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PSC Cases\EO-2022-0193 LIberty Securitization for Asbury (tracking)\Pleadings\83022 filing\"/>
    </mc:Choice>
  </mc:AlternateContent>
  <xr:revisionPtr revIDLastSave="0" documentId="13_ncr:1_{007866BD-194F-4DC5-9AFD-B8555CBCE378}" xr6:coauthVersionLast="47" xr6:coauthVersionMax="47" xr10:uidLastSave="{00000000-0000-0000-0000-000000000000}"/>
  <bookViews>
    <workbookView xWindow="-30828" yWindow="2628" windowWidth="30936" windowHeight="16896" xr2:uid="{C79952C4-58A6-4095-9F65-819B26934D35}"/>
  </bookViews>
  <sheets>
    <sheet name="NPV Calc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B23" i="1"/>
  <c r="B20" i="1" l="1"/>
  <c r="B21" i="1"/>
  <c r="B17" i="1"/>
  <c r="B22" i="1"/>
  <c r="B15" i="1"/>
  <c r="B25" i="1"/>
  <c r="B26" i="1"/>
  <c r="C14" i="1"/>
  <c r="G15" i="1" s="1"/>
  <c r="B18" i="1"/>
  <c r="B19" i="1"/>
  <c r="B27" i="1"/>
  <c r="B16" i="1"/>
  <c r="B24" i="1"/>
  <c r="B36" i="1" l="1"/>
  <c r="C15" i="1"/>
  <c r="G16" i="1" s="1"/>
  <c r="B28" i="1"/>
  <c r="G34" i="1" l="1"/>
  <c r="B34" i="1"/>
  <c r="B38" i="1" s="1"/>
  <c r="J15" i="1"/>
  <c r="C16" i="1"/>
  <c r="G17" i="1" s="1"/>
  <c r="C17" i="1" l="1"/>
  <c r="G18" i="1" s="1"/>
  <c r="J16" i="1"/>
  <c r="J17" i="1" l="1"/>
  <c r="C18" i="1"/>
  <c r="G19" i="1" s="1"/>
  <c r="C19" i="1" l="1"/>
  <c r="G20" i="1" s="1"/>
  <c r="J18" i="1"/>
  <c r="J19" i="1" l="1"/>
  <c r="C20" i="1"/>
  <c r="G21" i="1" s="1"/>
  <c r="J20" i="1" l="1"/>
  <c r="C21" i="1"/>
  <c r="G22" i="1" s="1"/>
  <c r="C22" i="1" l="1"/>
  <c r="G23" i="1" s="1"/>
  <c r="J21" i="1"/>
  <c r="C23" i="1" l="1"/>
  <c r="G24" i="1" s="1"/>
  <c r="J22" i="1"/>
  <c r="C24" i="1" l="1"/>
  <c r="G25" i="1" s="1"/>
  <c r="J23" i="1"/>
  <c r="J24" i="1" l="1"/>
  <c r="C25" i="1"/>
  <c r="G26" i="1" s="1"/>
  <c r="J25" i="1" l="1"/>
  <c r="C26" i="1"/>
  <c r="G27" i="1" s="1"/>
  <c r="G38" i="1" s="1"/>
  <c r="G36" i="1" s="1"/>
  <c r="J26" i="1" l="1"/>
  <c r="C27" i="1"/>
  <c r="J27" i="1" l="1"/>
  <c r="J28" i="1" s="1"/>
  <c r="J30" i="1"/>
</calcChain>
</file>

<file path=xl/sharedStrings.xml><?xml version="1.0" encoding="utf-8"?>
<sst xmlns="http://schemas.openxmlformats.org/spreadsheetml/2006/main" count="86" uniqueCount="39">
  <si>
    <t>The Empire District Electric Company</t>
  </si>
  <si>
    <t>EO-2022-0193</t>
  </si>
  <si>
    <t>Missouri Asbury Securitization</t>
  </si>
  <si>
    <t>Asbury (Retired Portion) Revenue Requirement</t>
  </si>
  <si>
    <t xml:space="preserve"> </t>
  </si>
  <si>
    <t>Asbury ADIT</t>
  </si>
  <si>
    <t>Plant Retirement</t>
  </si>
  <si>
    <t>Other Non-plant Cost</t>
  </si>
  <si>
    <t>Estimated Total Deferred Taxes</t>
  </si>
  <si>
    <t>Balance ADIT</t>
  </si>
  <si>
    <t>Securitization Yield</t>
  </si>
  <si>
    <t>Customer Net Tax Benefit</t>
  </si>
  <si>
    <t>Return on Rate Base</t>
  </si>
  <si>
    <t>Customer impact if ADIT in rate base</t>
  </si>
  <si>
    <t>Year</t>
  </si>
  <si>
    <t>Ties to Taylor's Workpaper</t>
  </si>
  <si>
    <t>NPV</t>
  </si>
  <si>
    <t>Projected 4/30/2022</t>
  </si>
  <si>
    <t>NPV of ADIT</t>
  </si>
  <si>
    <t>NPV of Tax Benefits</t>
  </si>
  <si>
    <t>A</t>
  </si>
  <si>
    <t>B</t>
  </si>
  <si>
    <t>C</t>
  </si>
  <si>
    <t>D</t>
  </si>
  <si>
    <t>C x D</t>
  </si>
  <si>
    <t>Gross future tax payments</t>
  </si>
  <si>
    <t>Outputs from Staff Calculation</t>
  </si>
  <si>
    <t>Outputs from Liberty Calculation</t>
  </si>
  <si>
    <t>Emery Surrebuttal, page 14 lines 10-19</t>
  </si>
  <si>
    <t>Citation</t>
  </si>
  <si>
    <t>Emery Surrebuttal, page 14 lines 14-15</t>
  </si>
  <si>
    <t>Emery Surrebuttal, page 14 lines 17-19</t>
  </si>
  <si>
    <t>Cell B28 above</t>
  </si>
  <si>
    <t xml:space="preserve">Cell F34 less Cell F38 </t>
  </si>
  <si>
    <t>Staff Exhibit 111, page 2</t>
  </si>
  <si>
    <t>Cell B34 less Cell B36</t>
  </si>
  <si>
    <t>Davis Rebuttal, page 4 lines 5-14</t>
  </si>
  <si>
    <t>Davis Rebuttal, page 4 lines 11-14</t>
  </si>
  <si>
    <t>Citation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</si>
</sst>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9" xfId="0" applyFont="1" applyBorder="1" applyAlignment="1">
      <alignment vertical="center" wrapText="1"/>
    </xf>
    <xf numFmtId="0" fontId="1" fillId="0" borderId="0" xfId="2" applyFont="1"/>
    <xf numFmtId="0" fontId="5" fillId="0" borderId="0" xfId="0" applyFont="1"/>
    <xf numFmtId="0" fontId="3" fillId="0" borderId="0" xfId="0" applyFont="1"/>
    <xf numFmtId="14" fontId="5" fillId="0" borderId="0" xfId="0" applyNumberFormat="1" applyFont="1" applyAlignment="1">
      <alignment horizontal="center"/>
    </xf>
    <xf numFmtId="164" fontId="3" fillId="0" borderId="0" xfId="1" applyNumberFormat="1" applyFont="1" applyFill="1"/>
    <xf numFmtId="0" fontId="6" fillId="0" borderId="0" xfId="0" applyFont="1"/>
    <xf numFmtId="164" fontId="3" fillId="0" borderId="1" xfId="0" applyNumberFormat="1" applyFont="1" applyBorder="1"/>
    <xf numFmtId="164" fontId="3" fillId="0" borderId="0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/>
    <xf numFmtId="0" fontId="5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4" xfId="0" applyFont="1" applyBorder="1" applyAlignment="1">
      <alignment horizontal="left" vertical="center" wrapText="1" indent="1"/>
    </xf>
    <xf numFmtId="164" fontId="3" fillId="0" borderId="3" xfId="1" applyNumberFormat="1" applyFont="1" applyBorder="1" applyAlignment="1">
      <alignment vertical="center" wrapText="1"/>
    </xf>
    <xf numFmtId="164" fontId="3" fillId="0" borderId="12" xfId="1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164" fontId="3" fillId="0" borderId="0" xfId="1" applyNumberFormat="1" applyFont="1" applyBorder="1" applyAlignment="1">
      <alignment vertical="center" wrapText="1"/>
    </xf>
    <xf numFmtId="0" fontId="6" fillId="0" borderId="13" xfId="0" applyFont="1" applyBorder="1" applyAlignment="1">
      <alignment horizontal="left"/>
    </xf>
    <xf numFmtId="10" fontId="3" fillId="0" borderId="6" xfId="0" applyNumberFormat="1" applyFont="1" applyFill="1" applyBorder="1"/>
    <xf numFmtId="0" fontId="6" fillId="0" borderId="7" xfId="0" quotePrefix="1" applyFont="1" applyBorder="1" applyAlignment="1">
      <alignment horizontal="left"/>
    </xf>
    <xf numFmtId="10" fontId="3" fillId="2" borderId="0" xfId="0" applyNumberFormat="1" applyFont="1" applyFill="1" applyBorder="1"/>
    <xf numFmtId="0" fontId="6" fillId="0" borderId="7" xfId="0" applyFont="1" applyBorder="1" applyAlignment="1">
      <alignment horizontal="left"/>
    </xf>
    <xf numFmtId="10" fontId="3" fillId="0" borderId="6" xfId="0" applyNumberFormat="1" applyFont="1" applyBorder="1"/>
    <xf numFmtId="10" fontId="3" fillId="0" borderId="0" xfId="0" applyNumberFormat="1" applyFont="1" applyBorder="1"/>
    <xf numFmtId="3" fontId="3" fillId="0" borderId="0" xfId="0" applyNumberFormat="1" applyFont="1" applyAlignment="1">
      <alignment vertical="center" wrapText="1"/>
    </xf>
    <xf numFmtId="10" fontId="3" fillId="0" borderId="9" xfId="0" applyNumberFormat="1" applyFont="1" applyBorder="1"/>
    <xf numFmtId="0" fontId="6" fillId="0" borderId="11" xfId="0" quotePrefix="1" applyFont="1" applyBorder="1" applyAlignment="1">
      <alignment horizontal="left"/>
    </xf>
    <xf numFmtId="164" fontId="3" fillId="0" borderId="10" xfId="0" applyNumberFormat="1" applyFont="1" applyBorder="1"/>
    <xf numFmtId="10" fontId="3" fillId="0" borderId="10" xfId="0" applyNumberFormat="1" applyFont="1" applyBorder="1"/>
    <xf numFmtId="0" fontId="6" fillId="0" borderId="11" xfId="0" applyFont="1" applyBorder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8" fontId="5" fillId="0" borderId="0" xfId="0" applyNumberFormat="1" applyFont="1" applyFill="1"/>
    <xf numFmtId="164" fontId="5" fillId="0" borderId="0" xfId="0" applyNumberFormat="1" applyFont="1" applyFill="1"/>
    <xf numFmtId="0" fontId="3" fillId="3" borderId="0" xfId="0" applyFont="1" applyFill="1"/>
    <xf numFmtId="164" fontId="5" fillId="0" borderId="4" xfId="0" applyNumberFormat="1" applyFont="1" applyBorder="1"/>
    <xf numFmtId="164" fontId="5" fillId="0" borderId="4" xfId="0" applyNumberFormat="1" applyFont="1" applyFill="1" applyBorder="1"/>
    <xf numFmtId="0" fontId="6" fillId="0" borderId="0" xfId="0" applyFont="1" applyBorder="1" applyAlignment="1">
      <alignment horizontal="left"/>
    </xf>
    <xf numFmtId="164" fontId="3" fillId="0" borderId="6" xfId="0" applyNumberFormat="1" applyFont="1" applyBorder="1"/>
    <xf numFmtId="164" fontId="3" fillId="0" borderId="9" xfId="0" applyNumberFormat="1" applyFont="1" applyBorder="1"/>
    <xf numFmtId="0" fontId="5" fillId="3" borderId="0" xfId="0" applyFont="1" applyFill="1" applyAlignment="1">
      <alignment horizontal="center"/>
    </xf>
    <xf numFmtId="0" fontId="3" fillId="0" borderId="12" xfId="0" applyFont="1" applyBorder="1"/>
    <xf numFmtId="0" fontId="4" fillId="0" borderId="0" xfId="2" applyFont="1" applyAlignment="1">
      <alignment horizontal="center"/>
    </xf>
    <xf numFmtId="0" fontId="5" fillId="3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059204AF-5DDC-4C69-9146-7D00F85164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3</xdr:col>
      <xdr:colOff>1609725</xdr:colOff>
      <xdr:row>64</xdr:row>
      <xdr:rowOff>113622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8E7FB8-6281-4483-A2ED-7E9A904E0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238875" cy="35140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3</xdr:col>
      <xdr:colOff>1627033</xdr:colOff>
      <xdr:row>110</xdr:row>
      <xdr:rowOff>122648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BEC5B1-6049-458D-AC34-71CB40932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763500"/>
          <a:ext cx="6256183" cy="33611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76200</xdr:rowOff>
    </xdr:from>
    <xdr:to>
      <xdr:col>3</xdr:col>
      <xdr:colOff>1549741</xdr:colOff>
      <xdr:row>87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F92BC5-B327-447C-84FC-52EC5E4DF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382125"/>
          <a:ext cx="6178891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EE14-886B-4E85-A0CD-BAB60CBBCFFF}">
  <dimension ref="A1:X90"/>
  <sheetViews>
    <sheetView tabSelected="1" topLeftCell="A38" zoomScaleNormal="100" workbookViewId="0">
      <selection activeCell="F63" sqref="F63"/>
    </sheetView>
  </sheetViews>
  <sheetFormatPr defaultColWidth="9.109375" defaultRowHeight="13.2" x14ac:dyDescent="0.25"/>
  <cols>
    <col min="1" max="1" width="24.6640625" style="4" bestFit="1" customWidth="1"/>
    <col min="2" max="2" width="17.5546875" style="4" customWidth="1"/>
    <col min="3" max="3" width="27.109375" style="4" customWidth="1"/>
    <col min="4" max="4" width="24.88671875" style="4" customWidth="1"/>
    <col min="5" max="5" width="25" style="4" bestFit="1" customWidth="1"/>
    <col min="6" max="6" width="33.33203125" style="4" customWidth="1"/>
    <col min="7" max="7" width="17.5546875" style="4" customWidth="1"/>
    <col min="8" max="8" width="36" style="4" customWidth="1"/>
    <col min="9" max="9" width="0" style="4" hidden="1" customWidth="1"/>
    <col min="10" max="10" width="16" style="4" hidden="1" customWidth="1"/>
    <col min="11" max="16384" width="9.109375" style="4"/>
  </cols>
  <sheetData>
    <row r="1" spans="1:24" s="2" customFormat="1" hidden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24" s="2" customFormat="1" hidden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24" s="2" customFormat="1" hidden="1" x14ac:dyDescent="0.25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24" s="2" customFormat="1" hidden="1" x14ac:dyDescent="0.25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24" s="2" customFormat="1" hidden="1" x14ac:dyDescent="0.25"/>
    <row r="6" spans="1:24" hidden="1" x14ac:dyDescent="0.25">
      <c r="A6" s="3" t="s">
        <v>4</v>
      </c>
    </row>
    <row r="7" spans="1:24" hidden="1" x14ac:dyDescent="0.25">
      <c r="A7" s="3" t="s">
        <v>4</v>
      </c>
      <c r="C7" s="5" t="s">
        <v>17</v>
      </c>
      <c r="D7" s="5"/>
    </row>
    <row r="8" spans="1:24" hidden="1" x14ac:dyDescent="0.25">
      <c r="A8" s="3" t="s">
        <v>4</v>
      </c>
      <c r="B8" s="2" t="s">
        <v>5</v>
      </c>
      <c r="C8" s="6">
        <v>-36480831</v>
      </c>
      <c r="D8" s="6"/>
      <c r="E8" s="7" t="s">
        <v>15</v>
      </c>
      <c r="F8" s="7"/>
    </row>
    <row r="9" spans="1:24" hidden="1" x14ac:dyDescent="0.25">
      <c r="A9" s="3"/>
      <c r="C9" s="8"/>
      <c r="D9" s="9"/>
    </row>
    <row r="10" spans="1:24" hidden="1" x14ac:dyDescent="0.25">
      <c r="A10" s="3"/>
    </row>
    <row r="11" spans="1:24" x14ac:dyDescent="0.25">
      <c r="A11" s="10" t="s">
        <v>20</v>
      </c>
      <c r="B11" s="11" t="s">
        <v>21</v>
      </c>
      <c r="C11" s="11" t="s">
        <v>22</v>
      </c>
      <c r="D11" s="18" t="s">
        <v>29</v>
      </c>
      <c r="E11" s="10" t="s">
        <v>23</v>
      </c>
      <c r="F11" s="18" t="s">
        <v>29</v>
      </c>
      <c r="G11" s="10" t="s">
        <v>24</v>
      </c>
      <c r="H11" s="18" t="s">
        <v>29</v>
      </c>
      <c r="I11" s="12"/>
      <c r="J11" s="12"/>
    </row>
    <row r="12" spans="1:24" ht="26.4" x14ac:dyDescent="0.25">
      <c r="A12" s="13"/>
      <c r="B12" s="14"/>
      <c r="C12" s="14"/>
      <c r="D12" s="15"/>
      <c r="E12" s="13"/>
      <c r="F12" s="15"/>
      <c r="G12" s="19" t="s">
        <v>6</v>
      </c>
      <c r="H12" s="15"/>
      <c r="I12" s="14"/>
      <c r="J12" s="16" t="s">
        <v>7</v>
      </c>
    </row>
    <row r="13" spans="1:24" s="20" customFormat="1" ht="39.6" x14ac:dyDescent="0.25">
      <c r="A13" s="17"/>
      <c r="B13" s="16" t="s">
        <v>8</v>
      </c>
      <c r="C13" s="16" t="s">
        <v>9</v>
      </c>
      <c r="D13" s="18"/>
      <c r="E13" s="19" t="s">
        <v>10</v>
      </c>
      <c r="F13" s="18"/>
      <c r="G13" s="19" t="s">
        <v>11</v>
      </c>
      <c r="H13" s="18"/>
      <c r="I13" s="16" t="s">
        <v>12</v>
      </c>
      <c r="J13" s="16" t="s">
        <v>13</v>
      </c>
    </row>
    <row r="14" spans="1:24" ht="13.8" thickBot="1" x14ac:dyDescent="0.3">
      <c r="A14" s="21" t="s">
        <v>14</v>
      </c>
      <c r="B14" s="22">
        <v>-22306686.489999998</v>
      </c>
      <c r="C14" s="22">
        <f>B14</f>
        <v>-22306686.489999998</v>
      </c>
      <c r="D14" s="23"/>
      <c r="E14" s="24"/>
      <c r="F14" s="25"/>
      <c r="G14" s="24"/>
      <c r="H14" s="54"/>
      <c r="I14" s="14"/>
      <c r="J14" s="26"/>
    </row>
    <row r="15" spans="1:24" ht="13.8" thickTop="1" x14ac:dyDescent="0.25">
      <c r="A15" s="27">
        <v>1</v>
      </c>
      <c r="B15" s="28">
        <f>$B$14/13</f>
        <v>-1715898.9607692307</v>
      </c>
      <c r="C15" s="9">
        <f>C14-B15</f>
        <v>-20590787.529230766</v>
      </c>
      <c r="D15" s="29" t="s">
        <v>34</v>
      </c>
      <c r="E15" s="30">
        <v>0.04</v>
      </c>
      <c r="F15" s="31" t="s">
        <v>37</v>
      </c>
      <c r="G15" s="51">
        <f>C14*E15</f>
        <v>-892267.45959999994</v>
      </c>
      <c r="H15" s="31" t="s">
        <v>30</v>
      </c>
      <c r="I15" s="32">
        <v>6.7699999999999996E-2</v>
      </c>
      <c r="J15" s="9">
        <f>C15*I15</f>
        <v>-1393996.3157289228</v>
      </c>
    </row>
    <row r="16" spans="1:24" x14ac:dyDescent="0.25">
      <c r="A16" s="27">
        <f>A15+1</f>
        <v>2</v>
      </c>
      <c r="B16" s="28">
        <f>$B$14/13</f>
        <v>-1715898.9607692307</v>
      </c>
      <c r="C16" s="9">
        <f>C15-B16</f>
        <v>-18874888.568461534</v>
      </c>
      <c r="D16" s="33" t="s">
        <v>34</v>
      </c>
      <c r="E16" s="34">
        <f>E15</f>
        <v>0.04</v>
      </c>
      <c r="F16" s="31" t="s">
        <v>37</v>
      </c>
      <c r="G16" s="51">
        <f t="shared" ref="G16:G27" si="0">C15*E16</f>
        <v>-823631.50116923067</v>
      </c>
      <c r="H16" s="31" t="s">
        <v>30</v>
      </c>
      <c r="I16" s="35">
        <f>I15</f>
        <v>6.7699999999999996E-2</v>
      </c>
      <c r="J16" s="9">
        <f t="shared" ref="J16:J27" si="1">C16*I16</f>
        <v>-1277829.9560848458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10" x14ac:dyDescent="0.25">
      <c r="A17" s="27">
        <f t="shared" ref="A17:A27" si="2">A16+1</f>
        <v>3</v>
      </c>
      <c r="B17" s="28">
        <f t="shared" ref="B17:B27" si="3">$B$14/13</f>
        <v>-1715898.9607692307</v>
      </c>
      <c r="C17" s="9">
        <f t="shared" ref="C17:C27" si="4">C16-B17</f>
        <v>-17158989.607692301</v>
      </c>
      <c r="D17" s="33" t="s">
        <v>34</v>
      </c>
      <c r="E17" s="34">
        <f t="shared" ref="E17:E27" si="5">E16</f>
        <v>0.04</v>
      </c>
      <c r="F17" s="31" t="s">
        <v>37</v>
      </c>
      <c r="G17" s="51">
        <f t="shared" si="0"/>
        <v>-754995.5427384614</v>
      </c>
      <c r="H17" s="31" t="s">
        <v>30</v>
      </c>
      <c r="I17" s="35">
        <f t="shared" ref="I17:I27" si="6">I16</f>
        <v>6.7699999999999996E-2</v>
      </c>
      <c r="J17" s="9">
        <f t="shared" si="1"/>
        <v>-1161663.5964407688</v>
      </c>
    </row>
    <row r="18" spans="1:10" x14ac:dyDescent="0.25">
      <c r="A18" s="27">
        <f t="shared" si="2"/>
        <v>4</v>
      </c>
      <c r="B18" s="28">
        <f t="shared" si="3"/>
        <v>-1715898.9607692307</v>
      </c>
      <c r="C18" s="9">
        <f t="shared" si="4"/>
        <v>-15443090.646923071</v>
      </c>
      <c r="D18" s="33" t="s">
        <v>34</v>
      </c>
      <c r="E18" s="34">
        <f t="shared" si="5"/>
        <v>0.04</v>
      </c>
      <c r="F18" s="31" t="s">
        <v>37</v>
      </c>
      <c r="G18" s="51">
        <f t="shared" si="0"/>
        <v>-686359.58430769201</v>
      </c>
      <c r="H18" s="31" t="s">
        <v>30</v>
      </c>
      <c r="I18" s="35">
        <f t="shared" si="6"/>
        <v>6.7699999999999996E-2</v>
      </c>
      <c r="J18" s="9">
        <f t="shared" si="1"/>
        <v>-1045497.2367966918</v>
      </c>
    </row>
    <row r="19" spans="1:10" x14ac:dyDescent="0.25">
      <c r="A19" s="27">
        <f t="shared" si="2"/>
        <v>5</v>
      </c>
      <c r="B19" s="28">
        <f t="shared" si="3"/>
        <v>-1715898.9607692307</v>
      </c>
      <c r="C19" s="9">
        <f t="shared" si="4"/>
        <v>-13727191.68615384</v>
      </c>
      <c r="D19" s="33" t="s">
        <v>34</v>
      </c>
      <c r="E19" s="34">
        <f t="shared" si="5"/>
        <v>0.04</v>
      </c>
      <c r="F19" s="31" t="s">
        <v>37</v>
      </c>
      <c r="G19" s="51">
        <f t="shared" si="0"/>
        <v>-617723.62587692286</v>
      </c>
      <c r="H19" s="31" t="s">
        <v>30</v>
      </c>
      <c r="I19" s="35">
        <f t="shared" si="6"/>
        <v>6.7699999999999996E-2</v>
      </c>
      <c r="J19" s="9">
        <f t="shared" si="1"/>
        <v>-929330.87715261488</v>
      </c>
    </row>
    <row r="20" spans="1:10" x14ac:dyDescent="0.25">
      <c r="A20" s="27">
        <f t="shared" si="2"/>
        <v>6</v>
      </c>
      <c r="B20" s="28">
        <f t="shared" si="3"/>
        <v>-1715898.9607692307</v>
      </c>
      <c r="C20" s="9">
        <f t="shared" si="4"/>
        <v>-12011292.72538461</v>
      </c>
      <c r="D20" s="33" t="s">
        <v>34</v>
      </c>
      <c r="E20" s="34">
        <f t="shared" si="5"/>
        <v>0.04</v>
      </c>
      <c r="F20" s="31" t="s">
        <v>37</v>
      </c>
      <c r="G20" s="51">
        <f t="shared" si="0"/>
        <v>-549087.66744615359</v>
      </c>
      <c r="H20" s="31" t="s">
        <v>30</v>
      </c>
      <c r="I20" s="35">
        <f t="shared" si="6"/>
        <v>6.7699999999999996E-2</v>
      </c>
      <c r="J20" s="9">
        <f t="shared" si="1"/>
        <v>-813164.51750853809</v>
      </c>
    </row>
    <row r="21" spans="1:10" x14ac:dyDescent="0.25">
      <c r="A21" s="27">
        <f t="shared" si="2"/>
        <v>7</v>
      </c>
      <c r="B21" s="28">
        <f t="shared" si="3"/>
        <v>-1715898.9607692307</v>
      </c>
      <c r="C21" s="9">
        <f t="shared" si="4"/>
        <v>-10295393.764615379</v>
      </c>
      <c r="D21" s="33" t="s">
        <v>34</v>
      </c>
      <c r="E21" s="34">
        <f t="shared" si="5"/>
        <v>0.04</v>
      </c>
      <c r="F21" s="31" t="s">
        <v>37</v>
      </c>
      <c r="G21" s="51">
        <f t="shared" si="0"/>
        <v>-480451.70901538437</v>
      </c>
      <c r="H21" s="31" t="s">
        <v>30</v>
      </c>
      <c r="I21" s="35">
        <f t="shared" si="6"/>
        <v>6.7699999999999996E-2</v>
      </c>
      <c r="J21" s="9">
        <f t="shared" si="1"/>
        <v>-696998.15786446119</v>
      </c>
    </row>
    <row r="22" spans="1:10" x14ac:dyDescent="0.25">
      <c r="A22" s="27">
        <f t="shared" si="2"/>
        <v>8</v>
      </c>
      <c r="B22" s="28">
        <f t="shared" si="3"/>
        <v>-1715898.9607692307</v>
      </c>
      <c r="C22" s="9">
        <f t="shared" si="4"/>
        <v>-8579494.8038461488</v>
      </c>
      <c r="D22" s="33" t="s">
        <v>34</v>
      </c>
      <c r="E22" s="34">
        <f t="shared" si="5"/>
        <v>0.04</v>
      </c>
      <c r="F22" s="31" t="s">
        <v>37</v>
      </c>
      <c r="G22" s="51">
        <f t="shared" si="0"/>
        <v>-411815.75058461516</v>
      </c>
      <c r="H22" s="31" t="s">
        <v>30</v>
      </c>
      <c r="I22" s="35">
        <f t="shared" si="6"/>
        <v>6.7699999999999996E-2</v>
      </c>
      <c r="J22" s="9">
        <f t="shared" si="1"/>
        <v>-580831.79822038428</v>
      </c>
    </row>
    <row r="23" spans="1:10" x14ac:dyDescent="0.25">
      <c r="A23" s="27">
        <f t="shared" si="2"/>
        <v>9</v>
      </c>
      <c r="B23" s="28">
        <f t="shared" si="3"/>
        <v>-1715898.9607692307</v>
      </c>
      <c r="C23" s="9">
        <f t="shared" si="4"/>
        <v>-6863595.8430769183</v>
      </c>
      <c r="D23" s="33" t="s">
        <v>34</v>
      </c>
      <c r="E23" s="34">
        <f t="shared" si="5"/>
        <v>0.04</v>
      </c>
      <c r="F23" s="31" t="s">
        <v>37</v>
      </c>
      <c r="G23" s="51">
        <f t="shared" si="0"/>
        <v>-343179.79215384595</v>
      </c>
      <c r="H23" s="31" t="s">
        <v>30</v>
      </c>
      <c r="I23" s="35">
        <f t="shared" si="6"/>
        <v>6.7699999999999996E-2</v>
      </c>
      <c r="J23" s="9">
        <f t="shared" si="1"/>
        <v>-464665.43857630732</v>
      </c>
    </row>
    <row r="24" spans="1:10" x14ac:dyDescent="0.25">
      <c r="A24" s="27">
        <f t="shared" si="2"/>
        <v>10</v>
      </c>
      <c r="B24" s="28">
        <f t="shared" si="3"/>
        <v>-1715898.9607692307</v>
      </c>
      <c r="C24" s="9">
        <f t="shared" si="4"/>
        <v>-5147696.8823076878</v>
      </c>
      <c r="D24" s="33" t="s">
        <v>34</v>
      </c>
      <c r="E24" s="34">
        <f t="shared" si="5"/>
        <v>0.04</v>
      </c>
      <c r="F24" s="31" t="s">
        <v>37</v>
      </c>
      <c r="G24" s="51">
        <f t="shared" si="0"/>
        <v>-274543.83372307674</v>
      </c>
      <c r="H24" s="31" t="s">
        <v>30</v>
      </c>
      <c r="I24" s="35">
        <f t="shared" si="6"/>
        <v>6.7699999999999996E-2</v>
      </c>
      <c r="J24" s="9">
        <f t="shared" si="1"/>
        <v>-348499.07893223042</v>
      </c>
    </row>
    <row r="25" spans="1:10" x14ac:dyDescent="0.25">
      <c r="A25" s="27">
        <f t="shared" si="2"/>
        <v>11</v>
      </c>
      <c r="B25" s="28">
        <f t="shared" si="3"/>
        <v>-1715898.9607692307</v>
      </c>
      <c r="C25" s="9">
        <f t="shared" si="4"/>
        <v>-3431797.9215384573</v>
      </c>
      <c r="D25" s="33" t="s">
        <v>34</v>
      </c>
      <c r="E25" s="34">
        <f t="shared" si="5"/>
        <v>0.04</v>
      </c>
      <c r="F25" s="31" t="s">
        <v>37</v>
      </c>
      <c r="G25" s="51">
        <f t="shared" si="0"/>
        <v>-205907.87529230752</v>
      </c>
      <c r="H25" s="31" t="s">
        <v>30</v>
      </c>
      <c r="I25" s="35">
        <f t="shared" si="6"/>
        <v>6.7699999999999996E-2</v>
      </c>
      <c r="J25" s="9">
        <f t="shared" si="1"/>
        <v>-232332.71928815354</v>
      </c>
    </row>
    <row r="26" spans="1:10" x14ac:dyDescent="0.25">
      <c r="A26" s="27">
        <f t="shared" si="2"/>
        <v>12</v>
      </c>
      <c r="B26" s="28">
        <f t="shared" si="3"/>
        <v>-1715898.9607692307</v>
      </c>
      <c r="C26" s="9">
        <f t="shared" si="4"/>
        <v>-1715898.9607692265</v>
      </c>
      <c r="D26" s="33" t="s">
        <v>34</v>
      </c>
      <c r="E26" s="34">
        <f t="shared" si="5"/>
        <v>0.04</v>
      </c>
      <c r="F26" s="31" t="s">
        <v>37</v>
      </c>
      <c r="G26" s="51">
        <f t="shared" si="0"/>
        <v>-137271.91686153828</v>
      </c>
      <c r="H26" s="31" t="s">
        <v>30</v>
      </c>
      <c r="I26" s="35">
        <f t="shared" si="6"/>
        <v>6.7699999999999996E-2</v>
      </c>
      <c r="J26" s="9">
        <f>C26*I26</f>
        <v>-116166.35964407663</v>
      </c>
    </row>
    <row r="27" spans="1:10" x14ac:dyDescent="0.25">
      <c r="A27" s="27">
        <f t="shared" si="2"/>
        <v>13</v>
      </c>
      <c r="B27" s="28">
        <f t="shared" si="3"/>
        <v>-1715898.9607692307</v>
      </c>
      <c r="C27" s="9">
        <f t="shared" si="4"/>
        <v>4.1909515857696533E-9</v>
      </c>
      <c r="D27" s="33" t="s">
        <v>34</v>
      </c>
      <c r="E27" s="37">
        <f t="shared" si="5"/>
        <v>0.04</v>
      </c>
      <c r="F27" s="38" t="s">
        <v>37</v>
      </c>
      <c r="G27" s="52">
        <f t="shared" si="0"/>
        <v>-68635.958430769067</v>
      </c>
      <c r="H27" s="38" t="s">
        <v>30</v>
      </c>
      <c r="I27" s="40">
        <f t="shared" si="6"/>
        <v>6.7699999999999996E-2</v>
      </c>
      <c r="J27" s="39">
        <f t="shared" si="1"/>
        <v>2.8372742235660551E-10</v>
      </c>
    </row>
    <row r="28" spans="1:10" x14ac:dyDescent="0.25">
      <c r="A28" s="1"/>
      <c r="B28" s="39">
        <f>SUM(B15:B27)</f>
        <v>-22306686.490000006</v>
      </c>
      <c r="C28" s="39"/>
      <c r="D28" s="41" t="s">
        <v>34</v>
      </c>
      <c r="E28" s="42"/>
      <c r="F28" s="42"/>
      <c r="G28" s="42"/>
      <c r="J28" s="42">
        <f>SUM(J15:J27)</f>
        <v>-9060976.052237995</v>
      </c>
    </row>
    <row r="29" spans="1:10" x14ac:dyDescent="0.25">
      <c r="A29" s="43"/>
      <c r="B29" s="43"/>
      <c r="C29" s="43"/>
      <c r="D29" s="43"/>
      <c r="G29" s="42"/>
      <c r="J29" s="42"/>
    </row>
    <row r="30" spans="1:10" s="3" customFormat="1" x14ac:dyDescent="0.25">
      <c r="H30" s="44"/>
      <c r="I30" s="45" t="s">
        <v>16</v>
      </c>
      <c r="J30" s="46">
        <f>NPV(2.47%,J15,J16,J17,J18,J19,J20,J21,J22,J23,J24,J25,J26,J27,)</f>
        <v>-8106144.4105948638</v>
      </c>
    </row>
    <row r="31" spans="1:10" x14ac:dyDescent="0.25">
      <c r="A31" s="56" t="s">
        <v>26</v>
      </c>
      <c r="B31" s="56"/>
      <c r="C31" s="47"/>
      <c r="D31" s="47"/>
      <c r="E31" s="47"/>
      <c r="F31" s="56" t="s">
        <v>27</v>
      </c>
      <c r="G31" s="56"/>
      <c r="H31" s="47"/>
    </row>
    <row r="33" spans="1:8" x14ac:dyDescent="0.25">
      <c r="G33" s="44"/>
    </row>
    <row r="34" spans="1:8" ht="13.8" thickBot="1" x14ac:dyDescent="0.3">
      <c r="A34" s="3" t="s">
        <v>25</v>
      </c>
      <c r="B34" s="48">
        <f>B28</f>
        <v>-22306686.490000006</v>
      </c>
      <c r="C34" s="44" t="s">
        <v>32</v>
      </c>
      <c r="F34" s="3" t="s">
        <v>25</v>
      </c>
      <c r="G34" s="48">
        <f>B28</f>
        <v>-22306686.490000006</v>
      </c>
      <c r="H34" s="44" t="s">
        <v>32</v>
      </c>
    </row>
    <row r="35" spans="1:8" ht="13.8" thickTop="1" x14ac:dyDescent="0.25"/>
    <row r="36" spans="1:8" ht="13.8" thickBot="1" x14ac:dyDescent="0.3">
      <c r="A36" s="3" t="s">
        <v>18</v>
      </c>
      <c r="B36" s="49">
        <f>NPV(4%,B15,B16,B17,B18,B19,B20,B21,B22,B23,B24,B25,B26,B27,)</f>
        <v>-17134362.762645137</v>
      </c>
      <c r="C36" s="50" t="s">
        <v>34</v>
      </c>
      <c r="D36" s="44"/>
      <c r="F36" s="3" t="s">
        <v>18</v>
      </c>
      <c r="G36" s="49">
        <f>G34-G38</f>
        <v>-17134362.762645148</v>
      </c>
      <c r="H36" s="44" t="s">
        <v>33</v>
      </c>
    </row>
    <row r="37" spans="1:8" ht="13.8" thickTop="1" x14ac:dyDescent="0.25"/>
    <row r="38" spans="1:8" ht="13.8" thickBot="1" x14ac:dyDescent="0.3">
      <c r="A38" s="3" t="s">
        <v>19</v>
      </c>
      <c r="B38" s="49">
        <f>B34-B36</f>
        <v>-5172323.7273548692</v>
      </c>
      <c r="C38" s="44" t="s">
        <v>35</v>
      </c>
      <c r="D38" s="44"/>
      <c r="F38" s="3" t="s">
        <v>19</v>
      </c>
      <c r="G38" s="49">
        <f>NPV(4%,G15,G16,G17,G18,G19,G20,G21,G22,G23,G24,G25,G26,G27,)</f>
        <v>-5172323.7273548571</v>
      </c>
      <c r="H38" s="44" t="s">
        <v>31</v>
      </c>
    </row>
    <row r="39" spans="1:8" ht="13.8" thickTop="1" x14ac:dyDescent="0.25"/>
    <row r="41" spans="1:8" x14ac:dyDescent="0.25">
      <c r="A41" s="53" t="s">
        <v>38</v>
      </c>
      <c r="B41" s="47"/>
      <c r="C41" s="47"/>
      <c r="D41" s="47"/>
      <c r="E41" s="47"/>
      <c r="F41" s="47"/>
      <c r="G41" s="47"/>
      <c r="H41" s="47"/>
    </row>
    <row r="43" spans="1:8" x14ac:dyDescent="0.25">
      <c r="A43" s="50" t="s">
        <v>34</v>
      </c>
      <c r="B43" s="14"/>
    </row>
    <row r="68" spans="1:1" x14ac:dyDescent="0.25">
      <c r="A68" s="31" t="s">
        <v>36</v>
      </c>
    </row>
    <row r="90" spans="1:1" x14ac:dyDescent="0.25">
      <c r="A90" s="44" t="s">
        <v>28</v>
      </c>
    </row>
  </sheetData>
  <mergeCells count="6">
    <mergeCell ref="A1:J1"/>
    <mergeCell ref="A2:J2"/>
    <mergeCell ref="A3:J3"/>
    <mergeCell ref="A4:J4"/>
    <mergeCell ref="A31:B31"/>
    <mergeCell ref="F31:G31"/>
  </mergeCells>
  <pageMargins left="0.7" right="0.7" top="0.75" bottom="0.75" header="0.3" footer="0.3"/>
  <pageSetup orientation="portrait" r:id="rId1"/>
  <headerFooter>
    <oddFooter>&amp;R&amp;"-,Bold"&amp;12EXHIBIT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NPV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Emery</dc:creator>
  <cp:lastModifiedBy>Best, Geri A</cp:lastModifiedBy>
  <cp:lastPrinted>2022-08-30T13:13:11Z</cp:lastPrinted>
  <dcterms:created xsi:type="dcterms:W3CDTF">2022-03-18T19:48:49Z</dcterms:created>
  <dcterms:modified xsi:type="dcterms:W3CDTF">2022-08-30T13:13:16Z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