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2120" windowHeight="8385" activeTab="0"/>
  </bookViews>
  <sheets>
    <sheet name="Schedule HDR-1" sheetId="1" r:id="rId1"/>
    <sheet name="Schedule HDR-2" sheetId="2" r:id="rId2"/>
    <sheet name="Schedule HDR-3" sheetId="3" r:id="rId3"/>
    <sheet name="Schedule HDR-4" sheetId="4" r:id="rId4"/>
    <sheet name="Schedule HDR-5" sheetId="5" r:id="rId5"/>
    <sheet name="Schedule HDR-6" sheetId="6" r:id="rId6"/>
  </sheets>
  <definedNames>
    <definedName name="_xlnm.Print_Area" localSheetId="0">'Schedule HDR-1'!$A$1:$D$62</definedName>
    <definedName name="_xlnm.Print_Titles" localSheetId="0">'Schedule HDR-1'!$1:$3</definedName>
  </definedNames>
  <calcPr fullCalcOnLoad="1"/>
</workbook>
</file>

<file path=xl/comments2.xml><?xml version="1.0" encoding="utf-8"?>
<comments xmlns="http://schemas.openxmlformats.org/spreadsheetml/2006/main">
  <authors>
    <author>DRooney</author>
  </authors>
  <commentList>
    <comment ref="G10" authorId="0">
      <text>
        <r>
          <rPr>
            <b/>
            <sz val="8"/>
            <rFont val="Tahoma"/>
            <family val="0"/>
          </rPr>
          <t>DRooney:</t>
        </r>
        <r>
          <rPr>
            <sz val="8"/>
            <rFont val="Tahoma"/>
            <family val="0"/>
          </rPr>
          <t xml:space="preserve">
1972
</t>
        </r>
      </text>
    </comment>
    <comment ref="H10" authorId="0">
      <text>
        <r>
          <rPr>
            <b/>
            <sz val="8"/>
            <rFont val="Tahoma"/>
            <family val="0"/>
          </rPr>
          <t>DRooney:</t>
        </r>
        <r>
          <rPr>
            <sz val="8"/>
            <rFont val="Tahoma"/>
            <family val="0"/>
          </rPr>
          <t xml:space="preserve">
1989</t>
        </r>
      </text>
    </comment>
    <comment ref="I10" authorId="0">
      <text>
        <r>
          <rPr>
            <b/>
            <sz val="8"/>
            <rFont val="Tahoma"/>
            <family val="0"/>
          </rPr>
          <t>DRooney:</t>
        </r>
        <r>
          <rPr>
            <sz val="8"/>
            <rFont val="Tahoma"/>
            <family val="0"/>
          </rPr>
          <t xml:space="preserve">
1992</t>
        </r>
      </text>
    </comment>
    <comment ref="J10" authorId="0">
      <text>
        <r>
          <rPr>
            <b/>
            <sz val="8"/>
            <rFont val="Tahoma"/>
            <family val="0"/>
          </rPr>
          <t>DRooney:</t>
        </r>
        <r>
          <rPr>
            <sz val="8"/>
            <rFont val="Tahoma"/>
            <family val="0"/>
          </rPr>
          <t xml:space="preserve">
1994</t>
        </r>
      </text>
    </comment>
    <comment ref="G24" authorId="0">
      <text>
        <r>
          <rPr>
            <b/>
            <sz val="8"/>
            <rFont val="Tahoma"/>
            <family val="0"/>
          </rPr>
          <t>DRooney:</t>
        </r>
        <r>
          <rPr>
            <sz val="8"/>
            <rFont val="Tahoma"/>
            <family val="0"/>
          </rPr>
          <t xml:space="preserve">
1972
</t>
        </r>
      </text>
    </comment>
    <comment ref="H24" authorId="0">
      <text>
        <r>
          <rPr>
            <b/>
            <sz val="8"/>
            <rFont val="Tahoma"/>
            <family val="0"/>
          </rPr>
          <t>DRooney:</t>
        </r>
        <r>
          <rPr>
            <sz val="8"/>
            <rFont val="Tahoma"/>
            <family val="0"/>
          </rPr>
          <t xml:space="preserve">
1989</t>
        </r>
      </text>
    </comment>
    <comment ref="I24" authorId="0">
      <text>
        <r>
          <rPr>
            <b/>
            <sz val="8"/>
            <rFont val="Tahoma"/>
            <family val="0"/>
          </rPr>
          <t>DRooney:</t>
        </r>
        <r>
          <rPr>
            <sz val="8"/>
            <rFont val="Tahoma"/>
            <family val="0"/>
          </rPr>
          <t xml:space="preserve">
1992</t>
        </r>
      </text>
    </comment>
    <comment ref="J24" authorId="0">
      <text>
        <r>
          <rPr>
            <b/>
            <sz val="8"/>
            <rFont val="Tahoma"/>
            <family val="0"/>
          </rPr>
          <t>DRooney:</t>
        </r>
        <r>
          <rPr>
            <sz val="8"/>
            <rFont val="Tahoma"/>
            <family val="0"/>
          </rPr>
          <t xml:space="preserve">
1994</t>
        </r>
      </text>
    </comment>
    <comment ref="G25" authorId="0">
      <text>
        <r>
          <rPr>
            <b/>
            <sz val="8"/>
            <rFont val="Tahoma"/>
            <family val="0"/>
          </rPr>
          <t>DRooney:</t>
        </r>
        <r>
          <rPr>
            <sz val="8"/>
            <rFont val="Tahoma"/>
            <family val="0"/>
          </rPr>
          <t xml:space="preserve">
1972
</t>
        </r>
      </text>
    </comment>
    <comment ref="H25" authorId="0">
      <text>
        <r>
          <rPr>
            <b/>
            <sz val="8"/>
            <rFont val="Tahoma"/>
            <family val="0"/>
          </rPr>
          <t>DRooney:</t>
        </r>
        <r>
          <rPr>
            <sz val="8"/>
            <rFont val="Tahoma"/>
            <family val="0"/>
          </rPr>
          <t xml:space="preserve">
1989</t>
        </r>
      </text>
    </comment>
    <comment ref="I25" authorId="0">
      <text>
        <r>
          <rPr>
            <b/>
            <sz val="8"/>
            <rFont val="Tahoma"/>
            <family val="0"/>
          </rPr>
          <t>DRooney:</t>
        </r>
        <r>
          <rPr>
            <sz val="8"/>
            <rFont val="Tahoma"/>
            <family val="0"/>
          </rPr>
          <t xml:space="preserve">
1992</t>
        </r>
      </text>
    </comment>
    <comment ref="J25" authorId="0">
      <text>
        <r>
          <rPr>
            <b/>
            <sz val="8"/>
            <rFont val="Tahoma"/>
            <family val="0"/>
          </rPr>
          <t>DRooney:</t>
        </r>
        <r>
          <rPr>
            <sz val="8"/>
            <rFont val="Tahoma"/>
            <family val="0"/>
          </rPr>
          <t xml:space="preserve">
1994</t>
        </r>
      </text>
    </comment>
    <comment ref="G26" authorId="0">
      <text>
        <r>
          <rPr>
            <b/>
            <sz val="8"/>
            <rFont val="Tahoma"/>
            <family val="0"/>
          </rPr>
          <t>DRooney:</t>
        </r>
        <r>
          <rPr>
            <sz val="8"/>
            <rFont val="Tahoma"/>
            <family val="0"/>
          </rPr>
          <t xml:space="preserve">
1972
</t>
        </r>
      </text>
    </comment>
    <comment ref="H26" authorId="0">
      <text>
        <r>
          <rPr>
            <b/>
            <sz val="8"/>
            <rFont val="Tahoma"/>
            <family val="0"/>
          </rPr>
          <t>DRooney:</t>
        </r>
        <r>
          <rPr>
            <sz val="8"/>
            <rFont val="Tahoma"/>
            <family val="0"/>
          </rPr>
          <t xml:space="preserve">
1989</t>
        </r>
      </text>
    </comment>
    <comment ref="I26" authorId="0">
      <text>
        <r>
          <rPr>
            <b/>
            <sz val="8"/>
            <rFont val="Tahoma"/>
            <family val="0"/>
          </rPr>
          <t>DRooney:</t>
        </r>
        <r>
          <rPr>
            <sz val="8"/>
            <rFont val="Tahoma"/>
            <family val="0"/>
          </rPr>
          <t xml:space="preserve">
1992</t>
        </r>
      </text>
    </comment>
    <comment ref="J26" authorId="0">
      <text>
        <r>
          <rPr>
            <b/>
            <sz val="8"/>
            <rFont val="Tahoma"/>
            <family val="0"/>
          </rPr>
          <t>DRooney:</t>
        </r>
        <r>
          <rPr>
            <sz val="8"/>
            <rFont val="Tahoma"/>
            <family val="0"/>
          </rPr>
          <t xml:space="preserve">
1994</t>
        </r>
      </text>
    </comment>
    <comment ref="G27" authorId="0">
      <text>
        <r>
          <rPr>
            <b/>
            <sz val="8"/>
            <rFont val="Tahoma"/>
            <family val="0"/>
          </rPr>
          <t>DRooney:</t>
        </r>
        <r>
          <rPr>
            <sz val="8"/>
            <rFont val="Tahoma"/>
            <family val="0"/>
          </rPr>
          <t xml:space="preserve">
1972
</t>
        </r>
      </text>
    </comment>
    <comment ref="H27" authorId="0">
      <text>
        <r>
          <rPr>
            <b/>
            <sz val="8"/>
            <rFont val="Tahoma"/>
            <family val="0"/>
          </rPr>
          <t>DRooney:</t>
        </r>
        <r>
          <rPr>
            <sz val="8"/>
            <rFont val="Tahoma"/>
            <family val="0"/>
          </rPr>
          <t xml:space="preserve">
1989</t>
        </r>
      </text>
    </comment>
    <comment ref="I27" authorId="0">
      <text>
        <r>
          <rPr>
            <b/>
            <sz val="8"/>
            <rFont val="Tahoma"/>
            <family val="0"/>
          </rPr>
          <t>DRooney:</t>
        </r>
        <r>
          <rPr>
            <sz val="8"/>
            <rFont val="Tahoma"/>
            <family val="0"/>
          </rPr>
          <t xml:space="preserve">
1992</t>
        </r>
      </text>
    </comment>
    <comment ref="J27" authorId="0">
      <text>
        <r>
          <rPr>
            <b/>
            <sz val="8"/>
            <rFont val="Tahoma"/>
            <family val="0"/>
          </rPr>
          <t>DRooney:</t>
        </r>
        <r>
          <rPr>
            <sz val="8"/>
            <rFont val="Tahoma"/>
            <family val="0"/>
          </rPr>
          <t xml:space="preserve">
1994</t>
        </r>
      </text>
    </comment>
    <comment ref="G28" authorId="0">
      <text>
        <r>
          <rPr>
            <b/>
            <sz val="8"/>
            <rFont val="Tahoma"/>
            <family val="0"/>
          </rPr>
          <t>DRooney:</t>
        </r>
        <r>
          <rPr>
            <sz val="8"/>
            <rFont val="Tahoma"/>
            <family val="0"/>
          </rPr>
          <t xml:space="preserve">
1972
</t>
        </r>
      </text>
    </comment>
    <comment ref="H28" authorId="0">
      <text>
        <r>
          <rPr>
            <b/>
            <sz val="8"/>
            <rFont val="Tahoma"/>
            <family val="0"/>
          </rPr>
          <t>DRooney:</t>
        </r>
        <r>
          <rPr>
            <sz val="8"/>
            <rFont val="Tahoma"/>
            <family val="0"/>
          </rPr>
          <t xml:space="preserve">
1989</t>
        </r>
      </text>
    </comment>
    <comment ref="I28" authorId="0">
      <text>
        <r>
          <rPr>
            <b/>
            <sz val="8"/>
            <rFont val="Tahoma"/>
            <family val="0"/>
          </rPr>
          <t>DRooney:</t>
        </r>
        <r>
          <rPr>
            <sz val="8"/>
            <rFont val="Tahoma"/>
            <family val="0"/>
          </rPr>
          <t xml:space="preserve">
1992</t>
        </r>
      </text>
    </comment>
    <comment ref="J28" authorId="0">
      <text>
        <r>
          <rPr>
            <b/>
            <sz val="8"/>
            <rFont val="Tahoma"/>
            <family val="0"/>
          </rPr>
          <t>DRooney:</t>
        </r>
        <r>
          <rPr>
            <sz val="8"/>
            <rFont val="Tahoma"/>
            <family val="0"/>
          </rPr>
          <t xml:space="preserve">
1994</t>
        </r>
      </text>
    </comment>
    <comment ref="G29" authorId="0">
      <text>
        <r>
          <rPr>
            <b/>
            <sz val="8"/>
            <rFont val="Tahoma"/>
            <family val="0"/>
          </rPr>
          <t>DRooney:</t>
        </r>
        <r>
          <rPr>
            <sz val="8"/>
            <rFont val="Tahoma"/>
            <family val="0"/>
          </rPr>
          <t xml:space="preserve">
1972
</t>
        </r>
      </text>
    </comment>
    <comment ref="H29" authorId="0">
      <text>
        <r>
          <rPr>
            <b/>
            <sz val="8"/>
            <rFont val="Tahoma"/>
            <family val="0"/>
          </rPr>
          <t>DRooney:</t>
        </r>
        <r>
          <rPr>
            <sz val="8"/>
            <rFont val="Tahoma"/>
            <family val="0"/>
          </rPr>
          <t xml:space="preserve">
1989</t>
        </r>
      </text>
    </comment>
    <comment ref="I29" authorId="0">
      <text>
        <r>
          <rPr>
            <b/>
            <sz val="8"/>
            <rFont val="Tahoma"/>
            <family val="0"/>
          </rPr>
          <t>DRooney:</t>
        </r>
        <r>
          <rPr>
            <sz val="8"/>
            <rFont val="Tahoma"/>
            <family val="0"/>
          </rPr>
          <t xml:space="preserve">
1992</t>
        </r>
      </text>
    </comment>
    <comment ref="J29" authorId="0">
      <text>
        <r>
          <rPr>
            <b/>
            <sz val="8"/>
            <rFont val="Tahoma"/>
            <family val="0"/>
          </rPr>
          <t>DRooney:</t>
        </r>
        <r>
          <rPr>
            <sz val="8"/>
            <rFont val="Tahoma"/>
            <family val="0"/>
          </rPr>
          <t xml:space="preserve">
1994</t>
        </r>
      </text>
    </comment>
    <comment ref="G30" authorId="0">
      <text>
        <r>
          <rPr>
            <b/>
            <sz val="8"/>
            <rFont val="Tahoma"/>
            <family val="0"/>
          </rPr>
          <t>DRooney:</t>
        </r>
        <r>
          <rPr>
            <sz val="8"/>
            <rFont val="Tahoma"/>
            <family val="0"/>
          </rPr>
          <t xml:space="preserve">
1972
</t>
        </r>
      </text>
    </comment>
    <comment ref="H30" authorId="0">
      <text>
        <r>
          <rPr>
            <b/>
            <sz val="8"/>
            <rFont val="Tahoma"/>
            <family val="0"/>
          </rPr>
          <t>DRooney:</t>
        </r>
        <r>
          <rPr>
            <sz val="8"/>
            <rFont val="Tahoma"/>
            <family val="0"/>
          </rPr>
          <t xml:space="preserve">
1989</t>
        </r>
      </text>
    </comment>
    <comment ref="I30" authorId="0">
      <text>
        <r>
          <rPr>
            <b/>
            <sz val="8"/>
            <rFont val="Tahoma"/>
            <family val="0"/>
          </rPr>
          <t>DRooney:</t>
        </r>
        <r>
          <rPr>
            <sz val="8"/>
            <rFont val="Tahoma"/>
            <family val="0"/>
          </rPr>
          <t xml:space="preserve">
1992</t>
        </r>
      </text>
    </comment>
    <comment ref="J30" authorId="0">
      <text>
        <r>
          <rPr>
            <b/>
            <sz val="8"/>
            <rFont val="Tahoma"/>
            <family val="0"/>
          </rPr>
          <t>DRooney:</t>
        </r>
        <r>
          <rPr>
            <sz val="8"/>
            <rFont val="Tahoma"/>
            <family val="0"/>
          </rPr>
          <t xml:space="preserve">
1994</t>
        </r>
      </text>
    </comment>
    <comment ref="G31" authorId="0">
      <text>
        <r>
          <rPr>
            <b/>
            <sz val="8"/>
            <rFont val="Tahoma"/>
            <family val="0"/>
          </rPr>
          <t>DRooney:</t>
        </r>
        <r>
          <rPr>
            <sz val="8"/>
            <rFont val="Tahoma"/>
            <family val="0"/>
          </rPr>
          <t xml:space="preserve">
1972
</t>
        </r>
      </text>
    </comment>
    <comment ref="H31" authorId="0">
      <text>
        <r>
          <rPr>
            <b/>
            <sz val="8"/>
            <rFont val="Tahoma"/>
            <family val="0"/>
          </rPr>
          <t>DRooney:</t>
        </r>
        <r>
          <rPr>
            <sz val="8"/>
            <rFont val="Tahoma"/>
            <family val="0"/>
          </rPr>
          <t xml:space="preserve">
1989</t>
        </r>
      </text>
    </comment>
    <comment ref="I31" authorId="0">
      <text>
        <r>
          <rPr>
            <b/>
            <sz val="8"/>
            <rFont val="Tahoma"/>
            <family val="0"/>
          </rPr>
          <t>DRooney:</t>
        </r>
        <r>
          <rPr>
            <sz val="8"/>
            <rFont val="Tahoma"/>
            <family val="0"/>
          </rPr>
          <t xml:space="preserve">
1992</t>
        </r>
      </text>
    </comment>
    <comment ref="J31" authorId="0">
      <text>
        <r>
          <rPr>
            <b/>
            <sz val="8"/>
            <rFont val="Tahoma"/>
            <family val="0"/>
          </rPr>
          <t>DRooney:</t>
        </r>
        <r>
          <rPr>
            <sz val="8"/>
            <rFont val="Tahoma"/>
            <family val="0"/>
          </rPr>
          <t xml:space="preserve">
1994</t>
        </r>
      </text>
    </comment>
    <comment ref="G32" authorId="0">
      <text>
        <r>
          <rPr>
            <b/>
            <sz val="8"/>
            <rFont val="Tahoma"/>
            <family val="0"/>
          </rPr>
          <t>DRooney:</t>
        </r>
        <r>
          <rPr>
            <sz val="8"/>
            <rFont val="Tahoma"/>
            <family val="0"/>
          </rPr>
          <t xml:space="preserve">
1972
</t>
        </r>
      </text>
    </comment>
    <comment ref="H32" authorId="0">
      <text>
        <r>
          <rPr>
            <b/>
            <sz val="8"/>
            <rFont val="Tahoma"/>
            <family val="0"/>
          </rPr>
          <t>DRooney:</t>
        </r>
        <r>
          <rPr>
            <sz val="8"/>
            <rFont val="Tahoma"/>
            <family val="0"/>
          </rPr>
          <t xml:space="preserve">
1989</t>
        </r>
      </text>
    </comment>
    <comment ref="I32" authorId="0">
      <text>
        <r>
          <rPr>
            <b/>
            <sz val="8"/>
            <rFont val="Tahoma"/>
            <family val="0"/>
          </rPr>
          <t>DRooney:</t>
        </r>
        <r>
          <rPr>
            <sz val="8"/>
            <rFont val="Tahoma"/>
            <family val="0"/>
          </rPr>
          <t xml:space="preserve">
1992</t>
        </r>
      </text>
    </comment>
    <comment ref="J32" authorId="0">
      <text>
        <r>
          <rPr>
            <b/>
            <sz val="8"/>
            <rFont val="Tahoma"/>
            <family val="0"/>
          </rPr>
          <t>DRooney:</t>
        </r>
        <r>
          <rPr>
            <sz val="8"/>
            <rFont val="Tahoma"/>
            <family val="0"/>
          </rPr>
          <t xml:space="preserve">
1994</t>
        </r>
      </text>
    </comment>
    <comment ref="G33" authorId="0">
      <text>
        <r>
          <rPr>
            <b/>
            <sz val="8"/>
            <rFont val="Tahoma"/>
            <family val="0"/>
          </rPr>
          <t>DRooney:</t>
        </r>
        <r>
          <rPr>
            <sz val="8"/>
            <rFont val="Tahoma"/>
            <family val="0"/>
          </rPr>
          <t xml:space="preserve">
1972
</t>
        </r>
      </text>
    </comment>
    <comment ref="H33" authorId="0">
      <text>
        <r>
          <rPr>
            <b/>
            <sz val="8"/>
            <rFont val="Tahoma"/>
            <family val="0"/>
          </rPr>
          <t>DRooney:</t>
        </r>
        <r>
          <rPr>
            <sz val="8"/>
            <rFont val="Tahoma"/>
            <family val="0"/>
          </rPr>
          <t xml:space="preserve">
1989</t>
        </r>
      </text>
    </comment>
    <comment ref="I33" authorId="0">
      <text>
        <r>
          <rPr>
            <b/>
            <sz val="8"/>
            <rFont val="Tahoma"/>
            <family val="0"/>
          </rPr>
          <t>DRooney:</t>
        </r>
        <r>
          <rPr>
            <sz val="8"/>
            <rFont val="Tahoma"/>
            <family val="0"/>
          </rPr>
          <t xml:space="preserve">
1992</t>
        </r>
      </text>
    </comment>
    <comment ref="J33" authorId="0">
      <text>
        <r>
          <rPr>
            <b/>
            <sz val="8"/>
            <rFont val="Tahoma"/>
            <family val="0"/>
          </rPr>
          <t>DRooney:</t>
        </r>
        <r>
          <rPr>
            <sz val="8"/>
            <rFont val="Tahoma"/>
            <family val="0"/>
          </rPr>
          <t xml:space="preserve">
1994</t>
        </r>
      </text>
    </comment>
    <comment ref="G34" authorId="0">
      <text>
        <r>
          <rPr>
            <b/>
            <sz val="8"/>
            <rFont val="Tahoma"/>
            <family val="0"/>
          </rPr>
          <t>DRooney:</t>
        </r>
        <r>
          <rPr>
            <sz val="8"/>
            <rFont val="Tahoma"/>
            <family val="0"/>
          </rPr>
          <t xml:space="preserve">
1972
</t>
        </r>
      </text>
    </comment>
    <comment ref="H34" authorId="0">
      <text>
        <r>
          <rPr>
            <b/>
            <sz val="8"/>
            <rFont val="Tahoma"/>
            <family val="0"/>
          </rPr>
          <t>DRooney:</t>
        </r>
        <r>
          <rPr>
            <sz val="8"/>
            <rFont val="Tahoma"/>
            <family val="0"/>
          </rPr>
          <t xml:space="preserve">
1989</t>
        </r>
      </text>
    </comment>
    <comment ref="I34" authorId="0">
      <text>
        <r>
          <rPr>
            <b/>
            <sz val="8"/>
            <rFont val="Tahoma"/>
            <family val="0"/>
          </rPr>
          <t>DRooney:</t>
        </r>
        <r>
          <rPr>
            <sz val="8"/>
            <rFont val="Tahoma"/>
            <family val="0"/>
          </rPr>
          <t xml:space="preserve">
1992</t>
        </r>
      </text>
    </comment>
    <comment ref="J34" authorId="0">
      <text>
        <r>
          <rPr>
            <b/>
            <sz val="8"/>
            <rFont val="Tahoma"/>
            <family val="0"/>
          </rPr>
          <t>DRooney:</t>
        </r>
        <r>
          <rPr>
            <sz val="8"/>
            <rFont val="Tahoma"/>
            <family val="0"/>
          </rPr>
          <t xml:space="preserve">
1994</t>
        </r>
      </text>
    </comment>
  </commentList>
</comments>
</file>

<file path=xl/sharedStrings.xml><?xml version="1.0" encoding="utf-8"?>
<sst xmlns="http://schemas.openxmlformats.org/spreadsheetml/2006/main" count="278" uniqueCount="171">
  <si>
    <t>p4 "Tax straight-line depreciation is calculated by applying book depreciation rates to the tax basis of the depreciable property for vintage years 1988 through 1981.  Tax straight-line depreciation for older vintages is calculated by applying Class Life Asset Depreciation Range, Class Life System, or straight-line depreciation rates as appropriate to the tax basis of the depreciable property."  Staff flows through guideline/book life differences.  Uses book depreciation rates only for ACRS and MACRS (post ERTA 1981) vintages
p5 Staff notes that book depreciation rates include a component for cost of removal
p6 "Staff is proposing flow-through treatment on the book/tax timing differences associated with 1) vacation accrual, 2) cost of removal, 3) book to tax straight-line depreciation.  The Company has proposed normalization for vacation accrual and cost of removal."
p7-9  Extensive discussion of the Commissions consistent treatment of cash flow difficulties as a test for flow through treatment.</t>
  </si>
  <si>
    <t>1.  Likely the tax records were highly scrutinized in this case as it was the primary focus.
2.  Staff and Company have utilized average rate assumption method (ARAM) to flow back excess taxes.  This required a finding that the Company's vintage records are adequate.  (IRC Rev Proc 88-12)</t>
  </si>
  <si>
    <t xml:space="preserve">1.  Staff used guideline tax depreciation for pre-1981 vintage to determine straight-line tax depreciation for ratemaking tax deduction.
</t>
  </si>
  <si>
    <t>1. Some vintages and classes tie to Data Request 465 from Case No. ER-97-394.  Some adjustments from 1983 to 1997 are to be expected.</t>
  </si>
  <si>
    <t>Hearing Memorandum</t>
  </si>
  <si>
    <t>p14 Tax normalization isse was deferred into a rulemaking case 00-83-220.</t>
  </si>
  <si>
    <t>1. No change in tax treatment in this case.
2. Case 00-83-220 concluded no change should be made in the Commissions tax normalization policy.</t>
  </si>
  <si>
    <t>1.  ERTA 1981 tax law normalization requirements did not apply to pre-1981 vintage property. (IRC-81 Sec 168(e))</t>
  </si>
  <si>
    <t>p22 Flow through of booked to guideline depreciation lives, pensions and taxes, capitalized interest, removal costs, JEC Trust Deduction, and unbilled revenue.
p22 "The Commission has frequently and consistently held in recent years that normalization treatment should be afforded only upon a showing that the utility requesting such normalization is experiencing significant cash flow problems."
p23 "the Company has not met its burden of proving that its cash flow requires normalization of tax-timing differences"
p23 Company authorized to normalize in accordance with Economic Recovery Tax Act of 1981.</t>
  </si>
  <si>
    <t>1.  Fourth order in a row allowing guideline life.
2.  Commission draws our attention to its policy on normalization.
3.  Everyone else is being treated similarly.
4.  ERTA 1981 did not change any normalization requirements for pre-81 vintages (guideline life vintages) IRC-81 Sec 168(e)</t>
  </si>
  <si>
    <t>IRC Sec. 168 (1981 Code - ERTA 1981)</t>
  </si>
  <si>
    <t xml:space="preserve">1.  For new property placed in service, normalization requires a tax deduction depreciation period no shorter than that used to compute (book) depreciation expense, however this requirement does not apply to older vintages. </t>
  </si>
  <si>
    <t xml:space="preserve">p32 "Staff's position is consistent with the decision of the Commission rendered in the last two rate cases involving the Company."
p32 Flow through of booked to guideline depreciation lives, pensions and taxes, capitalized interest, removal costs, JEC Trust Deduction, and unbilled revenue.
</t>
  </si>
  <si>
    <t xml:space="preserve">1.  Guideline life now specifically listed.  This, and the note that Staff's position is consistent with prior two cases, supports the calculations reflected in Company's records that guideline life has been consistently flowed through.
</t>
  </si>
  <si>
    <t xml:space="preserve">p35 "normalize investment tax credit, accelerated depreciation, amortization of extraordinary purchased power costs and numerous quick turnaround items"  Allowance for funds used during construction, pension and taxes capitalized, Jeffrey Energy Center Trust deduction and removal costs shall be flowed through."
</t>
  </si>
  <si>
    <t>1.  Order states that this is substantially the same as the last case. 
2.  Flow through of guideline life differences is confirmed in ER-80-118</t>
  </si>
  <si>
    <t>1)  The Commission recognizes that by ordering flow through treatment future rate payers would incur higher rates.</t>
  </si>
  <si>
    <t>1.  Absence of deferred taxes is consistent with pre-1970 flow through treatment of tax depreciation, as reflected in Case No. 16,569.</t>
  </si>
  <si>
    <t>p5 Test year (12/31/1968) net operating income is $7,382,978</t>
  </si>
  <si>
    <t>1.  Test year NOI ties to applicants brief showing flow through treatment of tax depreciation</t>
  </si>
  <si>
    <t>Shows flow through treatment of excess of tax depreciation over book depreciation.</t>
  </si>
  <si>
    <t>1.  Tax depreciation flowed through</t>
  </si>
  <si>
    <t>Hearing Transcript (1969)</t>
  </si>
  <si>
    <t>p111-114 Richard Green - Company does not currently take liberalized depreciation because it objects to flow through ratemaking treatment
p850 Jack Baker - Company does not currently take liberalized depreciation because Commission's current policy would require flow through treatment.</t>
  </si>
  <si>
    <t>1.  As of 1968 Company did not take liberalized depreciation.
2.  Company, and current case supported it, believed Commission's policy was to flow through tax depreciation as reflected on the tax return.  (Note: In 1968, the tax laws did not require normalization for ratemaking.)</t>
  </si>
  <si>
    <t>p1-2 "The Uniform System of Accounts prescribed by this Commission for the use of electrical corporations subject to its jurisdiction...does not specifically prescribe the method of accounting for the Federal income tax effect or result of such accelerated amortization."
p4-6  Only applies to certified emergency facilities.
p5-6  Orders reversal of deferred taxes to stop at when exhausted or property is retired, but authorized to use monthly amounts to ensure entire balance is amortized over the estimated remaining life.
p6 Deferred taxes will be associated with particular certificates.</t>
  </si>
  <si>
    <t>p1 This case was part of a joint hearing and record with four other utilities "due to the importance of this matter".
p2 Commission's Uniform System of accounts does not have a way to account for accelerated tax depreciation.
p2-3 Refers to "three methods of determining depreciation for Federal tax purposes."  Discusses tax methods of computing tax depreciation deduction.  Accelerated methods available for tax years after 1953.
p6 Rate treatment not at issue.
p6 Election of accelerated depreciation for tax does not impact recording of book depreciation.
p6-7 States the deferral is based on the difference between the accelerated tax depreciation deduction and the "deduction allowable under the tax depreciation method heretofore followed."
p7 Regarding reversal of deferred taxes states when the reversal occurs for "any of its properties", the reversal will continue until the deferral "applicable to such properties is exhausted".</t>
  </si>
  <si>
    <t>1.  As a joint hearing for 5 utilities, intended to address the Uniform Systems of Accounts, I concluded that this set out the Commission's approach and not a single utility procedure.
2.  No prior accounts for deferred taxes, implies no prior deferred tax tracking, implies full flow through treatment, as flow through does not create deferred taxes.
3.  The deferral relates only to the difference between IRC accelerated tax and IRC tax straight line.  Implies flow through accounting for the difference between tax straight line and book depreciation.
4.  Provides that the reversal of deferred taxes stops at $0 for any property on which it is reversing.
5.  By pointing out that deferral accounting was not binding on future rate cases, this implies a past preference for flow through and a reserved judgement on normalization accounting for ratemaking.  This supports a view of prior flow through.</t>
  </si>
  <si>
    <t>Data Request MPSC-465</t>
  </si>
  <si>
    <t>1.  Company records on Data Request 465 in Case No. ER-97-394 show guideline SLT depreciation used in these years.  This is consistent with prior flow through of guideline life differences.  Guideline depreciation is not considered "accelerated".
2.  Indicates Company believes there has been no change in Commission or Staff policy on flow through.
3.  Conclude that Company has accepted the Commissions long standing and consistent flow through treatment of guideline life differences.  If it had been granted normalization in a prior case, after seeking normalization for so many years, Company would have proposed it in this case.</t>
  </si>
  <si>
    <t>Schedules show no deferred taxes related to pre-1970 vintages.</t>
  </si>
  <si>
    <t>Data Request 298</t>
  </si>
  <si>
    <t>Direct Testimony and Supporting Schedules and Supporting Workpapers of Edward Tooey</t>
  </si>
  <si>
    <t>p6-7 "How were tax deductions appearing thereon calculated?…Excess Tax Depreciation and Guideline Tax Depreciation - Based upon Plant at 12-31-82.  Excess tax depreciation is calculated on book to guideline tax for pre-'81 vintages and from book to ESL on post '80 vintages."
Workpaper - Tax S/L ties to Data Request 298 schedule Guideline Straight Line Depreciation</t>
  </si>
  <si>
    <t>Shows Tax and Guideline Straight Line Depreciation by Class and Vintage for 1983 tax year.</t>
  </si>
  <si>
    <t>Tax Basis</t>
  </si>
  <si>
    <t>Year</t>
  </si>
  <si>
    <t>Accum Depr</t>
  </si>
  <si>
    <t>Total</t>
  </si>
  <si>
    <t>SLT</t>
  </si>
  <si>
    <t>Depr</t>
  </si>
  <si>
    <t>Life</t>
  </si>
  <si>
    <t>Asset 1</t>
  </si>
  <si>
    <t>Asset 2</t>
  </si>
  <si>
    <t>Plant Acct</t>
  </si>
  <si>
    <t>Asset Depr</t>
  </si>
  <si>
    <t>In Service</t>
  </si>
  <si>
    <t>Retire Asset1</t>
  </si>
  <si>
    <t>Retire Asset2</t>
  </si>
  <si>
    <t>Totals</t>
  </si>
  <si>
    <t>(a)</t>
  </si>
  <si>
    <t>(b)</t>
  </si>
  <si>
    <t>(c)</t>
  </si>
  <si>
    <t>(d)</t>
  </si>
  <si>
    <t>(e)</t>
  </si>
  <si>
    <t>(f)</t>
  </si>
  <si>
    <t>(g)</t>
  </si>
  <si>
    <t>SLT Vintage</t>
  </si>
  <si>
    <t>Example of a Pre-1970 Class Life Asset</t>
  </si>
  <si>
    <t>(h)</t>
  </si>
  <si>
    <t>Example of an ADR Guideline Life Asset</t>
  </si>
  <si>
    <t>Case No.</t>
  </si>
  <si>
    <t>Document</t>
  </si>
  <si>
    <t>Conclusion</t>
  </si>
  <si>
    <t>03-04-1955 Report and Order on Emergency Facility Deferred Taxes - MPS</t>
  </si>
  <si>
    <t>02-28-1956 Report and Order on Liberalized Tax Depreciation Accounting - KCPL</t>
  </si>
  <si>
    <t>07-15-1969 Report and Order - MPS</t>
  </si>
  <si>
    <t>05-26-1969 Brief of Applicant Missouri Public Service Company</t>
  </si>
  <si>
    <t>p14-17 Ratemaking NOI reflects the impact of the deduction of the excess of the tax depreciation over book depreciation on the ratemaking tax expense
p17  Adjusted test year NOI of $7,382,977 ties to rate order</t>
  </si>
  <si>
    <t>1.  The benefit of tax depreciation was provided the ratepayers.  Tax depreciation was flowed through.  Staff and Company accepted flow through treatment.  This item was not at issue.</t>
  </si>
  <si>
    <t>06-16-1969 Brief of the General Counsel Missouri Public Service Commission</t>
  </si>
  <si>
    <t>p22 "The Company and the Staff are in agreement as to the method of computing federal and state income taxes except for the investment tax credit for rate-making purposes. (See Staff Ex. D, p. 2)"</t>
  </si>
  <si>
    <t>1.  Rate-making calculation of income tax expense was not an issue, except for investment tax credit.</t>
  </si>
  <si>
    <t>Staff Exhibit D</t>
  </si>
  <si>
    <t>NA</t>
  </si>
  <si>
    <t>18,502 E</t>
  </si>
  <si>
    <t>05/28/1976 Report and Order</t>
  </si>
  <si>
    <t>ER-78-29</t>
  </si>
  <si>
    <t>06/23/1978  Report and Order</t>
  </si>
  <si>
    <t>p7 Cash flow is the key test to normalization
p7 "Only" "accelerated depreciation, repair allowance, investment tax credit, and injuries and damages are allowed to be normalized."</t>
  </si>
  <si>
    <t>ER-79-60</t>
  </si>
  <si>
    <t>Report and Order</t>
  </si>
  <si>
    <t>ER-80-118</t>
  </si>
  <si>
    <t>ER-81-85</t>
  </si>
  <si>
    <t>Surrebuttal of James R. Dittmer for Staff in Case ER-90-101</t>
  </si>
  <si>
    <t>p6 and Schedule 2 - Mr. Steven C. Carver of the MPSC Staff testified that staff was proposing flow through treatment of book-to-guideline depreciation lives.</t>
  </si>
  <si>
    <t>1.  Guideline life (Class Life Asset Depreciation Range lives) were flowed through.</t>
  </si>
  <si>
    <t>For purposes of this section -- 168(e)(1)  property placed in service before January 1, 1981. -- The term "recovery property" does not include property placed in service by the taxpayer before January 1, 1981.</t>
  </si>
  <si>
    <t>ER-82-39</t>
  </si>
  <si>
    <t>ER-83-40</t>
  </si>
  <si>
    <t>AO-87-48</t>
  </si>
  <si>
    <t>Order Approving Stipulation and Agreement in Tax Case, Company Schedules 1-25</t>
  </si>
  <si>
    <t>GR-88-194</t>
  </si>
  <si>
    <t>Direct Testimony of Edward Tooey - Staff</t>
  </si>
  <si>
    <t>ER-90-101</t>
  </si>
  <si>
    <t>Direct Testimony of Dennis R. Williams - Company</t>
  </si>
  <si>
    <t>Surrebuttal Testimony of James R. Dittmer for Staff</t>
  </si>
  <si>
    <t>ER-93-37</t>
  </si>
  <si>
    <t>Direct Testimony and supporting work papers of James R. Dittmer for Staff</t>
  </si>
  <si>
    <t>ER-97-394</t>
  </si>
  <si>
    <t>L&amp;P Cases</t>
  </si>
  <si>
    <t>ER-81-43</t>
  </si>
  <si>
    <t>ER-99-247</t>
  </si>
  <si>
    <t>Order Approving Stipulation and Agreement</t>
  </si>
  <si>
    <t>Other Company Cases</t>
  </si>
  <si>
    <t>GR-94-220</t>
  </si>
  <si>
    <t>Laclede Gas Company Stipulation and Agreement</t>
  </si>
  <si>
    <t>1.  No prior accounts for deferred taxes, implies no prior deferred tax tracking, implies full flow through treatment, as flow through does not create deferred taxes.
2. Only certified emergency facilities authorized for deferred tax accounting treatment.  Implies other property still flow through.
3. Deferred taxes from one certified property shall be held separate from other certified property.  Implies aggregating separate properties is not authorized.
4. Reversal of deferred taxes will stop when the deferred taxes for that property reach zero.</t>
  </si>
  <si>
    <t>p14  Addresses life differences and capitalized overheads (FPC-530 issues)
p15  Points out that only two prior cases have been granted normalization of FPC-530 items and both because of cash flow difficulties
p15 Establishes cash flow difficulties as the proper test of allowing normalization of unprotected depreciation items
Dissent of Commissioner Mulvaney indicates Company has not demonstrated cash flow difficulties and should not take the "drastic" measure of "adopting" full normalization.</t>
  </si>
  <si>
    <t>1.  Life and overheads are FPC-530 items, nomalization of which are subject to a determination of adequate cash flow.
2.  MPS was not cited as one of the two prior companies granted normalization.  Implies MPS was on flow through of unprotected items prior to this case.  This is consistent with later rate case documents that show the amortization back into ratemaking of previously normalized amounts in 1976-78.
3.  View that MPS was not on normalization prior is supported by dissent language of "drastic" and "adopting".
4.  Life differences are not the same as or included in liberalized (accelerated) depreciation.</t>
  </si>
  <si>
    <t>p14  Regarding flow through and normalization. "Witnesses for Company, Staff, and intervenors pointed out the advantage and disadvantages of both approaches.  Complications do develop under normalization in that the Company is being allowed to collect more revenue than their expenses will shelter, hence, the IRS will consider these normalization dollars as taxable income and take roughly half of them.  To compensate, the Commission, under normalization, must double the amount of the normalization adjustment in order for the Company to end up with the proper number of dollars.
However, the Commission points out that the reverse is true under flow through where the Company is allowed to collect in rates only its actual tax liability.  Eventually, the Company will use up its depreciation deduction both as far as the Commission and the IRS are concerned, but its IRS depreciation deduction will be exhausted sooner, leaving a period of time where the IRS recognizes no expense but the Commission still does.  At that point, the Commission will have to give the Company two dollars to cover one dollar
 of depreciation expense, because both dollars
 will be considered taxable income by the IRS,
 half of which the IRS will take."</t>
  </si>
  <si>
    <t>1.  This is consistent with prior flow through of guideline life differences.
2.  Indicates there has been no change in Commission or Staff policy on flow through.
3.  Staff testimony cites the differences with Company's proposal.  Guideline life flow through treatment was not a difference.  Conclude that Company has accepted the Commissions long standing and consistent flow through treatment of guideline life differences.  If it had been granted normalization in a prior case, after seeking normalization for so many years, Company would have proposed it in this case.</t>
  </si>
  <si>
    <t xml:space="preserve">p3  "full normalization of tax timing differences results in the most proper allocation of costs to the consumer.  However, except in extraordinary circumstances, this Commission has historically allowed only normalization of those items which are statuatorily protected...For purposes of this proceeding, we have determined to seek normalization of only those items historically provide such treatment by this Commission."
p4-6 Normalize only protected accelerated tax depreciation, and protected advances and contributions in aid of construction.  Flow through costs of removal.  </t>
  </si>
  <si>
    <t xml:space="preserve">SLT </t>
  </si>
  <si>
    <t>Example of Staff’s Method with Prior Flow Through Depreciation</t>
  </si>
  <si>
    <t>No Book/Tax Basis Difference</t>
  </si>
  <si>
    <t>Straight Line Tax</t>
  </si>
  <si>
    <t>Estimate of Prior Flow Through</t>
  </si>
  <si>
    <t>Class Life vs Book Depreciation Rate Prior to 1997</t>
  </si>
  <si>
    <t>MPS</t>
  </si>
  <si>
    <t>Surviving Tax Basis</t>
  </si>
  <si>
    <t>Dollar Weighted</t>
  </si>
  <si>
    <t>SLT Rate</t>
  </si>
  <si>
    <t>Book Depreciation Rates</t>
  </si>
  <si>
    <t>Vintage</t>
  </si>
  <si>
    <t>Type</t>
  </si>
  <si>
    <t>Flow Thru Depr</t>
  </si>
  <si>
    <t>1951-1968</t>
  </si>
  <si>
    <t>1969-1989</t>
  </si>
  <si>
    <t>1990-1992</t>
  </si>
  <si>
    <t>1993-1997</t>
  </si>
  <si>
    <t>Pre-1970</t>
  </si>
  <si>
    <t>Steam Gen</t>
  </si>
  <si>
    <t>T&amp;D</t>
  </si>
  <si>
    <t>Rev Requirement</t>
  </si>
  <si>
    <t>Actual amount would likely be higher because:</t>
  </si>
  <si>
    <t>This calculation does not reflect the additional depreciation over book amount created by the ADR retirement rules</t>
  </si>
  <si>
    <t>p 227 - Account 282 has no opening balance</t>
  </si>
  <si>
    <t>No Life Difference</t>
  </si>
  <si>
    <t>MPS Cases</t>
  </si>
  <si>
    <t>1)  Data Response is a detail showing by tax class, by vintage, by tax year the tax and tax straight line depreciation. 
2)  For vintages 1970 to1981 it shows the use of guideline life rates for all tax years.  
3)  Tax basis is the same as SLT basis.</t>
  </si>
  <si>
    <t>1)  Company's records show the use of guideline tax straight line for pre-1981 vintages for tax years prior to Case ER-97-394.
2)    SLT reflects the same retirement procedures as Tax, not book retirement procedures</t>
  </si>
  <si>
    <t>p24 "review emphasis was upon recurring book and tax differences which have been historically flowed through as well as prominent book/tax differences."
P27 "The net provision for deferred taxes associated with tax depreciation in excess of book depreciation was calculated by MPS with the Company's vintage tax records...and applying the Staff's recommended depreciation rates."
Staff Schedule E20-45 - shows tax and straight line tax depreciation by vintage.  Pre-1970 tax and tax straight line are equal.  All electric SLT Depreciation amounts for 1970-1980 tie to the 1993 tax year data contained in Data Request 465 for Case No. ER-97-394.</t>
  </si>
  <si>
    <t>p1 Mr. Dittmer's filed direct but no rebuttal testimony in this case.
p1-2 Mr. Dittmer's issues for surrebuttal were unbilled revenue flow through tax issue, cost of removal tax deduction issue, overall revenue requirement recommendation, and certain promotional practices waivers.
p3-20 Mr Dittmer refers to many cases regarding ratemaking treatment of taxes from 1958-1990.
p20 "I, or members of my firm, have been involved in some capacity in every MPS electric case since Case No. ER-78-29."</t>
  </si>
  <si>
    <t xml:space="preserve">1.  Staff is familiar with current and historical tax issues.
2.  Staff offered no rebuttal or surrebuttal to Company's use of Guideline Life flow through.  Staff did not contest Company's approach.  </t>
  </si>
  <si>
    <t>1.  Staff witness was aware of historical items and issues.
2.  Staff supervised the preparation of the vintage schedules.
3.  The vintage schedule from Staff's work papers do not reflect Staff's current method of calculation.  This is clearly apparent by the fact that pre-1970 tax and tax straight line are identical.  This is not possible under any plausible variation of Staff's ratio methodology.  It is only possible if tax guideline class life rates were applied to tax basis for both tax and tax straight line and calculated in accordance with tax depreciation methods excluding fully depreciated vintages.
4.  Staff's 1970-1981 SLT depreciation is guideline tax depreciation as it ties to Company's schedules.
5.  Staff applied book depreciation rates to post 1980 vintages only, consistent with treatment in prior cases.
6.  Staff's direct case included flow through of guideline tax depreciation.</t>
  </si>
  <si>
    <t>p12 Hearing memorandum addressed normalization.  Order is silent on normalization issues except to reiterate the authorization to comply with ERTA 1981</t>
  </si>
  <si>
    <t>1.  All other unprotected items are flow through.
2.  Accelerated depreciation is not the same as life differences.  Guideline life differences are not precluded (protected) from flow through.
3.  Guideline life difference was flowed through.  This is consistent with the Companies books and records which have been subject to audit since that time.
4.  This view is substantiated in ER-80-118</t>
  </si>
  <si>
    <t xml:space="preserve">p11 Adopts Staff's Method and authorized to charge its deferred tax reserve for any tax liability created by the adoption of Staff's method.
Attachment 2 Authorizes the reduction of tax basis by property retirements "for property depreciated under tax depreciation methods in which Tax Basis is not otherwise reduced by property retirements." </t>
  </si>
  <si>
    <t>1.  Laclede can charge its deferred tax reserve for the amounts created under Staff's method.
2.  Laclede is authorized to reflect as retired the unreflected tax basis of ADR retirements.</t>
  </si>
  <si>
    <t>1970 MPS FERC Form 1</t>
  </si>
  <si>
    <t>1970 SJLP FERC Form 1</t>
  </si>
  <si>
    <t>p5 Item 5A "That SJLP will record income taxes by calculating tax straight-line depreciation on all assets in SJLP's plant accounts and by flowing through for cost of removal, net of salvage, the total tax deduction less the amount included in tax straight-line depreciation.</t>
  </si>
  <si>
    <t>1.  SJLP is allowed to adjust its flow through of COR by the amount of net salvage included in the calculation of tax straight-line.</t>
  </si>
  <si>
    <t>09-13-1976 Report and Order</t>
  </si>
  <si>
    <t xml:space="preserve">06-09-1981 Report and Order, Staff and Company Testimony </t>
  </si>
  <si>
    <t>12-31-1969 Accounting Order</t>
  </si>
  <si>
    <t xml:space="preserve">p2 Deferred taxes are the tax difference between the use of accelerated depreciation on the tax return and the use of tax straight-line depreciation on the income statement  ("deduction allowable under the tax depreciation method heretofore followed).
p3  "In respect of any of its properties" reversal of deferred taxes continues until the amount "applicable to such properties is exhausted" </t>
  </si>
  <si>
    <t>1. Deferred taxes are the difference in two tax calculations.
2. Reversals of deferred taxes stop when exhausted.</t>
  </si>
  <si>
    <t>p 227 - Account 282 has opening balance of $324,000.  Footnote discloses entire opening balance arose in 1969.</t>
  </si>
  <si>
    <t>1.  Absence of deferred taxes prior to 1969 is consistent with flow through treatment of tax depreciation and consistent with 1969 accounting order.</t>
  </si>
  <si>
    <t>p14 Lists nine items ordered flow through.  "Book-tax differences in straight line life depreciation" is listed.</t>
  </si>
  <si>
    <t>1.  SJLP has flow through depreciation differences other than basis differences.</t>
  </si>
  <si>
    <t>Item 5 Cost of removal ordered flow through
Staff position in case was "The Staff is recommending that the flow-through treatment be utilized by this Company for all tax-timing differences not required by law to be normalized." (Traxler Direct, page 9)</t>
  </si>
  <si>
    <t>1.  Cost of removal flow through in straight-line depreciation to the extent cost of removal is in book depreciation rates.
2.  Staff position is flow through of all unprotected items.</t>
  </si>
  <si>
    <t>Calculations not done for all tax classes, only for two largest.</t>
  </si>
  <si>
    <t>Gas property not addressed.</t>
  </si>
  <si>
    <r>
      <t xml:space="preserve">Example of an Asset Outliving its Account </t>
    </r>
    <r>
      <rPr>
        <b/>
        <u val="single"/>
        <sz val="12"/>
        <rFont val="Arial"/>
        <family val="2"/>
      </rPr>
      <t>Average</t>
    </r>
    <r>
      <rPr>
        <b/>
        <sz val="12"/>
        <rFont val="Arial"/>
        <family val="2"/>
      </rPr>
      <t xml:space="preserve"> Life</t>
    </r>
  </si>
  <si>
    <t>Facts Found</t>
  </si>
  <si>
    <t>Assume $200 Guideline Straight Line Tax Depreciation in First Year</t>
  </si>
  <si>
    <t>Documents Reviewed in Support of Existence of Prior Flow Through</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</si>
</sst>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
    <numFmt numFmtId="168" formatCode="_(* #,##0.0_);_(* \(#,##0.0\);_(* &quot;-&quot;?_);_(@_)"/>
    <numFmt numFmtId="169" formatCode="0.00000000000000%"/>
    <numFmt numFmtId="170" formatCode="0.0000%"/>
    <numFmt numFmtId="171" formatCode="_(* #,##0.000_);_(* \(#,##0.000\);_(* &quot;-&quot;??_);_(@_)"/>
    <numFmt numFmtId="172" formatCode="_(* #,##0.0000_);_(* \(#,##0.0000\);_(* &quot;-&quot;??_);_(@_)"/>
    <numFmt numFmtId="173" formatCode="_(* #,##0.00000_);_(* \(#,##0.00000\);_(* &quot;-&quot;??_);_(@_)"/>
    <numFmt numFmtId="174" formatCode="_(* #,##0.000000_);_(* \(#,##0.000000\);_(* &quot;-&quot;??_);_(@_)"/>
    <numFmt numFmtId="175" formatCode="_(* #,##0.0000000_);_(* \(#,##0.0000000\);_(* &quot;-&quot;??_);_(@_)"/>
    <numFmt numFmtId="176" formatCode="_(* #,##0.00000000_);_(* \(#,##0.00000000\);_(* &quot;-&quot;??_);_(@_)"/>
    <numFmt numFmtId="177" formatCode="_(* #,##0.000000000_);_(* \(#,##0.000000000\);_(* &quot;-&quot;??_);_(@_)"/>
    <numFmt numFmtId="178" formatCode="_(* #,##0.0000000000_);_(* \(#,##0.0000000000\);_(* &quot;-&quot;??_);_(@_)"/>
    <numFmt numFmtId="179" formatCode="_(* #,##0.00000000000_);_(* \(#,##0.00000000000\);_(* &quot;-&quot;??_);_(@_)"/>
    <numFmt numFmtId="180" formatCode="_(* #,##0.000000000000_);_(* \(#,##0.000000000000\);_(* &quot;-&quot;??_);_(@_)"/>
    <numFmt numFmtId="181" formatCode="_(* #,##0.0000000000000_);_(* \(#,##0.0000000000000\);_(* &quot;-&quot;??_);_(@_)"/>
    <numFmt numFmtId="182" formatCode="_(* #,##0.00000000000000_);_(* \(#,##0.00000000000000\);_(* &quot;-&quot;??_);_(@_)"/>
    <numFmt numFmtId="183" formatCode="_(* #,##0.000000000000000_);_(* \(#,##0.000000000000000\);_(* &quot;-&quot;??_);_(@_)"/>
    <numFmt numFmtId="184" formatCode="0.0"/>
    <numFmt numFmtId="185" formatCode="0.0000"/>
    <numFmt numFmtId="186" formatCode="0.000"/>
    <numFmt numFmtId="187" formatCode="\(00\)"/>
    <numFmt numFmtId="188" formatCode="\(\9\9\)"/>
    <numFmt numFmtId="189" formatCode="\(#\)"/>
    <numFmt numFmtId="190" formatCode="&quot;Yes&quot;;&quot;Yes&quot;;&quot;No&quot;"/>
    <numFmt numFmtId="191" formatCode="&quot;True&quot;;&quot;True&quot;;&quot;False&quot;"/>
    <numFmt numFmtId="192" formatCode="&quot;On&quot;;&quot;On&quot;;&quot;Off&quot;"/>
  </numFmts>
  <fonts count="10">
    <font>
      <sz val="11"/>
      <name val="Arial"/>
      <family val="0"/>
    </font>
    <font>
      <u val="single"/>
      <sz val="11"/>
      <color indexed="36"/>
      <name val="Arial"/>
      <family val="0"/>
    </font>
    <font>
      <u val="single"/>
      <sz val="11"/>
      <color indexed="12"/>
      <name val="Arial"/>
      <family val="0"/>
    </font>
    <font>
      <b/>
      <sz val="11"/>
      <name val="Arial"/>
      <family val="2"/>
    </font>
    <font>
      <b/>
      <sz val="8"/>
      <name val="Tahoma"/>
      <family val="0"/>
    </font>
    <font>
      <sz val="8"/>
      <name val="Tahoma"/>
      <family val="0"/>
    </font>
    <font>
      <b/>
      <u val="single"/>
      <sz val="11"/>
      <name val="Arial"/>
      <family val="2"/>
    </font>
    <font>
      <b/>
      <sz val="12"/>
      <name val="Arial"/>
      <family val="2"/>
    </font>
    <font>
      <b/>
      <u val="single"/>
      <sz val="12"/>
      <name val="Arial"/>
      <family val="2"/>
    </font>
    <font>
      <b/>
      <sz val="8"/>
      <name val="Arial"/>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1" xfId="0" applyBorder="1" applyAlignment="1">
      <alignment/>
    </xf>
    <xf numFmtId="0" fontId="0" fillId="0" borderId="0" xfId="0" applyAlignment="1">
      <alignment horizontal="center"/>
    </xf>
    <xf numFmtId="166" fontId="0" fillId="0" borderId="0" xfId="0" applyNumberFormat="1" applyAlignment="1">
      <alignment/>
    </xf>
    <xf numFmtId="166" fontId="0" fillId="0" borderId="2" xfId="0" applyNumberFormat="1" applyBorder="1" applyAlignment="1">
      <alignmen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6" fontId="0" fillId="0" borderId="0" xfId="15" applyNumberFormat="1" applyAlignment="1">
      <alignmen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9" xfId="0" applyBorder="1" applyAlignment="1">
      <alignment/>
    </xf>
    <xf numFmtId="0" fontId="3" fillId="0" borderId="4" xfId="0" applyFont="1" applyBorder="1" applyAlignment="1">
      <alignment horizontal="center" vertical="top" wrapText="1"/>
    </xf>
    <xf numFmtId="0" fontId="0" fillId="0" borderId="0" xfId="0" applyAlignment="1">
      <alignment vertical="top" wrapText="1"/>
    </xf>
    <xf numFmtId="0" fontId="0" fillId="0" borderId="4" xfId="0" applyBorder="1" applyAlignment="1">
      <alignment horizontal="center" vertical="top" wrapText="1"/>
    </xf>
    <xf numFmtId="0" fontId="0" fillId="0" borderId="4" xfId="0" applyBorder="1" applyAlignment="1">
      <alignment vertical="top" wrapText="1"/>
    </xf>
    <xf numFmtId="3" fontId="0" fillId="0" borderId="4" xfId="0" applyNumberFormat="1" applyBorder="1" applyAlignment="1">
      <alignment horizontal="center" vertical="top" wrapText="1"/>
    </xf>
    <xf numFmtId="14" fontId="0" fillId="0" borderId="4" xfId="0" applyNumberFormat="1" applyBorder="1" applyAlignment="1">
      <alignment vertical="top" wrapText="1"/>
    </xf>
    <xf numFmtId="2" fontId="0" fillId="0" borderId="0" xfId="0" applyNumberFormat="1" applyAlignment="1">
      <alignment vertical="top" wrapText="1"/>
    </xf>
    <xf numFmtId="0" fontId="6" fillId="0" borderId="4" xfId="0" applyFont="1" applyBorder="1" applyAlignment="1">
      <alignment horizontal="center" vertical="top" wrapText="1"/>
    </xf>
    <xf numFmtId="0" fontId="0" fillId="0" borderId="4" xfId="0" applyFont="1" applyBorder="1" applyAlignment="1">
      <alignment horizontal="center" vertical="top" wrapText="1"/>
    </xf>
    <xf numFmtId="0" fontId="0" fillId="0" borderId="4" xfId="0" applyFont="1" applyBorder="1" applyAlignment="1">
      <alignment vertical="top" wrapText="1"/>
    </xf>
    <xf numFmtId="0" fontId="0" fillId="0" borderId="0" xfId="0" applyAlignment="1">
      <alignment horizontal="center" vertical="top" wrapText="1"/>
    </xf>
    <xf numFmtId="0" fontId="0" fillId="0" borderId="4" xfId="0" applyFill="1" applyBorder="1" applyAlignment="1">
      <alignment vertical="top" wrapText="1"/>
    </xf>
    <xf numFmtId="0" fontId="3" fillId="0" borderId="0" xfId="0" applyFont="1" applyAlignment="1">
      <alignment horizontal="left" vertical="top"/>
    </xf>
    <xf numFmtId="0" fontId="0" fillId="0" borderId="0" xfId="0" applyBorder="1" applyAlignment="1">
      <alignment horizontal="center"/>
    </xf>
    <xf numFmtId="14" fontId="0" fillId="0" borderId="0" xfId="0" applyNumberFormat="1" applyBorder="1" applyAlignment="1">
      <alignment/>
    </xf>
    <xf numFmtId="14" fontId="0" fillId="0" borderId="1" xfId="0" applyNumberFormat="1" applyBorder="1" applyAlignment="1">
      <alignment horizontal="center"/>
    </xf>
    <xf numFmtId="10" fontId="0" fillId="0" borderId="0" xfId="21" applyNumberFormat="1" applyAlignment="1">
      <alignment/>
    </xf>
    <xf numFmtId="166" fontId="0" fillId="0" borderId="0" xfId="15" applyNumberFormat="1" applyFont="1" applyAlignment="1">
      <alignment/>
    </xf>
    <xf numFmtId="10" fontId="3" fillId="0" borderId="6" xfId="21" applyNumberFormat="1" applyFont="1" applyBorder="1" applyAlignment="1">
      <alignment/>
    </xf>
    <xf numFmtId="166" fontId="3" fillId="0" borderId="9" xfId="15" applyNumberFormat="1" applyFont="1" applyBorder="1" applyAlignment="1">
      <alignment/>
    </xf>
    <xf numFmtId="0" fontId="0" fillId="0" borderId="10" xfId="0" applyBorder="1" applyAlignment="1">
      <alignment horizontal="center"/>
    </xf>
    <xf numFmtId="0" fontId="0" fillId="0" borderId="1" xfId="0" applyBorder="1" applyAlignment="1">
      <alignment horizontal="center"/>
    </xf>
    <xf numFmtId="0" fontId="7" fillId="0" borderId="0" xfId="0" applyFont="1" applyAlignment="1">
      <alignment/>
    </xf>
    <xf numFmtId="0" fontId="7" fillId="0" borderId="0" xfId="0" applyFont="1" applyAlignment="1">
      <alignment/>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62"/>
  <sheetViews>
    <sheetView tabSelected="1" zoomScale="75" zoomScaleNormal="75" workbookViewId="0" topLeftCell="A1">
      <selection activeCell="A1" sqref="A1"/>
    </sheetView>
  </sheetViews>
  <sheetFormatPr defaultColWidth="9.00390625" defaultRowHeight="14.25"/>
  <cols>
    <col min="1" max="1" width="11.875" style="29" customWidth="1"/>
    <col min="2" max="2" width="27.375" style="20" customWidth="1"/>
    <col min="3" max="3" width="40.50390625" style="20" customWidth="1"/>
    <col min="4" max="4" width="36.875" style="20" customWidth="1"/>
    <col min="5" max="16384" width="9.00390625" style="20" customWidth="1"/>
  </cols>
  <sheetData>
    <row r="1" ht="15">
      <c r="A1" s="31" t="s">
        <v>170</v>
      </c>
    </row>
    <row r="3" spans="1:4" ht="15">
      <c r="A3" s="19" t="s">
        <v>61</v>
      </c>
      <c r="B3" s="19" t="s">
        <v>62</v>
      </c>
      <c r="C3" s="19" t="s">
        <v>168</v>
      </c>
      <c r="D3" s="19" t="s">
        <v>63</v>
      </c>
    </row>
    <row r="4" spans="1:4" ht="15">
      <c r="A4" s="19"/>
      <c r="B4" s="26" t="s">
        <v>139</v>
      </c>
      <c r="C4" s="19"/>
      <c r="D4" s="19"/>
    </row>
    <row r="5" spans="1:4" ht="99.75">
      <c r="A5" s="21" t="s">
        <v>99</v>
      </c>
      <c r="B5" s="30" t="s">
        <v>28</v>
      </c>
      <c r="C5" s="22" t="s">
        <v>140</v>
      </c>
      <c r="D5" s="22" t="s">
        <v>141</v>
      </c>
    </row>
    <row r="6" spans="1:4" ht="14.25">
      <c r="A6" s="21"/>
      <c r="B6" s="30"/>
      <c r="C6" s="22"/>
      <c r="D6" s="22"/>
    </row>
    <row r="7" spans="1:4" ht="342">
      <c r="A7" s="21" t="s">
        <v>97</v>
      </c>
      <c r="B7" s="22" t="s">
        <v>98</v>
      </c>
      <c r="C7" s="22" t="s">
        <v>142</v>
      </c>
      <c r="D7" s="22" t="s">
        <v>145</v>
      </c>
    </row>
    <row r="8" spans="1:4" ht="14.25">
      <c r="A8" s="21"/>
      <c r="B8" s="22"/>
      <c r="C8" s="22"/>
      <c r="D8" s="22"/>
    </row>
    <row r="9" spans="1:4" ht="185.25">
      <c r="A9" s="21" t="s">
        <v>94</v>
      </c>
      <c r="B9" s="22" t="s">
        <v>96</v>
      </c>
      <c r="C9" s="22" t="s">
        <v>143</v>
      </c>
      <c r="D9" s="22" t="s">
        <v>144</v>
      </c>
    </row>
    <row r="10" spans="1:4" ht="256.5">
      <c r="A10" s="21" t="s">
        <v>94</v>
      </c>
      <c r="B10" s="22" t="s">
        <v>95</v>
      </c>
      <c r="C10" s="22" t="s">
        <v>112</v>
      </c>
      <c r="D10" s="22" t="s">
        <v>29</v>
      </c>
    </row>
    <row r="11" spans="1:4" ht="14.25">
      <c r="A11" s="21"/>
      <c r="B11" s="22"/>
      <c r="C11" s="22"/>
      <c r="D11" s="22"/>
    </row>
    <row r="12" spans="1:4" ht="327.75">
      <c r="A12" s="21" t="s">
        <v>92</v>
      </c>
      <c r="B12" s="22" t="s">
        <v>93</v>
      </c>
      <c r="C12" s="22" t="s">
        <v>0</v>
      </c>
      <c r="D12" s="22" t="s">
        <v>111</v>
      </c>
    </row>
    <row r="13" spans="1:4" ht="14.25">
      <c r="A13" s="21"/>
      <c r="B13" s="22"/>
      <c r="C13" s="22"/>
      <c r="D13" s="22"/>
    </row>
    <row r="14" spans="1:4" ht="114">
      <c r="A14" s="21" t="s">
        <v>90</v>
      </c>
      <c r="B14" s="22" t="s">
        <v>91</v>
      </c>
      <c r="C14" s="22" t="s">
        <v>30</v>
      </c>
      <c r="D14" s="22" t="s">
        <v>1</v>
      </c>
    </row>
    <row r="15" spans="1:4" ht="14.25">
      <c r="A15" s="21"/>
      <c r="B15" s="22"/>
      <c r="C15" s="22"/>
      <c r="D15" s="22"/>
    </row>
    <row r="16" spans="1:4" ht="128.25">
      <c r="A16" s="21" t="s">
        <v>89</v>
      </c>
      <c r="B16" s="30" t="s">
        <v>32</v>
      </c>
      <c r="C16" s="22" t="s">
        <v>33</v>
      </c>
      <c r="D16" s="22" t="s">
        <v>2</v>
      </c>
    </row>
    <row r="17" spans="1:4" ht="57">
      <c r="A17" s="21" t="s">
        <v>89</v>
      </c>
      <c r="B17" s="30" t="s">
        <v>31</v>
      </c>
      <c r="C17" s="22" t="s">
        <v>34</v>
      </c>
      <c r="D17" s="22" t="s">
        <v>3</v>
      </c>
    </row>
    <row r="18" spans="1:4" ht="57">
      <c r="A18" s="21" t="s">
        <v>89</v>
      </c>
      <c r="B18" s="30" t="s">
        <v>4</v>
      </c>
      <c r="C18" s="22" t="s">
        <v>5</v>
      </c>
      <c r="D18" s="22" t="s">
        <v>6</v>
      </c>
    </row>
    <row r="19" spans="1:4" ht="57">
      <c r="A19" s="21" t="s">
        <v>89</v>
      </c>
      <c r="B19" s="22" t="s">
        <v>81</v>
      </c>
      <c r="C19" s="22" t="s">
        <v>146</v>
      </c>
      <c r="D19" s="22" t="s">
        <v>7</v>
      </c>
    </row>
    <row r="20" spans="1:4" ht="14.25">
      <c r="A20" s="21"/>
      <c r="B20" s="22"/>
      <c r="C20" s="22"/>
      <c r="D20" s="22"/>
    </row>
    <row r="21" spans="1:4" ht="228">
      <c r="A21" s="21" t="s">
        <v>88</v>
      </c>
      <c r="B21" s="22" t="s">
        <v>81</v>
      </c>
      <c r="C21" s="22" t="s">
        <v>8</v>
      </c>
      <c r="D21" s="22" t="s">
        <v>9</v>
      </c>
    </row>
    <row r="22" spans="1:4" ht="14.25">
      <c r="A22" s="21"/>
      <c r="B22" s="22"/>
      <c r="C22" s="22"/>
      <c r="D22" s="22"/>
    </row>
    <row r="23" spans="1:4" ht="85.5">
      <c r="A23" s="21" t="s">
        <v>74</v>
      </c>
      <c r="B23" s="22" t="s">
        <v>10</v>
      </c>
      <c r="C23" s="22" t="s">
        <v>87</v>
      </c>
      <c r="D23" s="22" t="s">
        <v>11</v>
      </c>
    </row>
    <row r="24" spans="1:4" ht="14.25">
      <c r="A24" s="21"/>
      <c r="B24" s="22"/>
      <c r="C24" s="22"/>
      <c r="D24" s="22"/>
    </row>
    <row r="25" spans="1:4" ht="57">
      <c r="A25" s="21" t="s">
        <v>83</v>
      </c>
      <c r="B25" s="22" t="s">
        <v>84</v>
      </c>
      <c r="C25" s="22" t="s">
        <v>85</v>
      </c>
      <c r="D25" s="22" t="s">
        <v>86</v>
      </c>
    </row>
    <row r="26" spans="1:4" ht="14.25">
      <c r="A26" s="21"/>
      <c r="B26" s="22"/>
      <c r="C26" s="22"/>
      <c r="D26" s="22"/>
    </row>
    <row r="27" spans="1:8" ht="114">
      <c r="A27" s="21" t="s">
        <v>82</v>
      </c>
      <c r="B27" s="22" t="s">
        <v>81</v>
      </c>
      <c r="C27" s="22" t="s">
        <v>12</v>
      </c>
      <c r="D27" s="22" t="s">
        <v>13</v>
      </c>
      <c r="H27" s="25"/>
    </row>
    <row r="28" spans="1:4" ht="14.25">
      <c r="A28" s="21"/>
      <c r="B28" s="22"/>
      <c r="C28" s="22"/>
      <c r="D28" s="22"/>
    </row>
    <row r="29" spans="1:4" ht="128.25">
      <c r="A29" s="21" t="s">
        <v>80</v>
      </c>
      <c r="B29" s="22" t="s">
        <v>81</v>
      </c>
      <c r="C29" s="22" t="s">
        <v>14</v>
      </c>
      <c r="D29" s="22" t="s">
        <v>15</v>
      </c>
    </row>
    <row r="30" spans="1:4" ht="14.25">
      <c r="A30" s="21"/>
      <c r="B30" s="22"/>
      <c r="C30" s="22"/>
      <c r="D30" s="22"/>
    </row>
    <row r="31" spans="1:4" ht="156.75">
      <c r="A31" s="21" t="s">
        <v>77</v>
      </c>
      <c r="B31" s="24" t="s">
        <v>78</v>
      </c>
      <c r="C31" s="22" t="s">
        <v>79</v>
      </c>
      <c r="D31" s="22" t="s">
        <v>147</v>
      </c>
    </row>
    <row r="32" spans="1:4" ht="14.25">
      <c r="A32" s="21"/>
      <c r="B32" s="22"/>
      <c r="C32" s="22"/>
      <c r="D32" s="22"/>
    </row>
    <row r="33" spans="1:4" ht="342">
      <c r="A33" s="23" t="s">
        <v>75</v>
      </c>
      <c r="B33" s="22" t="s">
        <v>76</v>
      </c>
      <c r="C33" s="22" t="s">
        <v>110</v>
      </c>
      <c r="D33" s="22" t="s">
        <v>16</v>
      </c>
    </row>
    <row r="34" spans="1:4" ht="242.25">
      <c r="A34" s="23" t="s">
        <v>75</v>
      </c>
      <c r="B34" s="22" t="s">
        <v>76</v>
      </c>
      <c r="C34" s="22" t="s">
        <v>108</v>
      </c>
      <c r="D34" s="22" t="s">
        <v>109</v>
      </c>
    </row>
    <row r="35" spans="1:4" ht="14.25">
      <c r="A35" s="21"/>
      <c r="B35" s="22"/>
      <c r="C35" s="22"/>
      <c r="D35" s="22"/>
    </row>
    <row r="36" spans="1:4" ht="57">
      <c r="A36" s="21" t="s">
        <v>74</v>
      </c>
      <c r="B36" s="30" t="s">
        <v>150</v>
      </c>
      <c r="C36" s="22" t="s">
        <v>137</v>
      </c>
      <c r="D36" s="22" t="s">
        <v>17</v>
      </c>
    </row>
    <row r="37" spans="1:4" ht="14.25">
      <c r="A37" s="21"/>
      <c r="B37" s="22"/>
      <c r="C37" s="22"/>
      <c r="D37" s="22"/>
    </row>
    <row r="38" spans="1:4" ht="42.75">
      <c r="A38" s="23">
        <v>16569</v>
      </c>
      <c r="B38" s="22" t="s">
        <v>66</v>
      </c>
      <c r="C38" s="22" t="s">
        <v>18</v>
      </c>
      <c r="D38" s="22" t="s">
        <v>19</v>
      </c>
    </row>
    <row r="39" spans="1:4" ht="85.5">
      <c r="A39" s="23">
        <v>16569</v>
      </c>
      <c r="B39" s="22" t="s">
        <v>67</v>
      </c>
      <c r="C39" s="22" t="s">
        <v>68</v>
      </c>
      <c r="D39" s="22" t="s">
        <v>69</v>
      </c>
    </row>
    <row r="40" spans="1:4" ht="71.25">
      <c r="A40" s="23">
        <v>16569</v>
      </c>
      <c r="B40" s="22" t="s">
        <v>70</v>
      </c>
      <c r="C40" s="22" t="s">
        <v>71</v>
      </c>
      <c r="D40" s="22" t="s">
        <v>72</v>
      </c>
    </row>
    <row r="41" spans="1:4" ht="28.5">
      <c r="A41" s="23">
        <v>16569</v>
      </c>
      <c r="B41" s="22" t="s">
        <v>73</v>
      </c>
      <c r="C41" s="22" t="s">
        <v>20</v>
      </c>
      <c r="D41" s="22" t="s">
        <v>21</v>
      </c>
    </row>
    <row r="42" spans="1:4" ht="114">
      <c r="A42" s="23">
        <v>16569</v>
      </c>
      <c r="B42" s="22" t="s">
        <v>22</v>
      </c>
      <c r="C42" s="22" t="s">
        <v>23</v>
      </c>
      <c r="D42" s="22" t="s">
        <v>24</v>
      </c>
    </row>
    <row r="43" spans="1:4" ht="14.25">
      <c r="A43" s="21"/>
      <c r="B43" s="22"/>
      <c r="C43" s="22"/>
      <c r="D43" s="22"/>
    </row>
    <row r="44" spans="1:4" ht="228">
      <c r="A44" s="23">
        <v>12964</v>
      </c>
      <c r="B44" s="22" t="s">
        <v>64</v>
      </c>
      <c r="C44" s="22" t="s">
        <v>25</v>
      </c>
      <c r="D44" s="22" t="s">
        <v>107</v>
      </c>
    </row>
    <row r="45" spans="1:4" ht="14.25">
      <c r="A45" s="23"/>
      <c r="B45" s="22"/>
      <c r="C45" s="22"/>
      <c r="D45" s="22"/>
    </row>
    <row r="46" spans="1:4" ht="15">
      <c r="A46" s="21"/>
      <c r="B46" s="26" t="s">
        <v>100</v>
      </c>
      <c r="C46" s="22"/>
      <c r="D46" s="22"/>
    </row>
    <row r="47" spans="1:4" ht="14.25">
      <c r="A47" s="21"/>
      <c r="B47" s="27"/>
      <c r="C47" s="22"/>
      <c r="D47" s="22"/>
    </row>
    <row r="48" spans="1:4" ht="85.5">
      <c r="A48" s="23" t="s">
        <v>102</v>
      </c>
      <c r="B48" s="28" t="s">
        <v>103</v>
      </c>
      <c r="C48" s="22" t="s">
        <v>152</v>
      </c>
      <c r="D48" s="22" t="s">
        <v>153</v>
      </c>
    </row>
    <row r="49" spans="1:4" ht="14.25">
      <c r="A49" s="21"/>
      <c r="B49" s="28"/>
      <c r="C49" s="22"/>
      <c r="D49" s="22"/>
    </row>
    <row r="50" spans="1:4" ht="99.75">
      <c r="A50" s="23" t="s">
        <v>101</v>
      </c>
      <c r="B50" s="28" t="s">
        <v>155</v>
      </c>
      <c r="C50" s="22" t="s">
        <v>163</v>
      </c>
      <c r="D50" s="22" t="s">
        <v>164</v>
      </c>
    </row>
    <row r="51" spans="1:4" ht="14.25">
      <c r="A51" s="23"/>
      <c r="B51" s="28"/>
      <c r="C51" s="22"/>
      <c r="D51" s="22"/>
    </row>
    <row r="52" spans="1:4" ht="42.75">
      <c r="A52" s="23">
        <v>18626</v>
      </c>
      <c r="B52" s="28" t="s">
        <v>154</v>
      </c>
      <c r="C52" s="22" t="s">
        <v>161</v>
      </c>
      <c r="D52" s="22" t="s">
        <v>162</v>
      </c>
    </row>
    <row r="53" spans="1:4" ht="14.25">
      <c r="A53" s="23"/>
      <c r="B53" s="28"/>
      <c r="C53" s="22"/>
      <c r="D53" s="22"/>
    </row>
    <row r="54" spans="1:4" ht="57">
      <c r="A54" s="23" t="s">
        <v>74</v>
      </c>
      <c r="B54" s="30" t="s">
        <v>151</v>
      </c>
      <c r="C54" s="22" t="s">
        <v>159</v>
      </c>
      <c r="D54" s="22" t="s">
        <v>160</v>
      </c>
    </row>
    <row r="55" spans="1:4" ht="14.25">
      <c r="A55" s="23"/>
      <c r="B55" s="28"/>
      <c r="C55" s="22"/>
      <c r="D55" s="22"/>
    </row>
    <row r="56" spans="1:4" ht="128.25">
      <c r="A56" s="23">
        <v>16881</v>
      </c>
      <c r="B56" s="28" t="s">
        <v>156</v>
      </c>
      <c r="C56" s="22" t="s">
        <v>157</v>
      </c>
      <c r="D56" s="22" t="s">
        <v>158</v>
      </c>
    </row>
    <row r="57" spans="1:4" ht="14.25">
      <c r="A57" s="23"/>
      <c r="B57" s="28"/>
      <c r="C57" s="22"/>
      <c r="D57" s="22"/>
    </row>
    <row r="58" spans="1:4" ht="15">
      <c r="A58" s="21"/>
      <c r="B58" s="26" t="s">
        <v>104</v>
      </c>
      <c r="C58" s="22"/>
      <c r="D58" s="22"/>
    </row>
    <row r="59" spans="1:4" ht="14.25">
      <c r="A59" s="21"/>
      <c r="B59" s="22"/>
      <c r="C59" s="22"/>
      <c r="D59" s="22"/>
    </row>
    <row r="60" spans="1:4" ht="342">
      <c r="A60" s="23">
        <v>13294</v>
      </c>
      <c r="B60" s="22" t="s">
        <v>65</v>
      </c>
      <c r="C60" s="22" t="s">
        <v>26</v>
      </c>
      <c r="D60" s="22" t="s">
        <v>27</v>
      </c>
    </row>
    <row r="61" spans="1:4" ht="14.25">
      <c r="A61" s="21"/>
      <c r="B61" s="22"/>
      <c r="C61" s="22"/>
      <c r="D61" s="22"/>
    </row>
    <row r="62" spans="1:4" ht="142.5">
      <c r="A62" s="21" t="s">
        <v>105</v>
      </c>
      <c r="B62" s="22" t="s">
        <v>106</v>
      </c>
      <c r="C62" s="22" t="s">
        <v>148</v>
      </c>
      <c r="D62" s="22" t="s">
        <v>149</v>
      </c>
    </row>
  </sheetData>
  <printOptions/>
  <pageMargins left="0.5" right="0.51" top="1" bottom="1" header="0.5" footer="0.5"/>
  <pageSetup horizontalDpi="600" verticalDpi="600" orientation="landscape" r:id="rId1"/>
  <headerFooter alignWithMargins="0">
    <oddFooter>&amp;R&amp;A
Page &amp;P of &amp;N</oddFooter>
  </headerFooter>
  <rowBreaks count="3" manualBreakCount="3">
    <brk id="37" max="3" man="1"/>
    <brk id="45" max="3" man="1"/>
    <brk id="57" max="3" man="1"/>
  </rowBreaks>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workbookViewId="0" topLeftCell="A1">
      <selection activeCell="A13" sqref="A13"/>
    </sheetView>
  </sheetViews>
  <sheetFormatPr defaultColWidth="9.00390625" defaultRowHeight="14.25" outlineLevelRow="1" outlineLevelCol="1"/>
  <cols>
    <col min="2" max="2" width="11.625" style="0" customWidth="1"/>
    <col min="3" max="3" width="17.625" style="0" customWidth="1"/>
    <col min="4" max="4" width="0" style="0" hidden="1" customWidth="1" outlineLevel="1"/>
    <col min="5" max="5" width="13.625" style="0" bestFit="1" customWidth="1" collapsed="1"/>
    <col min="7" max="7" width="9.625" style="0" customWidth="1"/>
    <col min="8" max="8" width="10.50390625" style="0" customWidth="1"/>
    <col min="9" max="9" width="11.125" style="0" customWidth="1"/>
    <col min="10" max="10" width="11.00390625" style="0" customWidth="1"/>
  </cols>
  <sheetData>
    <row r="1" ht="15">
      <c r="A1" s="1" t="s">
        <v>117</v>
      </c>
    </row>
    <row r="2" ht="15">
      <c r="A2" s="1" t="s">
        <v>118</v>
      </c>
    </row>
    <row r="4" spans="1:10" ht="14.25">
      <c r="A4" t="s">
        <v>119</v>
      </c>
      <c r="C4" s="4" t="s">
        <v>120</v>
      </c>
      <c r="D4" s="33" t="s">
        <v>121</v>
      </c>
      <c r="F4" s="14" t="s">
        <v>122</v>
      </c>
      <c r="G4" s="43" t="s">
        <v>123</v>
      </c>
      <c r="H4" s="44"/>
      <c r="I4" s="44"/>
      <c r="J4" s="45"/>
    </row>
    <row r="5" spans="3:10" ht="14.25" hidden="1" outlineLevel="1">
      <c r="C5" s="4"/>
      <c r="G5">
        <v>1968</v>
      </c>
      <c r="H5">
        <v>1989</v>
      </c>
      <c r="I5">
        <v>1992</v>
      </c>
      <c r="J5">
        <v>1997</v>
      </c>
    </row>
    <row r="6" spans="1:10" ht="14.25" collapsed="1">
      <c r="A6" s="3" t="s">
        <v>124</v>
      </c>
      <c r="B6" s="3" t="s">
        <v>125</v>
      </c>
      <c r="C6" s="34">
        <v>37621</v>
      </c>
      <c r="D6" s="33" t="s">
        <v>124</v>
      </c>
      <c r="E6" s="3" t="s">
        <v>126</v>
      </c>
      <c r="F6" s="3"/>
      <c r="G6" s="14" t="s">
        <v>127</v>
      </c>
      <c r="H6" s="14" t="s">
        <v>128</v>
      </c>
      <c r="I6" s="14" t="s">
        <v>129</v>
      </c>
      <c r="J6" s="14" t="s">
        <v>130</v>
      </c>
    </row>
    <row r="7" spans="1:10" ht="14.25" hidden="1" outlineLevel="1">
      <c r="A7" s="2"/>
      <c r="B7" s="2"/>
      <c r="C7" s="33"/>
      <c r="D7" s="33"/>
      <c r="G7">
        <v>2</v>
      </c>
      <c r="H7">
        <v>21</v>
      </c>
      <c r="I7">
        <v>3</v>
      </c>
      <c r="J7">
        <v>5</v>
      </c>
    </row>
    <row r="8" spans="3:10" ht="14.25" hidden="1" outlineLevel="1">
      <c r="C8" s="10"/>
      <c r="D8" s="10"/>
      <c r="F8" s="35"/>
      <c r="G8" s="35"/>
      <c r="H8" s="35"/>
      <c r="I8" s="35"/>
      <c r="J8" s="35"/>
    </row>
    <row r="9" spans="1:10" ht="14.25" collapsed="1">
      <c r="A9" t="s">
        <v>131</v>
      </c>
      <c r="B9" t="s">
        <v>132</v>
      </c>
      <c r="C9" s="10">
        <v>51601651</v>
      </c>
      <c r="D9" s="10">
        <v>1967</v>
      </c>
      <c r="E9" s="10">
        <f>C9*((F9-G9)*G$7+(F9-H9)*H$7+(F9-I9)*I$7)</f>
        <v>5065807.795314279</v>
      </c>
      <c r="F9" s="35">
        <f>1/28</f>
        <v>0.03571428571428571</v>
      </c>
      <c r="G9" s="35">
        <f>0.0175*0.17+0.0275*0.53+0.028*0.2+0.03*0.09+0.04*0.01</f>
        <v>0.026250000000000006</v>
      </c>
      <c r="H9" s="35">
        <v>0.0328</v>
      </c>
      <c r="I9" s="35">
        <v>0.0297</v>
      </c>
      <c r="J9" s="35">
        <v>0.0373</v>
      </c>
    </row>
    <row r="10" spans="1:10" ht="14.25">
      <c r="A10" t="s">
        <v>131</v>
      </c>
      <c r="B10" t="s">
        <v>133</v>
      </c>
      <c r="C10" s="10">
        <v>26862724</v>
      </c>
      <c r="D10" s="10">
        <v>1968</v>
      </c>
      <c r="E10" s="10">
        <f>C10*((F10-G10)+(F10-H10)*H$7+(F10-I10)*I$7+(F10-J10)*J$7)</f>
        <v>3349015.748216334</v>
      </c>
      <c r="F10" s="35">
        <f>1/30</f>
        <v>0.03333333333333333</v>
      </c>
      <c r="G10" s="35">
        <f>+(0.0289*32509+0.0299*74471)/(32509+74471)</f>
        <v>0.029596120770237426</v>
      </c>
      <c r="H10" s="35">
        <f>+(0.0273*72899+0.0301*267460)/(72899+267460)</f>
        <v>0.029500288518887405</v>
      </c>
      <c r="I10" s="35">
        <f>+(0.0219*116795+0.0306*298325)/(116795+298325)</f>
        <v>0.028152234293698203</v>
      </c>
      <c r="J10" s="35">
        <f>+(0.0217*124367+0.0308*338309)/(124367+338309)</f>
        <v>0.02835392607353742</v>
      </c>
    </row>
    <row r="11" spans="3:4" ht="14.25">
      <c r="C11" s="10"/>
      <c r="D11" s="10"/>
    </row>
    <row r="12" spans="1:10" ht="14.25">
      <c r="A12">
        <v>1970</v>
      </c>
      <c r="B12" t="s">
        <v>132</v>
      </c>
      <c r="C12" s="10">
        <v>831455</v>
      </c>
      <c r="D12" s="10"/>
      <c r="E12" s="10">
        <f>C12*((F12-H12)*(H$5-A12+1)+(F12-I12)*I$7+(F12-J12)*J$7)</f>
        <v>56871.52199999991</v>
      </c>
      <c r="F12" s="35">
        <f aca="true" t="shared" si="0" ref="F12:F22">1/28</f>
        <v>0.03571428571428571</v>
      </c>
      <c r="G12" s="35">
        <f aca="true" t="shared" si="1" ref="G12:G22">0.0175*0.17+0.0275*0.53+0.028*0.2+0.03*0.09+0.04*0.01</f>
        <v>0.026250000000000006</v>
      </c>
      <c r="H12" s="35">
        <v>0.0328</v>
      </c>
      <c r="I12" s="35">
        <v>0.0297</v>
      </c>
      <c r="J12" s="35">
        <v>0.0373</v>
      </c>
    </row>
    <row r="13" spans="1:10" ht="14.25">
      <c r="A13">
        <v>1971</v>
      </c>
      <c r="B13" t="s">
        <v>132</v>
      </c>
      <c r="C13" s="10">
        <v>360511</v>
      </c>
      <c r="D13" s="10"/>
      <c r="E13" s="10">
        <f aca="true" t="shared" si="2" ref="E13:E34">C13*((F13-H13)*(H$5-A13+1)+(F13-I13)*I$7+(F13-J13)*J$7)</f>
        <v>23608.320342857103</v>
      </c>
      <c r="F13" s="35">
        <f t="shared" si="0"/>
        <v>0.03571428571428571</v>
      </c>
      <c r="G13" s="35">
        <f t="shared" si="1"/>
        <v>0.026250000000000006</v>
      </c>
      <c r="H13" s="35">
        <v>0.0328</v>
      </c>
      <c r="I13" s="35">
        <v>0.0297</v>
      </c>
      <c r="J13" s="35">
        <v>0.0373</v>
      </c>
    </row>
    <row r="14" spans="1:10" ht="14.25">
      <c r="A14">
        <v>1972</v>
      </c>
      <c r="B14" t="s">
        <v>132</v>
      </c>
      <c r="C14" s="10">
        <v>970926</v>
      </c>
      <c r="D14" s="10"/>
      <c r="E14" s="10">
        <f t="shared" si="2"/>
        <v>60752.22685714276</v>
      </c>
      <c r="F14" s="35">
        <f t="shared" si="0"/>
        <v>0.03571428571428571</v>
      </c>
      <c r="G14" s="35">
        <f t="shared" si="1"/>
        <v>0.026250000000000006</v>
      </c>
      <c r="H14" s="35">
        <v>0.0328</v>
      </c>
      <c r="I14" s="35">
        <v>0.0297</v>
      </c>
      <c r="J14" s="35">
        <v>0.0373</v>
      </c>
    </row>
    <row r="15" spans="1:10" ht="14.25">
      <c r="A15">
        <v>1973</v>
      </c>
      <c r="B15" t="s">
        <v>132</v>
      </c>
      <c r="C15" s="10">
        <v>505201</v>
      </c>
      <c r="D15" s="10"/>
      <c r="E15" s="10">
        <f t="shared" si="2"/>
        <v>30138.848228571376</v>
      </c>
      <c r="F15" s="35">
        <f t="shared" si="0"/>
        <v>0.03571428571428571</v>
      </c>
      <c r="G15" s="35">
        <f t="shared" si="1"/>
        <v>0.026250000000000006</v>
      </c>
      <c r="H15" s="35">
        <v>0.0328</v>
      </c>
      <c r="I15" s="35">
        <v>0.0297</v>
      </c>
      <c r="J15" s="35">
        <v>0.0373</v>
      </c>
    </row>
    <row r="16" spans="1:10" ht="14.25">
      <c r="A16">
        <v>1974</v>
      </c>
      <c r="B16" t="s">
        <v>132</v>
      </c>
      <c r="C16" s="10">
        <v>723785</v>
      </c>
      <c r="D16" s="10"/>
      <c r="E16" s="10">
        <f t="shared" si="2"/>
        <v>41069.628857142794</v>
      </c>
      <c r="F16" s="35">
        <f t="shared" si="0"/>
        <v>0.03571428571428571</v>
      </c>
      <c r="G16" s="35">
        <f t="shared" si="1"/>
        <v>0.026250000000000006</v>
      </c>
      <c r="H16" s="35">
        <v>0.0328</v>
      </c>
      <c r="I16" s="35">
        <v>0.0297</v>
      </c>
      <c r="J16" s="35">
        <v>0.0373</v>
      </c>
    </row>
    <row r="17" spans="1:10" ht="14.25">
      <c r="A17">
        <v>1975</v>
      </c>
      <c r="B17" t="s">
        <v>132</v>
      </c>
      <c r="C17" s="10">
        <v>102249</v>
      </c>
      <c r="D17" s="10"/>
      <c r="E17" s="10">
        <f t="shared" si="2"/>
        <v>5503.917599999991</v>
      </c>
      <c r="F17" s="35">
        <f t="shared" si="0"/>
        <v>0.03571428571428571</v>
      </c>
      <c r="G17" s="35">
        <f t="shared" si="1"/>
        <v>0.026250000000000006</v>
      </c>
      <c r="H17" s="35">
        <v>0.0328</v>
      </c>
      <c r="I17" s="35">
        <v>0.0297</v>
      </c>
      <c r="J17" s="35">
        <v>0.0373</v>
      </c>
    </row>
    <row r="18" spans="1:10" ht="14.25">
      <c r="A18">
        <v>1976</v>
      </c>
      <c r="B18" t="s">
        <v>132</v>
      </c>
      <c r="C18" s="10">
        <v>182166</v>
      </c>
      <c r="D18" s="10"/>
      <c r="E18" s="10">
        <f t="shared" si="2"/>
        <v>9274.851771428557</v>
      </c>
      <c r="F18" s="35">
        <f t="shared" si="0"/>
        <v>0.03571428571428571</v>
      </c>
      <c r="G18" s="35">
        <f t="shared" si="1"/>
        <v>0.026250000000000006</v>
      </c>
      <c r="H18" s="35">
        <v>0.0328</v>
      </c>
      <c r="I18" s="35">
        <v>0.0297</v>
      </c>
      <c r="J18" s="35">
        <v>0.0373</v>
      </c>
    </row>
    <row r="19" spans="1:10" ht="14.25">
      <c r="A19">
        <v>1977</v>
      </c>
      <c r="B19" t="s">
        <v>132</v>
      </c>
      <c r="C19" s="10">
        <v>1020667</v>
      </c>
      <c r="D19" s="10"/>
      <c r="E19" s="10">
        <f t="shared" si="2"/>
        <v>48992.015999999916</v>
      </c>
      <c r="F19" s="35">
        <f t="shared" si="0"/>
        <v>0.03571428571428571</v>
      </c>
      <c r="G19" s="35">
        <f t="shared" si="1"/>
        <v>0.026250000000000006</v>
      </c>
      <c r="H19" s="35">
        <v>0.0328</v>
      </c>
      <c r="I19" s="35">
        <v>0.0297</v>
      </c>
      <c r="J19" s="35">
        <v>0.0373</v>
      </c>
    </row>
    <row r="20" spans="1:10" ht="14.25">
      <c r="A20">
        <v>1978</v>
      </c>
      <c r="B20" t="s">
        <v>132</v>
      </c>
      <c r="C20" s="36">
        <f>23604589+1591419</f>
        <v>25196008</v>
      </c>
      <c r="D20" s="10"/>
      <c r="E20" s="10">
        <f t="shared" si="2"/>
        <v>1135980.0178285697</v>
      </c>
      <c r="F20" s="35">
        <f t="shared" si="0"/>
        <v>0.03571428571428571</v>
      </c>
      <c r="G20" s="35">
        <f t="shared" si="1"/>
        <v>0.026250000000000006</v>
      </c>
      <c r="H20" s="35">
        <v>0.0328</v>
      </c>
      <c r="I20" s="35">
        <v>0.0297</v>
      </c>
      <c r="J20" s="35">
        <v>0.0373</v>
      </c>
    </row>
    <row r="21" spans="1:10" ht="14.25">
      <c r="A21">
        <v>1979</v>
      </c>
      <c r="B21" t="s">
        <v>132</v>
      </c>
      <c r="C21" s="10">
        <v>6114747</v>
      </c>
      <c r="D21" s="36"/>
      <c r="E21" s="10">
        <f t="shared" si="2"/>
        <v>257867.6163428567</v>
      </c>
      <c r="F21" s="35">
        <f t="shared" si="0"/>
        <v>0.03571428571428571</v>
      </c>
      <c r="G21" s="35">
        <f t="shared" si="1"/>
        <v>0.026250000000000006</v>
      </c>
      <c r="H21" s="35">
        <v>0.0328</v>
      </c>
      <c r="I21" s="35">
        <v>0.0297</v>
      </c>
      <c r="J21" s="35">
        <v>0.0373</v>
      </c>
    </row>
    <row r="22" spans="1:10" ht="14.25">
      <c r="A22">
        <v>1980</v>
      </c>
      <c r="B22" t="s">
        <v>132</v>
      </c>
      <c r="C22" s="10">
        <f>16715930+800356</f>
        <v>17516286</v>
      </c>
      <c r="D22" s="10"/>
      <c r="E22" s="10">
        <f t="shared" si="2"/>
        <v>687639.3418285704</v>
      </c>
      <c r="F22" s="35">
        <f t="shared" si="0"/>
        <v>0.03571428571428571</v>
      </c>
      <c r="G22" s="35">
        <f t="shared" si="1"/>
        <v>0.026250000000000006</v>
      </c>
      <c r="H22" s="35">
        <v>0.0328</v>
      </c>
      <c r="I22" s="35">
        <v>0.0297</v>
      </c>
      <c r="J22" s="35">
        <v>0.0373</v>
      </c>
    </row>
    <row r="23" spans="3:4" ht="14.25">
      <c r="C23" s="10"/>
      <c r="D23" s="10"/>
    </row>
    <row r="24" spans="1:10" ht="14.25">
      <c r="A24">
        <v>1970</v>
      </c>
      <c r="B24" t="s">
        <v>133</v>
      </c>
      <c r="C24" s="10">
        <v>6432801</v>
      </c>
      <c r="D24" s="10"/>
      <c r="E24" s="10">
        <f t="shared" si="2"/>
        <v>753288.9075591554</v>
      </c>
      <c r="F24" s="35">
        <f aca="true" t="shared" si="3" ref="F24:F34">1/30</f>
        <v>0.03333333333333333</v>
      </c>
      <c r="G24" s="35">
        <f aca="true" t="shared" si="4" ref="G24:G34">+(0.0289*32509+0.0299*74471)/(32509+74471)</f>
        <v>0.029596120770237426</v>
      </c>
      <c r="H24" s="35">
        <f aca="true" t="shared" si="5" ref="H24:H34">+(0.0273*72899+0.0301*267460)/(72899+267460)</f>
        <v>0.029500288518887405</v>
      </c>
      <c r="I24" s="35">
        <f aca="true" t="shared" si="6" ref="I24:I34">+(0.0219*116795+0.0306*298325)/(116795+298325)</f>
        <v>0.028152234293698203</v>
      </c>
      <c r="J24" s="35">
        <f aca="true" t="shared" si="7" ref="J24:J34">+(0.0217*124367+0.0308*338309)/(124367+338309)</f>
        <v>0.02835392607353742</v>
      </c>
    </row>
    <row r="25" spans="1:10" ht="14.25">
      <c r="A25">
        <v>1971</v>
      </c>
      <c r="B25" t="s">
        <v>133</v>
      </c>
      <c r="C25" s="10">
        <v>4475442</v>
      </c>
      <c r="D25" s="10"/>
      <c r="E25" s="10">
        <f t="shared" si="2"/>
        <v>506925.1919310226</v>
      </c>
      <c r="F25" s="35">
        <f t="shared" si="3"/>
        <v>0.03333333333333333</v>
      </c>
      <c r="G25" s="35">
        <f t="shared" si="4"/>
        <v>0.029596120770237426</v>
      </c>
      <c r="H25" s="35">
        <f t="shared" si="5"/>
        <v>0.029500288518887405</v>
      </c>
      <c r="I25" s="35">
        <f t="shared" si="6"/>
        <v>0.028152234293698203</v>
      </c>
      <c r="J25" s="35">
        <f t="shared" si="7"/>
        <v>0.02835392607353742</v>
      </c>
    </row>
    <row r="26" spans="1:10" ht="14.25">
      <c r="A26">
        <v>1972</v>
      </c>
      <c r="B26" t="s">
        <v>133</v>
      </c>
      <c r="C26" s="10">
        <v>13774778</v>
      </c>
      <c r="D26" s="10"/>
      <c r="E26" s="10">
        <f t="shared" si="2"/>
        <v>1507444.7599721358</v>
      </c>
      <c r="F26" s="35">
        <f t="shared" si="3"/>
        <v>0.03333333333333333</v>
      </c>
      <c r="G26" s="35">
        <f t="shared" si="4"/>
        <v>0.029596120770237426</v>
      </c>
      <c r="H26" s="35">
        <f t="shared" si="5"/>
        <v>0.029500288518887405</v>
      </c>
      <c r="I26" s="35">
        <f t="shared" si="6"/>
        <v>0.028152234293698203</v>
      </c>
      <c r="J26" s="35">
        <f t="shared" si="7"/>
        <v>0.02835392607353742</v>
      </c>
    </row>
    <row r="27" spans="1:10" ht="14.25">
      <c r="A27">
        <v>1973</v>
      </c>
      <c r="B27" t="s">
        <v>133</v>
      </c>
      <c r="C27" s="10">
        <v>10444869</v>
      </c>
      <c r="D27" s="10"/>
      <c r="E27" s="10">
        <f t="shared" si="2"/>
        <v>1103000.0511524202</v>
      </c>
      <c r="F27" s="35">
        <f t="shared" si="3"/>
        <v>0.03333333333333333</v>
      </c>
      <c r="G27" s="35">
        <f t="shared" si="4"/>
        <v>0.029596120770237426</v>
      </c>
      <c r="H27" s="35">
        <f t="shared" si="5"/>
        <v>0.029500288518887405</v>
      </c>
      <c r="I27" s="35">
        <f t="shared" si="6"/>
        <v>0.028152234293698203</v>
      </c>
      <c r="J27" s="35">
        <f t="shared" si="7"/>
        <v>0.02835392607353742</v>
      </c>
    </row>
    <row r="28" spans="1:10" ht="14.25">
      <c r="A28">
        <v>1974</v>
      </c>
      <c r="B28" t="s">
        <v>133</v>
      </c>
      <c r="C28" s="10">
        <v>7858524</v>
      </c>
      <c r="D28" s="10"/>
      <c r="E28" s="10">
        <f t="shared" si="2"/>
        <v>799754.525410833</v>
      </c>
      <c r="F28" s="35">
        <f t="shared" si="3"/>
        <v>0.03333333333333333</v>
      </c>
      <c r="G28" s="35">
        <f t="shared" si="4"/>
        <v>0.029596120770237426</v>
      </c>
      <c r="H28" s="35">
        <f t="shared" si="5"/>
        <v>0.029500288518887405</v>
      </c>
      <c r="I28" s="35">
        <f t="shared" si="6"/>
        <v>0.028152234293698203</v>
      </c>
      <c r="J28" s="35">
        <f t="shared" si="7"/>
        <v>0.02835392607353742</v>
      </c>
    </row>
    <row r="29" spans="1:10" ht="14.25">
      <c r="A29">
        <v>1975</v>
      </c>
      <c r="B29" t="s">
        <v>133</v>
      </c>
      <c r="C29" s="10">
        <v>11201790</v>
      </c>
      <c r="D29" s="10"/>
      <c r="E29" s="10">
        <f t="shared" si="2"/>
        <v>1097058.5685573132</v>
      </c>
      <c r="F29" s="35">
        <f t="shared" si="3"/>
        <v>0.03333333333333333</v>
      </c>
      <c r="G29" s="35">
        <f t="shared" si="4"/>
        <v>0.029596120770237426</v>
      </c>
      <c r="H29" s="35">
        <f t="shared" si="5"/>
        <v>0.029500288518887405</v>
      </c>
      <c r="I29" s="35">
        <f t="shared" si="6"/>
        <v>0.028152234293698203</v>
      </c>
      <c r="J29" s="35">
        <f t="shared" si="7"/>
        <v>0.02835392607353742</v>
      </c>
    </row>
    <row r="30" spans="1:10" ht="14.25">
      <c r="A30">
        <v>1976</v>
      </c>
      <c r="B30" t="s">
        <v>133</v>
      </c>
      <c r="C30" s="10">
        <v>8973003</v>
      </c>
      <c r="D30" s="10"/>
      <c r="E30" s="10">
        <f t="shared" si="2"/>
        <v>844386.1497478904</v>
      </c>
      <c r="F30" s="35">
        <f t="shared" si="3"/>
        <v>0.03333333333333333</v>
      </c>
      <c r="G30" s="35">
        <f t="shared" si="4"/>
        <v>0.029596120770237426</v>
      </c>
      <c r="H30" s="35">
        <f t="shared" si="5"/>
        <v>0.029500288518887405</v>
      </c>
      <c r="I30" s="35">
        <f t="shared" si="6"/>
        <v>0.028152234293698203</v>
      </c>
      <c r="J30" s="35">
        <f t="shared" si="7"/>
        <v>0.02835392607353742</v>
      </c>
    </row>
    <row r="31" spans="1:10" ht="14.25">
      <c r="A31">
        <v>1977</v>
      </c>
      <c r="B31" t="s">
        <v>133</v>
      </c>
      <c r="C31" s="10">
        <v>12858907</v>
      </c>
      <c r="D31" s="10"/>
      <c r="E31" s="10">
        <f t="shared" si="2"/>
        <v>1160772.4548148764</v>
      </c>
      <c r="F31" s="35">
        <f t="shared" si="3"/>
        <v>0.03333333333333333</v>
      </c>
      <c r="G31" s="35">
        <f t="shared" si="4"/>
        <v>0.029596120770237426</v>
      </c>
      <c r="H31" s="35">
        <f t="shared" si="5"/>
        <v>0.029500288518887405</v>
      </c>
      <c r="I31" s="35">
        <f t="shared" si="6"/>
        <v>0.028152234293698203</v>
      </c>
      <c r="J31" s="35">
        <f t="shared" si="7"/>
        <v>0.02835392607353742</v>
      </c>
    </row>
    <row r="32" spans="1:10" ht="14.25">
      <c r="A32">
        <v>1978</v>
      </c>
      <c r="B32" t="s">
        <v>133</v>
      </c>
      <c r="C32" s="10">
        <f>12916613+364009</f>
        <v>13280622</v>
      </c>
      <c r="D32" s="10"/>
      <c r="E32" s="10">
        <f t="shared" si="2"/>
        <v>1147935.413153496</v>
      </c>
      <c r="F32" s="35">
        <f t="shared" si="3"/>
        <v>0.03333333333333333</v>
      </c>
      <c r="G32" s="35">
        <f t="shared" si="4"/>
        <v>0.029596120770237426</v>
      </c>
      <c r="H32" s="35">
        <f t="shared" si="5"/>
        <v>0.029500288518887405</v>
      </c>
      <c r="I32" s="35">
        <f t="shared" si="6"/>
        <v>0.028152234293698203</v>
      </c>
      <c r="J32" s="35">
        <f t="shared" si="7"/>
        <v>0.02835392607353742</v>
      </c>
    </row>
    <row r="33" spans="1:10" ht="14.25">
      <c r="A33">
        <v>1979</v>
      </c>
      <c r="B33" t="s">
        <v>133</v>
      </c>
      <c r="C33" s="10">
        <v>9668956</v>
      </c>
      <c r="D33" s="10"/>
      <c r="E33" s="10">
        <f t="shared" si="2"/>
        <v>798692.7626688235</v>
      </c>
      <c r="F33" s="35">
        <f t="shared" si="3"/>
        <v>0.03333333333333333</v>
      </c>
      <c r="G33" s="35">
        <f t="shared" si="4"/>
        <v>0.029596120770237426</v>
      </c>
      <c r="H33" s="35">
        <f t="shared" si="5"/>
        <v>0.029500288518887405</v>
      </c>
      <c r="I33" s="35">
        <f t="shared" si="6"/>
        <v>0.028152234293698203</v>
      </c>
      <c r="J33" s="35">
        <f t="shared" si="7"/>
        <v>0.02835392607353742</v>
      </c>
    </row>
    <row r="34" spans="1:10" ht="14.25">
      <c r="A34">
        <v>1980</v>
      </c>
      <c r="B34" t="s">
        <v>133</v>
      </c>
      <c r="C34" s="10">
        <f>10241449+481264</f>
        <v>10722713</v>
      </c>
      <c r="E34" s="10">
        <f t="shared" si="2"/>
        <v>844636.4834787089</v>
      </c>
      <c r="F34" s="35">
        <f t="shared" si="3"/>
        <v>0.03333333333333333</v>
      </c>
      <c r="G34" s="35">
        <f t="shared" si="4"/>
        <v>0.029596120770237426</v>
      </c>
      <c r="H34" s="35">
        <f t="shared" si="5"/>
        <v>0.029500288518887405</v>
      </c>
      <c r="I34" s="35">
        <f t="shared" si="6"/>
        <v>0.028152234293698203</v>
      </c>
      <c r="J34" s="35">
        <f t="shared" si="7"/>
        <v>0.02835392607353742</v>
      </c>
    </row>
    <row r="35" ht="14.25">
      <c r="C35" s="5"/>
    </row>
    <row r="36" spans="2:5" ht="14.25">
      <c r="B36" t="s">
        <v>38</v>
      </c>
      <c r="C36" s="36">
        <f>SUM(C7:C34)</f>
        <v>241680781</v>
      </c>
      <c r="E36" s="36">
        <f>SUM(E7:E34)</f>
        <v>21336417.119634427</v>
      </c>
    </row>
    <row r="37" spans="3:5" ht="14.25">
      <c r="C37" s="35"/>
      <c r="E37" s="35"/>
    </row>
    <row r="38" spans="3:5" ht="15">
      <c r="C38" s="37" t="s">
        <v>134</v>
      </c>
      <c r="D38" s="17"/>
      <c r="E38" s="38">
        <f>+E36*0.3839*(1/(1-0.3839))</f>
        <v>13295001.675422264</v>
      </c>
    </row>
    <row r="40" ht="14.25">
      <c r="A40" t="s">
        <v>135</v>
      </c>
    </row>
    <row r="41" ht="14.25">
      <c r="B41" t="s">
        <v>165</v>
      </c>
    </row>
    <row r="42" ht="14.25">
      <c r="B42" t="s">
        <v>136</v>
      </c>
    </row>
    <row r="43" ht="14.25">
      <c r="B43" t="s">
        <v>166</v>
      </c>
    </row>
  </sheetData>
  <mergeCells count="1">
    <mergeCell ref="G4:J4"/>
  </mergeCells>
  <printOptions/>
  <pageMargins left="1" right="1" top="1" bottom="1" header="0.5" footer="0.5"/>
  <pageSetup fitToHeight="1" fitToWidth="1" horizontalDpi="600" verticalDpi="600" orientation="portrait" scale="73" r:id="rId3"/>
  <headerFooter alignWithMargins="0">
    <oddFooter>&amp;R&amp;A
Page &amp;P of &amp;N</oddFooter>
  </headerFooter>
  <legacyDrawing r:id="rId2"/>
</worksheet>
</file>

<file path=xl/worksheets/sheet3.xml><?xml version="1.0" encoding="utf-8"?>
<worksheet xmlns="http://schemas.openxmlformats.org/spreadsheetml/2006/main" xmlns:r="http://schemas.openxmlformats.org/officeDocument/2006/relationships">
  <dimension ref="A1:F23"/>
  <sheetViews>
    <sheetView workbookViewId="0" topLeftCell="A1">
      <selection activeCell="F28" sqref="F28"/>
    </sheetView>
  </sheetViews>
  <sheetFormatPr defaultColWidth="9.00390625" defaultRowHeight="14.25"/>
  <cols>
    <col min="3" max="3" width="9.125" style="0" bestFit="1" customWidth="1"/>
    <col min="4" max="4" width="11.125" style="0" bestFit="1" customWidth="1"/>
    <col min="6" max="6" width="11.125" style="0" bestFit="1" customWidth="1"/>
  </cols>
  <sheetData>
    <row r="1" ht="15.75">
      <c r="A1" s="41" t="s">
        <v>114</v>
      </c>
    </row>
    <row r="2" ht="15.75">
      <c r="A2" s="41" t="s">
        <v>115</v>
      </c>
    </row>
    <row r="3" ht="15.75">
      <c r="A3" s="41" t="s">
        <v>138</v>
      </c>
    </row>
    <row r="4" ht="15.75">
      <c r="A4" s="41" t="s">
        <v>169</v>
      </c>
    </row>
    <row r="7" spans="1:6" ht="14.25">
      <c r="A7" s="4" t="s">
        <v>50</v>
      </c>
      <c r="B7" s="4" t="s">
        <v>51</v>
      </c>
      <c r="C7" s="4" t="s">
        <v>52</v>
      </c>
      <c r="D7" s="4" t="s">
        <v>53</v>
      </c>
      <c r="E7" s="4" t="s">
        <v>54</v>
      </c>
      <c r="F7" s="4" t="s">
        <v>55</v>
      </c>
    </row>
    <row r="9" spans="1:6" ht="14.25">
      <c r="A9" t="s">
        <v>41</v>
      </c>
      <c r="B9" s="4"/>
      <c r="C9" s="8">
        <v>10</v>
      </c>
      <c r="E9" s="43" t="s">
        <v>116</v>
      </c>
      <c r="F9" s="45"/>
    </row>
    <row r="10" spans="2:6" ht="14.25">
      <c r="B10" s="4" t="s">
        <v>44</v>
      </c>
      <c r="C10" s="4" t="s">
        <v>44</v>
      </c>
      <c r="D10" s="4" t="s">
        <v>44</v>
      </c>
      <c r="E10" s="4" t="s">
        <v>113</v>
      </c>
      <c r="F10" s="4" t="s">
        <v>39</v>
      </c>
    </row>
    <row r="11" spans="1:6" ht="14.25">
      <c r="A11" t="s">
        <v>36</v>
      </c>
      <c r="B11" s="4" t="s">
        <v>46</v>
      </c>
      <c r="C11" s="4" t="s">
        <v>40</v>
      </c>
      <c r="D11" s="4" t="s">
        <v>37</v>
      </c>
      <c r="E11" s="4" t="s">
        <v>40</v>
      </c>
      <c r="F11" s="4" t="s">
        <v>37</v>
      </c>
    </row>
    <row r="12" spans="1:6" ht="14.25">
      <c r="A12" s="4">
        <v>1</v>
      </c>
      <c r="B12" s="5">
        <v>1000</v>
      </c>
      <c r="C12" s="5">
        <f aca="true" t="shared" si="0" ref="C12:C22">+B12/$C$9</f>
        <v>100</v>
      </c>
      <c r="D12" s="5">
        <f>+C12</f>
        <v>100</v>
      </c>
      <c r="E12" s="10">
        <v>200</v>
      </c>
      <c r="F12" s="5">
        <f>+E12</f>
        <v>200</v>
      </c>
    </row>
    <row r="13" spans="1:6" ht="14.25">
      <c r="A13" s="4">
        <v>2</v>
      </c>
      <c r="B13" s="5">
        <v>1000</v>
      </c>
      <c r="C13" s="5">
        <f t="shared" si="0"/>
        <v>100</v>
      </c>
      <c r="D13" s="5">
        <f aca="true" t="shared" si="1" ref="D13:D20">+D12+C13</f>
        <v>200</v>
      </c>
      <c r="E13" s="5">
        <f aca="true" t="shared" si="2" ref="E13:E22">C13</f>
        <v>100</v>
      </c>
      <c r="F13" s="5">
        <f aca="true" t="shared" si="3" ref="F13:F20">+F12+E13</f>
        <v>300</v>
      </c>
    </row>
    <row r="14" spans="1:6" ht="14.25">
      <c r="A14" s="4">
        <v>3</v>
      </c>
      <c r="B14" s="5">
        <v>1000</v>
      </c>
      <c r="C14" s="5">
        <f t="shared" si="0"/>
        <v>100</v>
      </c>
      <c r="D14" s="5">
        <f t="shared" si="1"/>
        <v>300</v>
      </c>
      <c r="E14" s="5">
        <f t="shared" si="2"/>
        <v>100</v>
      </c>
      <c r="F14" s="5">
        <f t="shared" si="3"/>
        <v>400</v>
      </c>
    </row>
    <row r="15" spans="1:6" ht="14.25">
      <c r="A15" s="4">
        <v>4</v>
      </c>
      <c r="B15" s="5">
        <v>1000</v>
      </c>
      <c r="C15" s="5">
        <f t="shared" si="0"/>
        <v>100</v>
      </c>
      <c r="D15" s="5">
        <f t="shared" si="1"/>
        <v>400</v>
      </c>
      <c r="E15" s="5">
        <f t="shared" si="2"/>
        <v>100</v>
      </c>
      <c r="F15" s="5">
        <f t="shared" si="3"/>
        <v>500</v>
      </c>
    </row>
    <row r="16" spans="1:6" ht="14.25">
      <c r="A16" s="4">
        <v>5</v>
      </c>
      <c r="B16" s="5">
        <v>1000</v>
      </c>
      <c r="C16" s="5">
        <f t="shared" si="0"/>
        <v>100</v>
      </c>
      <c r="D16" s="5">
        <f t="shared" si="1"/>
        <v>500</v>
      </c>
      <c r="E16" s="5">
        <f t="shared" si="2"/>
        <v>100</v>
      </c>
      <c r="F16" s="5">
        <f t="shared" si="3"/>
        <v>600</v>
      </c>
    </row>
    <row r="17" spans="1:6" ht="14.25">
      <c r="A17" s="4">
        <v>6</v>
      </c>
      <c r="B17" s="5">
        <v>1000</v>
      </c>
      <c r="C17" s="5">
        <f t="shared" si="0"/>
        <v>100</v>
      </c>
      <c r="D17" s="5">
        <f t="shared" si="1"/>
        <v>600</v>
      </c>
      <c r="E17" s="5">
        <f t="shared" si="2"/>
        <v>100</v>
      </c>
      <c r="F17" s="5">
        <f t="shared" si="3"/>
        <v>700</v>
      </c>
    </row>
    <row r="18" spans="1:6" ht="14.25">
      <c r="A18" s="4">
        <v>7</v>
      </c>
      <c r="B18" s="5">
        <v>1000</v>
      </c>
      <c r="C18" s="5">
        <f t="shared" si="0"/>
        <v>100</v>
      </c>
      <c r="D18" s="5">
        <f t="shared" si="1"/>
        <v>700</v>
      </c>
      <c r="E18" s="5">
        <f t="shared" si="2"/>
        <v>100</v>
      </c>
      <c r="F18" s="5">
        <f t="shared" si="3"/>
        <v>800</v>
      </c>
    </row>
    <row r="19" spans="1:6" ht="14.25">
      <c r="A19" s="4">
        <v>8</v>
      </c>
      <c r="B19" s="5">
        <v>1000</v>
      </c>
      <c r="C19" s="5">
        <f t="shared" si="0"/>
        <v>100</v>
      </c>
      <c r="D19" s="5">
        <f t="shared" si="1"/>
        <v>800</v>
      </c>
      <c r="E19" s="5">
        <f t="shared" si="2"/>
        <v>100</v>
      </c>
      <c r="F19" s="5">
        <f t="shared" si="3"/>
        <v>900</v>
      </c>
    </row>
    <row r="20" spans="1:6" ht="14.25">
      <c r="A20" s="4">
        <v>9</v>
      </c>
      <c r="B20" s="5">
        <v>1000</v>
      </c>
      <c r="C20" s="5">
        <f t="shared" si="0"/>
        <v>100</v>
      </c>
      <c r="D20" s="5">
        <f t="shared" si="1"/>
        <v>900</v>
      </c>
      <c r="E20" s="5">
        <f t="shared" si="2"/>
        <v>100</v>
      </c>
      <c r="F20" s="5">
        <f t="shared" si="3"/>
        <v>1000</v>
      </c>
    </row>
    <row r="21" spans="1:6" ht="14.25">
      <c r="A21" s="4">
        <v>10</v>
      </c>
      <c r="B21" s="5">
        <v>1000</v>
      </c>
      <c r="C21" s="5">
        <f t="shared" si="0"/>
        <v>100</v>
      </c>
      <c r="D21" s="5">
        <f>+D20+C21</f>
        <v>1000</v>
      </c>
      <c r="E21" s="5">
        <f t="shared" si="2"/>
        <v>100</v>
      </c>
      <c r="F21" s="5">
        <f>+F20+E21</f>
        <v>1100</v>
      </c>
    </row>
    <row r="22" spans="1:6" ht="14.25">
      <c r="A22" s="4">
        <v>11</v>
      </c>
      <c r="B22" s="5">
        <v>0</v>
      </c>
      <c r="C22" s="5">
        <f t="shared" si="0"/>
        <v>0</v>
      </c>
      <c r="D22" s="5">
        <f>+D21+C22-1000</f>
        <v>0</v>
      </c>
      <c r="E22" s="5">
        <f t="shared" si="2"/>
        <v>0</v>
      </c>
      <c r="F22" s="5">
        <f>+F21+E22-1000</f>
        <v>100</v>
      </c>
    </row>
    <row r="23" spans="1:5" ht="15" thickBot="1">
      <c r="A23" t="s">
        <v>49</v>
      </c>
      <c r="B23" s="5"/>
      <c r="C23" s="6">
        <f>SUM(C12:C22)</f>
        <v>1000</v>
      </c>
      <c r="D23" s="5"/>
      <c r="E23" s="6">
        <f>SUM(E12:E22)</f>
        <v>1100</v>
      </c>
    </row>
    <row r="24" ht="15" thickTop="1"/>
  </sheetData>
  <mergeCells count="1">
    <mergeCell ref="E9:F9"/>
  </mergeCells>
  <printOptions/>
  <pageMargins left="1" right="1" top="1" bottom="1" header="0.5" footer="0.5"/>
  <pageSetup horizontalDpi="600" verticalDpi="600" orientation="portrait" r:id="rId1"/>
  <headerFooter alignWithMargins="0">
    <oddFooter>&amp;R&amp;A
Page &amp;P of &amp;N</oddFooter>
  </headerFooter>
</worksheet>
</file>

<file path=xl/worksheets/sheet4.xml><?xml version="1.0" encoding="utf-8"?>
<worksheet xmlns="http://schemas.openxmlformats.org/spreadsheetml/2006/main" xmlns:r="http://schemas.openxmlformats.org/officeDocument/2006/relationships">
  <dimension ref="A1:G25"/>
  <sheetViews>
    <sheetView workbookViewId="0" topLeftCell="A1">
      <selection activeCell="A4" sqref="A4"/>
    </sheetView>
  </sheetViews>
  <sheetFormatPr defaultColWidth="9.00390625" defaultRowHeight="14.25"/>
  <cols>
    <col min="2" max="2" width="10.25390625" style="0" customWidth="1"/>
    <col min="3" max="3" width="10.375" style="0" customWidth="1"/>
    <col min="4" max="5" width="9.125" style="0" bestFit="1" customWidth="1"/>
    <col min="6" max="6" width="11.125" style="0" bestFit="1" customWidth="1"/>
    <col min="7" max="7" width="11.875" style="0" bestFit="1" customWidth="1"/>
  </cols>
  <sheetData>
    <row r="1" ht="15.75">
      <c r="A1" s="42" t="s">
        <v>167</v>
      </c>
    </row>
    <row r="4" spans="1:7" ht="14.25">
      <c r="A4" s="4" t="s">
        <v>50</v>
      </c>
      <c r="B4" s="4" t="s">
        <v>51</v>
      </c>
      <c r="C4" s="4" t="s">
        <v>52</v>
      </c>
      <c r="D4" s="4" t="s">
        <v>53</v>
      </c>
      <c r="E4" s="4" t="s">
        <v>54</v>
      </c>
      <c r="F4" s="4" t="s">
        <v>55</v>
      </c>
      <c r="G4" s="4" t="s">
        <v>56</v>
      </c>
    </row>
    <row r="6" spans="1:6" ht="14.25">
      <c r="A6" s="11" t="s">
        <v>41</v>
      </c>
      <c r="B6" s="8">
        <v>5</v>
      </c>
      <c r="C6" s="8">
        <v>15</v>
      </c>
      <c r="D6" s="32"/>
      <c r="E6" s="8">
        <f>(B6+C6)/2</f>
        <v>10</v>
      </c>
      <c r="F6" s="32"/>
    </row>
    <row r="7" spans="1:6" ht="14.25">
      <c r="A7" s="7"/>
      <c r="B7" s="7" t="s">
        <v>42</v>
      </c>
      <c r="C7" s="7" t="s">
        <v>43</v>
      </c>
      <c r="D7" s="13" t="s">
        <v>44</v>
      </c>
      <c r="E7" s="7" t="s">
        <v>44</v>
      </c>
      <c r="F7" s="13" t="s">
        <v>44</v>
      </c>
    </row>
    <row r="8" spans="1:6" ht="14.25">
      <c r="A8" s="9" t="s">
        <v>36</v>
      </c>
      <c r="B8" s="9" t="s">
        <v>45</v>
      </c>
      <c r="C8" s="9" t="s">
        <v>45</v>
      </c>
      <c r="D8" s="9" t="s">
        <v>46</v>
      </c>
      <c r="E8" s="9" t="s">
        <v>40</v>
      </c>
      <c r="F8" s="9" t="s">
        <v>37</v>
      </c>
    </row>
    <row r="9" spans="1:6" ht="14.25">
      <c r="A9" s="4">
        <v>1</v>
      </c>
      <c r="B9" s="5">
        <f>1000/$B$6</f>
        <v>200</v>
      </c>
      <c r="C9" s="5">
        <f aca="true" t="shared" si="0" ref="C9:C23">1000/$C$6</f>
        <v>66.66666666666667</v>
      </c>
      <c r="D9" s="5">
        <v>2000</v>
      </c>
      <c r="E9" s="5">
        <f aca="true" t="shared" si="1" ref="E9:E23">+D9/$E$6</f>
        <v>200</v>
      </c>
      <c r="F9" s="5">
        <f>+E9</f>
        <v>200</v>
      </c>
    </row>
    <row r="10" spans="1:6" ht="14.25">
      <c r="A10" s="4">
        <v>2</v>
      </c>
      <c r="B10" s="5">
        <f>1000/$B$6</f>
        <v>200</v>
      </c>
      <c r="C10" s="5">
        <f t="shared" si="0"/>
        <v>66.66666666666667</v>
      </c>
      <c r="D10" s="5">
        <v>2000</v>
      </c>
      <c r="E10" s="5">
        <f t="shared" si="1"/>
        <v>200</v>
      </c>
      <c r="F10" s="5">
        <f>+F9+E10</f>
        <v>400</v>
      </c>
    </row>
    <row r="11" spans="1:6" ht="14.25">
      <c r="A11" s="4">
        <v>3</v>
      </c>
      <c r="B11" s="5">
        <f>1000/$B$6</f>
        <v>200</v>
      </c>
      <c r="C11" s="5">
        <f t="shared" si="0"/>
        <v>66.66666666666667</v>
      </c>
      <c r="D11" s="5">
        <v>2000</v>
      </c>
      <c r="E11" s="5">
        <f t="shared" si="1"/>
        <v>200</v>
      </c>
      <c r="F11" s="5">
        <f>+F10+E11</f>
        <v>600</v>
      </c>
    </row>
    <row r="12" spans="1:6" ht="14.25">
      <c r="A12" s="4">
        <v>4</v>
      </c>
      <c r="B12" s="5">
        <f>1000/$B$6</f>
        <v>200</v>
      </c>
      <c r="C12" s="5">
        <f t="shared" si="0"/>
        <v>66.66666666666667</v>
      </c>
      <c r="D12" s="5">
        <v>2000</v>
      </c>
      <c r="E12" s="5">
        <f t="shared" si="1"/>
        <v>200</v>
      </c>
      <c r="F12" s="5">
        <f>+F11+E12</f>
        <v>800</v>
      </c>
    </row>
    <row r="13" spans="1:6" ht="14.25">
      <c r="A13" s="4">
        <v>5</v>
      </c>
      <c r="B13" s="5">
        <f>1000/$B$6</f>
        <v>200</v>
      </c>
      <c r="C13" s="5">
        <f t="shared" si="0"/>
        <v>66.66666666666667</v>
      </c>
      <c r="D13" s="5">
        <v>2000</v>
      </c>
      <c r="E13" s="5">
        <f t="shared" si="1"/>
        <v>200</v>
      </c>
      <c r="F13" s="5">
        <f>+F12+E13</f>
        <v>1000</v>
      </c>
    </row>
    <row r="14" spans="1:7" ht="14.25">
      <c r="A14" s="4">
        <v>6</v>
      </c>
      <c r="B14" s="5"/>
      <c r="C14" s="5">
        <f t="shared" si="0"/>
        <v>66.66666666666667</v>
      </c>
      <c r="D14" s="5">
        <v>1000</v>
      </c>
      <c r="E14" s="5">
        <f t="shared" si="1"/>
        <v>100</v>
      </c>
      <c r="F14" s="5">
        <f>+F13+E14-1000</f>
        <v>100</v>
      </c>
      <c r="G14" t="s">
        <v>47</v>
      </c>
    </row>
    <row r="15" spans="1:6" ht="14.25">
      <c r="A15" s="4">
        <v>7</v>
      </c>
      <c r="B15" s="5"/>
      <c r="C15" s="5">
        <f t="shared" si="0"/>
        <v>66.66666666666667</v>
      </c>
      <c r="D15" s="5">
        <v>1000</v>
      </c>
      <c r="E15" s="5">
        <f t="shared" si="1"/>
        <v>100</v>
      </c>
      <c r="F15" s="5">
        <f aca="true" t="shared" si="2" ref="F15:F22">+F14+E15</f>
        <v>200</v>
      </c>
    </row>
    <row r="16" spans="1:6" ht="14.25">
      <c r="A16" s="4">
        <v>8</v>
      </c>
      <c r="B16" s="5"/>
      <c r="C16" s="5">
        <f t="shared" si="0"/>
        <v>66.66666666666667</v>
      </c>
      <c r="D16" s="5">
        <v>1000</v>
      </c>
      <c r="E16" s="5">
        <f t="shared" si="1"/>
        <v>100</v>
      </c>
      <c r="F16" s="5">
        <f t="shared" si="2"/>
        <v>300</v>
      </c>
    </row>
    <row r="17" spans="1:6" ht="14.25">
      <c r="A17" s="4">
        <v>9</v>
      </c>
      <c r="B17" s="5"/>
      <c r="C17" s="5">
        <f t="shared" si="0"/>
        <v>66.66666666666667</v>
      </c>
      <c r="D17" s="5">
        <v>1000</v>
      </c>
      <c r="E17" s="5">
        <f t="shared" si="1"/>
        <v>100</v>
      </c>
      <c r="F17" s="5">
        <f t="shared" si="2"/>
        <v>400</v>
      </c>
    </row>
    <row r="18" spans="1:6" ht="14.25">
      <c r="A18" s="4">
        <v>10</v>
      </c>
      <c r="B18" s="5"/>
      <c r="C18" s="5">
        <f t="shared" si="0"/>
        <v>66.66666666666667</v>
      </c>
      <c r="D18" s="5">
        <v>1000</v>
      </c>
      <c r="E18" s="5">
        <f t="shared" si="1"/>
        <v>100</v>
      </c>
      <c r="F18" s="5">
        <f t="shared" si="2"/>
        <v>500</v>
      </c>
    </row>
    <row r="19" spans="1:6" ht="14.25">
      <c r="A19" s="4">
        <v>11</v>
      </c>
      <c r="B19" s="5"/>
      <c r="C19" s="5">
        <f t="shared" si="0"/>
        <v>66.66666666666667</v>
      </c>
      <c r="D19" s="5">
        <v>1000</v>
      </c>
      <c r="E19" s="5">
        <f t="shared" si="1"/>
        <v>100</v>
      </c>
      <c r="F19" s="5">
        <f t="shared" si="2"/>
        <v>600</v>
      </c>
    </row>
    <row r="20" spans="1:6" ht="14.25">
      <c r="A20" s="4">
        <v>12</v>
      </c>
      <c r="B20" s="5"/>
      <c r="C20" s="5">
        <f t="shared" si="0"/>
        <v>66.66666666666667</v>
      </c>
      <c r="D20" s="5">
        <v>1000</v>
      </c>
      <c r="E20" s="5">
        <f t="shared" si="1"/>
        <v>100</v>
      </c>
      <c r="F20" s="5">
        <f t="shared" si="2"/>
        <v>700</v>
      </c>
    </row>
    <row r="21" spans="1:6" ht="14.25">
      <c r="A21" s="4">
        <v>13</v>
      </c>
      <c r="B21" s="5"/>
      <c r="C21" s="5">
        <f t="shared" si="0"/>
        <v>66.66666666666667</v>
      </c>
      <c r="D21" s="5">
        <v>1000</v>
      </c>
      <c r="E21" s="5">
        <f t="shared" si="1"/>
        <v>100</v>
      </c>
      <c r="F21" s="5">
        <f t="shared" si="2"/>
        <v>800</v>
      </c>
    </row>
    <row r="22" spans="1:6" ht="14.25">
      <c r="A22" s="4">
        <v>14</v>
      </c>
      <c r="B22" s="5"/>
      <c r="C22" s="5">
        <f t="shared" si="0"/>
        <v>66.66666666666667</v>
      </c>
      <c r="D22" s="5">
        <v>1000</v>
      </c>
      <c r="E22" s="5">
        <f t="shared" si="1"/>
        <v>100</v>
      </c>
      <c r="F22" s="5">
        <f t="shared" si="2"/>
        <v>900</v>
      </c>
    </row>
    <row r="23" spans="1:6" ht="14.25">
      <c r="A23" s="4">
        <v>15</v>
      </c>
      <c r="B23" s="5"/>
      <c r="C23" s="5">
        <f t="shared" si="0"/>
        <v>66.66666666666667</v>
      </c>
      <c r="D23" s="5">
        <v>1000</v>
      </c>
      <c r="E23" s="5">
        <f t="shared" si="1"/>
        <v>100</v>
      </c>
      <c r="F23" s="5">
        <f>+F22+E23</f>
        <v>1000</v>
      </c>
    </row>
    <row r="24" spans="1:7" ht="14.25">
      <c r="A24" s="4">
        <v>16</v>
      </c>
      <c r="B24" s="5"/>
      <c r="C24" s="5">
        <v>0</v>
      </c>
      <c r="D24" s="5">
        <v>0</v>
      </c>
      <c r="E24" s="5">
        <v>0</v>
      </c>
      <c r="F24" s="5">
        <f>+F23+E24-1000</f>
        <v>0</v>
      </c>
      <c r="G24" t="s">
        <v>48</v>
      </c>
    </row>
    <row r="25" spans="1:6" ht="15" thickBot="1">
      <c r="A25" t="s">
        <v>49</v>
      </c>
      <c r="B25" s="6">
        <f>SUM(B9:B23)</f>
        <v>1000</v>
      </c>
      <c r="C25" s="6">
        <f>SUM(C9:C23)</f>
        <v>999.9999999999998</v>
      </c>
      <c r="D25" s="5"/>
      <c r="E25" s="6">
        <f>SUM(E9:E23)</f>
        <v>2000</v>
      </c>
      <c r="F25" s="5"/>
    </row>
    <row r="26" ht="15" thickTop="1"/>
  </sheetData>
  <printOptions/>
  <pageMargins left="1" right="1" top="1" bottom="1" header="0.5" footer="0.5"/>
  <pageSetup horizontalDpi="600" verticalDpi="600" orientation="landscape" r:id="rId1"/>
  <headerFooter alignWithMargins="0">
    <oddFooter>&amp;R&amp;A
Page &amp;P of &amp;N</oddFooter>
  </headerFooter>
</worksheet>
</file>

<file path=xl/worksheets/sheet5.xml><?xml version="1.0" encoding="utf-8"?>
<worksheet xmlns="http://schemas.openxmlformats.org/spreadsheetml/2006/main" xmlns:r="http://schemas.openxmlformats.org/officeDocument/2006/relationships">
  <dimension ref="A1:I25"/>
  <sheetViews>
    <sheetView workbookViewId="0" topLeftCell="A1">
      <selection activeCell="H22" sqref="H22"/>
    </sheetView>
  </sheetViews>
  <sheetFormatPr defaultColWidth="9.00390625" defaultRowHeight="14.25" outlineLevelCol="1"/>
  <cols>
    <col min="2" max="2" width="10.25390625" style="0" hidden="1" customWidth="1" outlineLevel="1"/>
    <col min="3" max="3" width="10.375" style="0" hidden="1" customWidth="1" outlineLevel="1"/>
    <col min="4" max="4" width="9.125" style="0" bestFit="1" customWidth="1" collapsed="1"/>
    <col min="5" max="5" width="9.125" style="0" bestFit="1" customWidth="1"/>
    <col min="6" max="6" width="11.125" style="0" bestFit="1" customWidth="1"/>
    <col min="7" max="7" width="12.75390625" style="0" customWidth="1"/>
    <col min="8" max="8" width="10.75390625" style="0" bestFit="1" customWidth="1"/>
    <col min="9" max="9" width="11.125" style="0" bestFit="1" customWidth="1"/>
  </cols>
  <sheetData>
    <row r="1" ht="15.75">
      <c r="A1" s="42" t="s">
        <v>58</v>
      </c>
    </row>
    <row r="4" spans="1:9" ht="14.25">
      <c r="A4" s="4" t="s">
        <v>50</v>
      </c>
      <c r="D4" s="4" t="s">
        <v>51</v>
      </c>
      <c r="E4" s="4" t="s">
        <v>52</v>
      </c>
      <c r="F4" s="4" t="s">
        <v>53</v>
      </c>
      <c r="G4" s="4" t="s">
        <v>54</v>
      </c>
      <c r="H4" s="4" t="s">
        <v>55</v>
      </c>
      <c r="I4" s="4" t="s">
        <v>56</v>
      </c>
    </row>
    <row r="6" spans="1:9" ht="14.25">
      <c r="A6" s="8" t="s">
        <v>41</v>
      </c>
      <c r="B6" s="32">
        <v>5</v>
      </c>
      <c r="C6" s="32">
        <v>15</v>
      </c>
      <c r="D6" s="32"/>
      <c r="E6" s="8">
        <f>(B6+C6)/2</f>
        <v>10</v>
      </c>
      <c r="F6" s="32"/>
      <c r="G6" s="32"/>
      <c r="H6" s="8">
        <v>8</v>
      </c>
      <c r="I6" s="32"/>
    </row>
    <row r="7" spans="1:9" ht="14.25">
      <c r="A7" s="7"/>
      <c r="B7" s="39" t="s">
        <v>42</v>
      </c>
      <c r="C7" s="39" t="s">
        <v>43</v>
      </c>
      <c r="D7" s="8" t="s">
        <v>44</v>
      </c>
      <c r="E7" s="8" t="s">
        <v>44</v>
      </c>
      <c r="F7" s="8" t="s">
        <v>44</v>
      </c>
      <c r="G7" s="4"/>
      <c r="H7" s="8" t="s">
        <v>57</v>
      </c>
      <c r="I7" s="8" t="s">
        <v>57</v>
      </c>
    </row>
    <row r="8" spans="1:9" ht="14.25">
      <c r="A8" s="9" t="s">
        <v>36</v>
      </c>
      <c r="B8" s="40" t="s">
        <v>45</v>
      </c>
      <c r="C8" s="40" t="s">
        <v>45</v>
      </c>
      <c r="D8" s="8" t="s">
        <v>46</v>
      </c>
      <c r="E8" s="8" t="s">
        <v>40</v>
      </c>
      <c r="F8" s="8" t="s">
        <v>37</v>
      </c>
      <c r="G8" s="4"/>
      <c r="H8" s="8" t="s">
        <v>40</v>
      </c>
      <c r="I8" s="8" t="s">
        <v>37</v>
      </c>
    </row>
    <row r="9" spans="1:9" ht="14.25">
      <c r="A9" s="4">
        <v>1</v>
      </c>
      <c r="B9" s="10">
        <f>1000/$B$6</f>
        <v>200</v>
      </c>
      <c r="C9" s="10">
        <f aca="true" t="shared" si="0" ref="C9:C23">1000/$C$6</f>
        <v>66.66666666666667</v>
      </c>
      <c r="D9" s="5">
        <v>2000</v>
      </c>
      <c r="E9" s="5">
        <f aca="true" t="shared" si="1" ref="E9:E23">+D9/$E$6</f>
        <v>200</v>
      </c>
      <c r="F9" s="5">
        <f>+E9</f>
        <v>200</v>
      </c>
      <c r="G9" s="5"/>
      <c r="H9" s="5">
        <f aca="true" t="shared" si="2" ref="H9:H19">+D9/$H$6</f>
        <v>250</v>
      </c>
      <c r="I9" s="5">
        <f>+H9</f>
        <v>250</v>
      </c>
    </row>
    <row r="10" spans="1:9" ht="14.25">
      <c r="A10" s="4">
        <v>2</v>
      </c>
      <c r="B10" s="10">
        <f>1000/$B$6</f>
        <v>200</v>
      </c>
      <c r="C10" s="10">
        <f t="shared" si="0"/>
        <v>66.66666666666667</v>
      </c>
      <c r="D10" s="5">
        <v>2000</v>
      </c>
      <c r="E10" s="5">
        <f t="shared" si="1"/>
        <v>200</v>
      </c>
      <c r="F10" s="5">
        <f>+F9+E10</f>
        <v>400</v>
      </c>
      <c r="G10" s="5"/>
      <c r="H10" s="5">
        <f t="shared" si="2"/>
        <v>250</v>
      </c>
      <c r="I10" s="5">
        <f>+I9+H10</f>
        <v>500</v>
      </c>
    </row>
    <row r="11" spans="1:9" ht="14.25">
      <c r="A11" s="4">
        <v>3</v>
      </c>
      <c r="B11" s="10">
        <f>1000/$B$6</f>
        <v>200</v>
      </c>
      <c r="C11" s="10">
        <f t="shared" si="0"/>
        <v>66.66666666666667</v>
      </c>
      <c r="D11" s="5">
        <v>2000</v>
      </c>
      <c r="E11" s="5">
        <f t="shared" si="1"/>
        <v>200</v>
      </c>
      <c r="F11" s="5">
        <f>+F10+E11</f>
        <v>600</v>
      </c>
      <c r="G11" s="5"/>
      <c r="H11" s="5">
        <f t="shared" si="2"/>
        <v>250</v>
      </c>
      <c r="I11" s="5">
        <f>+I10+H11</f>
        <v>750</v>
      </c>
    </row>
    <row r="12" spans="1:9" ht="14.25">
      <c r="A12" s="4">
        <v>4</v>
      </c>
      <c r="B12" s="10">
        <f>1000/$B$6</f>
        <v>200</v>
      </c>
      <c r="C12" s="10">
        <f t="shared" si="0"/>
        <v>66.66666666666667</v>
      </c>
      <c r="D12" s="5">
        <v>2000</v>
      </c>
      <c r="E12" s="5">
        <f t="shared" si="1"/>
        <v>200</v>
      </c>
      <c r="F12" s="5">
        <f>+F11+E12</f>
        <v>800</v>
      </c>
      <c r="G12" s="5"/>
      <c r="H12" s="5">
        <f t="shared" si="2"/>
        <v>250</v>
      </c>
      <c r="I12" s="5">
        <f>+I11+H12</f>
        <v>1000</v>
      </c>
    </row>
    <row r="13" spans="1:9" ht="14.25">
      <c r="A13" s="4">
        <v>5</v>
      </c>
      <c r="B13" s="10">
        <f>1000/$B$6</f>
        <v>200</v>
      </c>
      <c r="C13" s="10">
        <f t="shared" si="0"/>
        <v>66.66666666666667</v>
      </c>
      <c r="D13" s="5">
        <v>2000</v>
      </c>
      <c r="E13" s="5">
        <f t="shared" si="1"/>
        <v>200</v>
      </c>
      <c r="F13" s="5">
        <f>+F12+E13</f>
        <v>1000</v>
      </c>
      <c r="G13" s="5"/>
      <c r="H13" s="5">
        <f t="shared" si="2"/>
        <v>250</v>
      </c>
      <c r="I13" s="5">
        <f>+I12+H13-1000</f>
        <v>250</v>
      </c>
    </row>
    <row r="14" spans="1:9" ht="14.25">
      <c r="A14" s="4">
        <v>6</v>
      </c>
      <c r="C14" s="10">
        <f t="shared" si="0"/>
        <v>66.66666666666667</v>
      </c>
      <c r="D14" s="5">
        <v>1000</v>
      </c>
      <c r="E14" s="5">
        <f t="shared" si="1"/>
        <v>100</v>
      </c>
      <c r="F14" s="5">
        <f>+F13+E14-1000</f>
        <v>100</v>
      </c>
      <c r="G14" s="5" t="s">
        <v>47</v>
      </c>
      <c r="H14" s="5">
        <f t="shared" si="2"/>
        <v>125</v>
      </c>
      <c r="I14" s="5">
        <f aca="true" t="shared" si="3" ref="I14:I23">+I13+H14</f>
        <v>375</v>
      </c>
    </row>
    <row r="15" spans="1:9" ht="14.25">
      <c r="A15" s="4">
        <v>7</v>
      </c>
      <c r="C15" s="10">
        <f t="shared" si="0"/>
        <v>66.66666666666667</v>
      </c>
      <c r="D15" s="5">
        <v>1000</v>
      </c>
      <c r="E15" s="5">
        <f t="shared" si="1"/>
        <v>100</v>
      </c>
      <c r="F15" s="5">
        <f aca="true" t="shared" si="4" ref="F15:F22">+F14+E15</f>
        <v>200</v>
      </c>
      <c r="G15" s="5"/>
      <c r="H15" s="5">
        <f t="shared" si="2"/>
        <v>125</v>
      </c>
      <c r="I15" s="5">
        <f t="shared" si="3"/>
        <v>500</v>
      </c>
    </row>
    <row r="16" spans="1:9" ht="14.25">
      <c r="A16" s="4">
        <v>8</v>
      </c>
      <c r="C16" s="10">
        <f t="shared" si="0"/>
        <v>66.66666666666667</v>
      </c>
      <c r="D16" s="5">
        <v>1000</v>
      </c>
      <c r="E16" s="5">
        <f t="shared" si="1"/>
        <v>100</v>
      </c>
      <c r="F16" s="5">
        <f t="shared" si="4"/>
        <v>300</v>
      </c>
      <c r="G16" s="5"/>
      <c r="H16" s="5">
        <f t="shared" si="2"/>
        <v>125</v>
      </c>
      <c r="I16" s="5">
        <f t="shared" si="3"/>
        <v>625</v>
      </c>
    </row>
    <row r="17" spans="1:9" ht="14.25">
      <c r="A17" s="4">
        <v>9</v>
      </c>
      <c r="C17" s="10">
        <f t="shared" si="0"/>
        <v>66.66666666666667</v>
      </c>
      <c r="D17" s="5">
        <v>1000</v>
      </c>
      <c r="E17" s="5">
        <f t="shared" si="1"/>
        <v>100</v>
      </c>
      <c r="F17" s="5">
        <f t="shared" si="4"/>
        <v>400</v>
      </c>
      <c r="G17" s="5"/>
      <c r="H17" s="5">
        <f t="shared" si="2"/>
        <v>125</v>
      </c>
      <c r="I17" s="5">
        <f t="shared" si="3"/>
        <v>750</v>
      </c>
    </row>
    <row r="18" spans="1:9" ht="14.25">
      <c r="A18" s="4">
        <v>10</v>
      </c>
      <c r="C18" s="10">
        <f t="shared" si="0"/>
        <v>66.66666666666667</v>
      </c>
      <c r="D18" s="5">
        <v>1000</v>
      </c>
      <c r="E18" s="5">
        <f t="shared" si="1"/>
        <v>100</v>
      </c>
      <c r="F18" s="5">
        <f t="shared" si="4"/>
        <v>500</v>
      </c>
      <c r="G18" s="5"/>
      <c r="H18" s="5">
        <f t="shared" si="2"/>
        <v>125</v>
      </c>
      <c r="I18" s="5">
        <f t="shared" si="3"/>
        <v>875</v>
      </c>
    </row>
    <row r="19" spans="1:9" ht="14.25">
      <c r="A19" s="4">
        <v>11</v>
      </c>
      <c r="C19" s="10">
        <f t="shared" si="0"/>
        <v>66.66666666666667</v>
      </c>
      <c r="D19" s="5">
        <v>1000</v>
      </c>
      <c r="E19" s="5">
        <f t="shared" si="1"/>
        <v>100</v>
      </c>
      <c r="F19" s="5">
        <f t="shared" si="4"/>
        <v>600</v>
      </c>
      <c r="G19" s="5"/>
      <c r="H19" s="5">
        <f t="shared" si="2"/>
        <v>125</v>
      </c>
      <c r="I19" s="5">
        <f t="shared" si="3"/>
        <v>1000</v>
      </c>
    </row>
    <row r="20" spans="1:9" ht="14.25">
      <c r="A20" s="4">
        <v>12</v>
      </c>
      <c r="C20" s="10">
        <f t="shared" si="0"/>
        <v>66.66666666666667</v>
      </c>
      <c r="D20" s="5">
        <v>1000</v>
      </c>
      <c r="E20" s="5">
        <f t="shared" si="1"/>
        <v>100</v>
      </c>
      <c r="F20" s="5">
        <f t="shared" si="4"/>
        <v>700</v>
      </c>
      <c r="G20" s="5"/>
      <c r="I20" s="5">
        <f t="shared" si="3"/>
        <v>1000</v>
      </c>
    </row>
    <row r="21" spans="1:9" ht="14.25">
      <c r="A21" s="4">
        <v>13</v>
      </c>
      <c r="C21" s="10">
        <f t="shared" si="0"/>
        <v>66.66666666666667</v>
      </c>
      <c r="D21" s="5">
        <v>1000</v>
      </c>
      <c r="E21" s="5">
        <f t="shared" si="1"/>
        <v>100</v>
      </c>
      <c r="F21" s="5">
        <f t="shared" si="4"/>
        <v>800</v>
      </c>
      <c r="G21" s="5"/>
      <c r="I21" s="5">
        <f t="shared" si="3"/>
        <v>1000</v>
      </c>
    </row>
    <row r="22" spans="1:9" ht="14.25">
      <c r="A22" s="4">
        <v>14</v>
      </c>
      <c r="C22" s="10">
        <f t="shared" si="0"/>
        <v>66.66666666666667</v>
      </c>
      <c r="D22" s="5">
        <v>1000</v>
      </c>
      <c r="E22" s="5">
        <f t="shared" si="1"/>
        <v>100</v>
      </c>
      <c r="F22" s="5">
        <f t="shared" si="4"/>
        <v>900</v>
      </c>
      <c r="G22" s="5"/>
      <c r="I22" s="5">
        <f t="shared" si="3"/>
        <v>1000</v>
      </c>
    </row>
    <row r="23" spans="1:9" ht="14.25">
      <c r="A23" s="4">
        <v>15</v>
      </c>
      <c r="C23" s="10">
        <f t="shared" si="0"/>
        <v>66.66666666666667</v>
      </c>
      <c r="D23" s="5">
        <v>1000</v>
      </c>
      <c r="E23" s="5">
        <f t="shared" si="1"/>
        <v>100</v>
      </c>
      <c r="F23" s="5">
        <f>+F22+E23</f>
        <v>1000</v>
      </c>
      <c r="G23" s="5"/>
      <c r="I23" s="5">
        <f t="shared" si="3"/>
        <v>1000</v>
      </c>
    </row>
    <row r="24" spans="1:9" ht="14.25">
      <c r="A24" s="4">
        <v>16</v>
      </c>
      <c r="C24" s="10"/>
      <c r="D24" s="5">
        <v>0</v>
      </c>
      <c r="E24" s="5">
        <v>0</v>
      </c>
      <c r="F24" s="5">
        <f>+F23+E24-1000</f>
        <v>0</v>
      </c>
      <c r="G24" s="5" t="s">
        <v>48</v>
      </c>
      <c r="H24" s="5">
        <v>0</v>
      </c>
      <c r="I24" s="5">
        <f>+I23+H24-1000</f>
        <v>0</v>
      </c>
    </row>
    <row r="25" spans="1:9" ht="15" thickBot="1">
      <c r="A25" t="s">
        <v>49</v>
      </c>
      <c r="B25">
        <f>SUM(B9:B23)</f>
        <v>1000</v>
      </c>
      <c r="C25" s="5">
        <f>SUM(C9:C23)</f>
        <v>999.9999999999998</v>
      </c>
      <c r="D25" s="5"/>
      <c r="E25" s="6">
        <f>SUM(E9:E23)</f>
        <v>2000</v>
      </c>
      <c r="F25" s="5"/>
      <c r="G25" s="5"/>
      <c r="H25" s="6">
        <f>SUM(H9:H23)</f>
        <v>2000</v>
      </c>
      <c r="I25" s="5"/>
    </row>
    <row r="26" ht="15" thickTop="1"/>
  </sheetData>
  <printOptions/>
  <pageMargins left="1" right="1" top="1" bottom="1" header="0.5" footer="0.5"/>
  <pageSetup horizontalDpi="600" verticalDpi="600" orientation="landscape" r:id="rId1"/>
  <headerFooter alignWithMargins="0">
    <oddFooter>&amp;R&amp;A
Page &amp;P of &amp;N</oddFooter>
  </headerFooter>
</worksheet>
</file>

<file path=xl/worksheets/sheet6.xml><?xml version="1.0" encoding="utf-8"?>
<worksheet xmlns="http://schemas.openxmlformats.org/spreadsheetml/2006/main" xmlns:r="http://schemas.openxmlformats.org/officeDocument/2006/relationships">
  <dimension ref="A1:J25"/>
  <sheetViews>
    <sheetView workbookViewId="0" topLeftCell="A1">
      <selection activeCell="A1" sqref="A1"/>
    </sheetView>
  </sheetViews>
  <sheetFormatPr defaultColWidth="9.00390625" defaultRowHeight="14.25" outlineLevelCol="1"/>
  <cols>
    <col min="2" max="3" width="0" style="0" hidden="1" customWidth="1" outlineLevel="1"/>
    <col min="4" max="4" width="9.125" style="0" bestFit="1" customWidth="1" collapsed="1"/>
    <col min="5" max="5" width="9.125" style="0" bestFit="1" customWidth="1"/>
    <col min="6" max="6" width="11.125" style="0" bestFit="1" customWidth="1"/>
    <col min="7" max="7" width="13.25390625" style="0" bestFit="1" customWidth="1"/>
    <col min="8" max="9" width="10.75390625" style="0" bestFit="1" customWidth="1"/>
    <col min="10" max="10" width="11.125" style="0" bestFit="1" customWidth="1"/>
  </cols>
  <sheetData>
    <row r="1" ht="15.75">
      <c r="A1" s="42" t="s">
        <v>60</v>
      </c>
    </row>
    <row r="4" spans="1:10" ht="14.25">
      <c r="A4" s="4" t="s">
        <v>50</v>
      </c>
      <c r="D4" s="4" t="s">
        <v>51</v>
      </c>
      <c r="E4" s="4" t="s">
        <v>52</v>
      </c>
      <c r="F4" s="4" t="s">
        <v>53</v>
      </c>
      <c r="G4" s="4" t="s">
        <v>54</v>
      </c>
      <c r="H4" s="4" t="s">
        <v>55</v>
      </c>
      <c r="I4" s="4" t="s">
        <v>56</v>
      </c>
      <c r="J4" s="4" t="s">
        <v>59</v>
      </c>
    </row>
    <row r="6" spans="1:10" ht="14.25">
      <c r="A6" s="16" t="s">
        <v>41</v>
      </c>
      <c r="B6" s="17">
        <v>5</v>
      </c>
      <c r="C6" s="17">
        <v>15</v>
      </c>
      <c r="D6" s="17"/>
      <c r="E6" s="12">
        <f>(B6+C6)/2</f>
        <v>10</v>
      </c>
      <c r="F6" s="17"/>
      <c r="G6" s="17"/>
      <c r="H6" s="17"/>
      <c r="I6" s="12">
        <v>8</v>
      </c>
      <c r="J6" s="18"/>
    </row>
    <row r="7" spans="1:10" ht="14.25">
      <c r="A7" s="13"/>
      <c r="B7" s="4" t="s">
        <v>42</v>
      </c>
      <c r="C7" s="4" t="s">
        <v>43</v>
      </c>
      <c r="D7" s="9" t="s">
        <v>44</v>
      </c>
      <c r="E7" s="9" t="s">
        <v>44</v>
      </c>
      <c r="F7" s="9" t="s">
        <v>44</v>
      </c>
      <c r="G7" s="4"/>
      <c r="H7" s="15" t="s">
        <v>57</v>
      </c>
      <c r="I7" s="9" t="s">
        <v>57</v>
      </c>
      <c r="J7" s="9" t="s">
        <v>57</v>
      </c>
    </row>
    <row r="8" spans="1:10" ht="14.25">
      <c r="A8" s="9" t="s">
        <v>36</v>
      </c>
      <c r="B8" s="4" t="s">
        <v>45</v>
      </c>
      <c r="C8" s="4" t="s">
        <v>45</v>
      </c>
      <c r="D8" s="8" t="s">
        <v>46</v>
      </c>
      <c r="E8" s="8" t="s">
        <v>40</v>
      </c>
      <c r="F8" s="8" t="s">
        <v>37</v>
      </c>
      <c r="G8" s="4"/>
      <c r="H8" s="14" t="s">
        <v>35</v>
      </c>
      <c r="I8" s="8" t="s">
        <v>40</v>
      </c>
      <c r="J8" s="8" t="s">
        <v>37</v>
      </c>
    </row>
    <row r="9" spans="1:10" ht="14.25">
      <c r="A9" s="4">
        <v>1</v>
      </c>
      <c r="B9" s="10">
        <f>1000/$B$6</f>
        <v>200</v>
      </c>
      <c r="C9" s="10">
        <f aca="true" t="shared" si="0" ref="C9:C23">1000/$C$6</f>
        <v>66.66666666666667</v>
      </c>
      <c r="D9" s="5">
        <v>2000</v>
      </c>
      <c r="E9" s="5">
        <f aca="true" t="shared" si="1" ref="E9:E23">+D9/$E$6</f>
        <v>200</v>
      </c>
      <c r="F9" s="5">
        <f>+E9</f>
        <v>200</v>
      </c>
      <c r="G9" s="5"/>
      <c r="H9" s="5">
        <v>2000</v>
      </c>
      <c r="I9" s="5">
        <f aca="true" t="shared" si="2" ref="I9:I16">+H9/$I$6</f>
        <v>250</v>
      </c>
      <c r="J9" s="5">
        <f>+I9</f>
        <v>250</v>
      </c>
    </row>
    <row r="10" spans="1:10" ht="14.25">
      <c r="A10" s="4">
        <v>2</v>
      </c>
      <c r="B10" s="10">
        <f>1000/$B$6</f>
        <v>200</v>
      </c>
      <c r="C10" s="10">
        <f t="shared" si="0"/>
        <v>66.66666666666667</v>
      </c>
      <c r="D10" s="5">
        <v>2000</v>
      </c>
      <c r="E10" s="5">
        <f t="shared" si="1"/>
        <v>200</v>
      </c>
      <c r="F10" s="5">
        <f>+F9+E10</f>
        <v>400</v>
      </c>
      <c r="G10" s="5"/>
      <c r="H10" s="5">
        <v>2000</v>
      </c>
      <c r="I10" s="5">
        <f t="shared" si="2"/>
        <v>250</v>
      </c>
      <c r="J10" s="5">
        <f aca="true" t="shared" si="3" ref="J10:J23">+J9+I10</f>
        <v>500</v>
      </c>
    </row>
    <row r="11" spans="1:10" ht="14.25">
      <c r="A11" s="4">
        <v>3</v>
      </c>
      <c r="B11" s="10">
        <f>1000/$B$6</f>
        <v>200</v>
      </c>
      <c r="C11" s="10">
        <f t="shared" si="0"/>
        <v>66.66666666666667</v>
      </c>
      <c r="D11" s="5">
        <v>2000</v>
      </c>
      <c r="E11" s="5">
        <f t="shared" si="1"/>
        <v>200</v>
      </c>
      <c r="F11" s="5">
        <f>+F10+E11</f>
        <v>600</v>
      </c>
      <c r="G11" s="5"/>
      <c r="H11" s="5">
        <v>2000</v>
      </c>
      <c r="I11" s="5">
        <f t="shared" si="2"/>
        <v>250</v>
      </c>
      <c r="J11" s="5">
        <f t="shared" si="3"/>
        <v>750</v>
      </c>
    </row>
    <row r="12" spans="1:10" ht="14.25">
      <c r="A12" s="4">
        <v>4</v>
      </c>
      <c r="B12" s="10">
        <f>1000/$B$6</f>
        <v>200</v>
      </c>
      <c r="C12" s="10">
        <f t="shared" si="0"/>
        <v>66.66666666666667</v>
      </c>
      <c r="D12" s="5">
        <v>2000</v>
      </c>
      <c r="E12" s="5">
        <f t="shared" si="1"/>
        <v>200</v>
      </c>
      <c r="F12" s="5">
        <f>+F11+E12</f>
        <v>800</v>
      </c>
      <c r="G12" s="5"/>
      <c r="H12" s="5">
        <v>2000</v>
      </c>
      <c r="I12" s="5">
        <f t="shared" si="2"/>
        <v>250</v>
      </c>
      <c r="J12" s="5">
        <f t="shared" si="3"/>
        <v>1000</v>
      </c>
    </row>
    <row r="13" spans="1:10" ht="14.25">
      <c r="A13" s="4">
        <v>5</v>
      </c>
      <c r="B13" s="10">
        <f>1000/$B$6</f>
        <v>200</v>
      </c>
      <c r="C13" s="10">
        <f t="shared" si="0"/>
        <v>66.66666666666667</v>
      </c>
      <c r="D13" s="5">
        <v>2000</v>
      </c>
      <c r="E13" s="5">
        <f t="shared" si="1"/>
        <v>200</v>
      </c>
      <c r="F13" s="5">
        <f>+F12+E13</f>
        <v>1000</v>
      </c>
      <c r="G13" s="5"/>
      <c r="H13" s="5">
        <v>2000</v>
      </c>
      <c r="I13" s="5">
        <f t="shared" si="2"/>
        <v>250</v>
      </c>
      <c r="J13" s="5">
        <f t="shared" si="3"/>
        <v>1250</v>
      </c>
    </row>
    <row r="14" spans="1:10" ht="14.25">
      <c r="A14" s="4">
        <v>6</v>
      </c>
      <c r="C14" s="10">
        <f t="shared" si="0"/>
        <v>66.66666666666667</v>
      </c>
      <c r="D14" s="5">
        <v>1000</v>
      </c>
      <c r="E14" s="5">
        <f t="shared" si="1"/>
        <v>100</v>
      </c>
      <c r="F14" s="5">
        <f>+F13+E14-1000</f>
        <v>100</v>
      </c>
      <c r="G14" s="5" t="s">
        <v>47</v>
      </c>
      <c r="H14" s="5">
        <v>2000</v>
      </c>
      <c r="I14" s="5">
        <f t="shared" si="2"/>
        <v>250</v>
      </c>
      <c r="J14" s="5">
        <f t="shared" si="3"/>
        <v>1500</v>
      </c>
    </row>
    <row r="15" spans="1:10" ht="14.25">
      <c r="A15" s="4">
        <v>7</v>
      </c>
      <c r="C15" s="10">
        <f t="shared" si="0"/>
        <v>66.66666666666667</v>
      </c>
      <c r="D15" s="5">
        <v>1000</v>
      </c>
      <c r="E15" s="5">
        <f t="shared" si="1"/>
        <v>100</v>
      </c>
      <c r="F15" s="5">
        <f aca="true" t="shared" si="4" ref="F15:F23">+F14+E15</f>
        <v>200</v>
      </c>
      <c r="G15" s="5"/>
      <c r="H15" s="5">
        <v>2000</v>
      </c>
      <c r="I15" s="5">
        <f t="shared" si="2"/>
        <v>250</v>
      </c>
      <c r="J15" s="5">
        <f t="shared" si="3"/>
        <v>1750</v>
      </c>
    </row>
    <row r="16" spans="1:10" ht="14.25">
      <c r="A16" s="4">
        <v>8</v>
      </c>
      <c r="C16" s="10">
        <f t="shared" si="0"/>
        <v>66.66666666666667</v>
      </c>
      <c r="D16" s="5">
        <v>1000</v>
      </c>
      <c r="E16" s="5">
        <f t="shared" si="1"/>
        <v>100</v>
      </c>
      <c r="F16" s="5">
        <f t="shared" si="4"/>
        <v>300</v>
      </c>
      <c r="G16" s="5"/>
      <c r="H16" s="5">
        <v>2000</v>
      </c>
      <c r="I16" s="5">
        <f t="shared" si="2"/>
        <v>250</v>
      </c>
      <c r="J16" s="5">
        <f t="shared" si="3"/>
        <v>2000</v>
      </c>
    </row>
    <row r="17" spans="1:10" ht="14.25">
      <c r="A17" s="4">
        <v>9</v>
      </c>
      <c r="C17" s="10">
        <f t="shared" si="0"/>
        <v>66.66666666666667</v>
      </c>
      <c r="D17" s="5">
        <v>1000</v>
      </c>
      <c r="E17" s="5">
        <f t="shared" si="1"/>
        <v>100</v>
      </c>
      <c r="F17" s="5">
        <f t="shared" si="4"/>
        <v>400</v>
      </c>
      <c r="G17" s="5"/>
      <c r="H17" s="5">
        <v>2000</v>
      </c>
      <c r="J17" s="5">
        <f t="shared" si="3"/>
        <v>2000</v>
      </c>
    </row>
    <row r="18" spans="1:10" ht="14.25">
      <c r="A18" s="4">
        <v>10</v>
      </c>
      <c r="C18" s="10">
        <f t="shared" si="0"/>
        <v>66.66666666666667</v>
      </c>
      <c r="D18" s="5">
        <v>1000</v>
      </c>
      <c r="E18" s="5">
        <f t="shared" si="1"/>
        <v>100</v>
      </c>
      <c r="F18" s="5">
        <f t="shared" si="4"/>
        <v>500</v>
      </c>
      <c r="G18" s="5"/>
      <c r="H18" s="5">
        <v>2000</v>
      </c>
      <c r="J18" s="5">
        <f t="shared" si="3"/>
        <v>2000</v>
      </c>
    </row>
    <row r="19" spans="1:10" ht="14.25">
      <c r="A19" s="4">
        <v>11</v>
      </c>
      <c r="C19" s="10">
        <f t="shared" si="0"/>
        <v>66.66666666666667</v>
      </c>
      <c r="D19" s="5">
        <v>1000</v>
      </c>
      <c r="E19" s="5">
        <f t="shared" si="1"/>
        <v>100</v>
      </c>
      <c r="F19" s="5">
        <f t="shared" si="4"/>
        <v>600</v>
      </c>
      <c r="G19" s="5"/>
      <c r="H19" s="5">
        <v>2000</v>
      </c>
      <c r="J19" s="5">
        <f t="shared" si="3"/>
        <v>2000</v>
      </c>
    </row>
    <row r="20" spans="1:10" ht="14.25">
      <c r="A20" s="4">
        <v>12</v>
      </c>
      <c r="C20" s="10">
        <f t="shared" si="0"/>
        <v>66.66666666666667</v>
      </c>
      <c r="D20" s="5">
        <v>1000</v>
      </c>
      <c r="E20" s="5">
        <f t="shared" si="1"/>
        <v>100</v>
      </c>
      <c r="F20" s="5">
        <f t="shared" si="4"/>
        <v>700</v>
      </c>
      <c r="G20" s="5"/>
      <c r="H20" s="5">
        <v>2000</v>
      </c>
      <c r="J20" s="5">
        <f t="shared" si="3"/>
        <v>2000</v>
      </c>
    </row>
    <row r="21" spans="1:10" ht="14.25">
      <c r="A21" s="4">
        <v>13</v>
      </c>
      <c r="C21" s="10">
        <f t="shared" si="0"/>
        <v>66.66666666666667</v>
      </c>
      <c r="D21" s="5">
        <v>1000</v>
      </c>
      <c r="E21" s="5">
        <f t="shared" si="1"/>
        <v>100</v>
      </c>
      <c r="F21" s="5">
        <f t="shared" si="4"/>
        <v>800</v>
      </c>
      <c r="G21" s="5"/>
      <c r="H21" s="5">
        <v>2000</v>
      </c>
      <c r="J21" s="5">
        <f t="shared" si="3"/>
        <v>2000</v>
      </c>
    </row>
    <row r="22" spans="1:10" ht="14.25">
      <c r="A22" s="4">
        <v>14</v>
      </c>
      <c r="C22" s="10">
        <f t="shared" si="0"/>
        <v>66.66666666666667</v>
      </c>
      <c r="D22" s="5">
        <v>1000</v>
      </c>
      <c r="E22" s="5">
        <f t="shared" si="1"/>
        <v>100</v>
      </c>
      <c r="F22" s="5">
        <f t="shared" si="4"/>
        <v>900</v>
      </c>
      <c r="G22" s="5"/>
      <c r="H22" s="5">
        <v>2000</v>
      </c>
      <c r="J22" s="5">
        <f t="shared" si="3"/>
        <v>2000</v>
      </c>
    </row>
    <row r="23" spans="1:10" ht="14.25">
      <c r="A23" s="4">
        <v>15</v>
      </c>
      <c r="C23" s="10">
        <f t="shared" si="0"/>
        <v>66.66666666666667</v>
      </c>
      <c r="D23" s="5">
        <v>1000</v>
      </c>
      <c r="E23" s="5">
        <f t="shared" si="1"/>
        <v>100</v>
      </c>
      <c r="F23" s="5">
        <f t="shared" si="4"/>
        <v>1000</v>
      </c>
      <c r="G23" s="5"/>
      <c r="H23" s="5">
        <v>2000</v>
      </c>
      <c r="J23" s="5">
        <f t="shared" si="3"/>
        <v>2000</v>
      </c>
    </row>
    <row r="24" spans="1:10" ht="14.25">
      <c r="A24" s="4">
        <v>16</v>
      </c>
      <c r="C24" s="10"/>
      <c r="D24" s="5">
        <v>0</v>
      </c>
      <c r="E24" s="5">
        <v>0</v>
      </c>
      <c r="F24" s="5">
        <f>+F23+E24-1000</f>
        <v>0</v>
      </c>
      <c r="G24" s="5" t="s">
        <v>48</v>
      </c>
      <c r="H24" s="5">
        <v>0</v>
      </c>
      <c r="I24" s="5">
        <v>0</v>
      </c>
      <c r="J24" s="5">
        <f>+J23+I24-2000</f>
        <v>0</v>
      </c>
    </row>
    <row r="25" spans="1:10" ht="15" thickBot="1">
      <c r="A25" t="s">
        <v>49</v>
      </c>
      <c r="B25">
        <f>SUM(B9:B23)</f>
        <v>1000</v>
      </c>
      <c r="C25" s="5">
        <f>SUM(C9:C23)</f>
        <v>999.9999999999998</v>
      </c>
      <c r="D25" s="5"/>
      <c r="E25" s="6">
        <f>SUM(E9:E23)</f>
        <v>2000</v>
      </c>
      <c r="F25" s="5"/>
      <c r="G25" s="5"/>
      <c r="I25" s="6">
        <f>SUM(I9:I23)</f>
        <v>2000</v>
      </c>
      <c r="J25" s="5"/>
    </row>
    <row r="26" ht="15" thickTop="1"/>
  </sheetData>
  <printOptions/>
  <pageMargins left="1" right="1" top="1" bottom="1" header="0.5" footer="0.5"/>
  <pageSetup horizontalDpi="600" verticalDpi="600" orientation="landscape" r:id="rId1"/>
  <headerFooter alignWithMargins="0">
    <oddFooter>&amp;R&amp;A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UtiliCorp United,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DRooney</dc:creator>
  <cp:keywords/>
  <dc:description/>
  <cp:lastModifiedBy>DRooney</cp:lastModifiedBy>
  <cp:lastPrinted>2004-02-13T15:16:04Z</cp:lastPrinted>
  <dcterms:created xsi:type="dcterms:W3CDTF">2004-02-07T03:26:41Z</dcterms:created>
  <dcterms:modified xsi:type="dcterms:W3CDTF">2004-02-13T17:58:55Z</dcterms:modified>
  <cp:category/>
  <cp:version/>
  <cp:contentType/>
  <cp:contentStatus/>
</cp:coreProperties>
</file>