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drawings/drawing7.xml" ContentType="application/vnd.openxmlformats-officedocument.drawing+xml"/>
  <Override PartName="/xl/ink/ink14.xml" ContentType="application/inkml+xml"/>
  <Override PartName="/xl/ink/ink15.xml" ContentType="application/inkml+xml"/>
  <Override PartName="/xl/ink/ink16.xml" ContentType="application/inkml+xml"/>
  <Override PartName="/xl/ink/ink17.xml" ContentType="application/inkml+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codeName="ThisWorkbook"/>
  <mc:AlternateContent xmlns:mc="http://schemas.openxmlformats.org/markup-compatibility/2006">
    <mc:Choice Requires="x15">
      <x15ac:absPath xmlns:x15ac="http://schemas.microsoft.com/office/spreadsheetml/2010/11/ac" url="E:\Customer Team\Tia's Files\EM&amp;V_MEEIA 3\PY 2\Annual Filing\"/>
    </mc:Choice>
  </mc:AlternateContent>
  <xr:revisionPtr revIDLastSave="0" documentId="8_{DA0B4C71-E867-4F97-95D9-9226411BCC0C}" xr6:coauthVersionLast="47" xr6:coauthVersionMax="47" xr10:uidLastSave="{00000000-0000-0000-0000-000000000000}"/>
  <bookViews>
    <workbookView xWindow="-120" yWindow="-120" windowWidth="29040" windowHeight="15840" tabRatio="823" xr2:uid="{00000000-000D-0000-FFFF-FFFF00000000}"/>
  </bookViews>
  <sheets>
    <sheet name="Cover" sheetId="7" r:id="rId1"/>
    <sheet name="Program to Date - C&amp;I Portfolio" sheetId="77" r:id="rId2"/>
    <sheet name="PY2 - C&amp;I Portfolio" sheetId="78" r:id="rId3"/>
    <sheet name="PY2 - Evergy Metro" sheetId="71" r:id="rId4"/>
    <sheet name="PY2 - Evergy MO West" sheetId="75" r:id="rId5"/>
    <sheet name="PY1 - C&amp;I Portfolio" sheetId="81" r:id="rId6"/>
    <sheet name="PY1 - Evergy Metro" sheetId="80" r:id="rId7"/>
    <sheet name="PY1 - Evergy MO West" sheetId="79" r:id="rId8"/>
    <sheet name="Business ESP - Standard" sheetId="50" r:id="rId9"/>
    <sheet name="Business ESP - Custom" sheetId="63" r:id="rId10"/>
    <sheet name="Process Efficiency" sheetId="66" r:id="rId11"/>
    <sheet name="OEA" sheetId="64" r:id="rId12"/>
    <sheet name="MEEIA 3 Targets" sheetId="76" r:id="rId13"/>
  </sheets>
  <externalReferences>
    <externalReference r:id="rId14"/>
    <externalReference r:id="rId15"/>
  </externalReferences>
  <definedNames>
    <definedName name="_xlnm._FilterDatabase" localSheetId="8" hidden="1">'Business ESP - Standard'!#REF!</definedName>
    <definedName name="discount_rate">'[1]General Inputs'!$D$5</definedName>
    <definedName name="EXPOSTGROSS">#REF!</definedName>
    <definedName name="Juris">[2]Input!$U$5</definedName>
    <definedName name="LINE_LOSS">'[1]General Inputs'!$D$6</definedName>
    <definedName name="LL">[2]Input!$U$3</definedName>
    <definedName name="LLF">[2]Input!$U$4</definedName>
    <definedName name="NTG">#REF!</definedName>
    <definedName name="StYr">[2]Input!$U$1</definedName>
    <definedName name="TD_CnI">#REF!</definedName>
    <definedName name="TD_Res">#REF!</definedName>
    <definedName name="TDCAP">#REF!</definedName>
    <definedName name="TDFLOOR">#REF!</definedName>
    <definedName name="TRUEUP">[2]Input!$L$9</definedName>
    <definedName name="WACC">[2]Input!$U$2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75" l="1"/>
  <c r="H74" i="75"/>
  <c r="F105" i="75"/>
  <c r="G105" i="75" s="1"/>
  <c r="F104" i="75"/>
  <c r="F103" i="75"/>
  <c r="G103" i="75" s="1"/>
  <c r="D105" i="75"/>
  <c r="D104" i="75"/>
  <c r="D103" i="75"/>
  <c r="C105" i="75"/>
  <c r="C104" i="75"/>
  <c r="C106" i="75" s="1"/>
  <c r="C103" i="75"/>
  <c r="F103" i="71"/>
  <c r="F104" i="71"/>
  <c r="F105" i="71"/>
  <c r="D103" i="71"/>
  <c r="D104" i="71"/>
  <c r="D105" i="71"/>
  <c r="D106" i="71" s="1"/>
  <c r="C104" i="71"/>
  <c r="C105" i="71"/>
  <c r="E105" i="71" s="1"/>
  <c r="G105" i="71" s="1"/>
  <c r="C103" i="71"/>
  <c r="C106" i="71" s="1"/>
  <c r="E103" i="75"/>
  <c r="E105" i="75"/>
  <c r="D106" i="75"/>
  <c r="E104" i="71"/>
  <c r="G104" i="71"/>
  <c r="F38" i="66"/>
  <c r="F37" i="66"/>
  <c r="F21" i="66"/>
  <c r="F20" i="66"/>
  <c r="C21" i="66"/>
  <c r="C20" i="66"/>
  <c r="B21" i="66"/>
  <c r="B20" i="66"/>
  <c r="B38" i="66"/>
  <c r="B37" i="66"/>
  <c r="C38" i="66"/>
  <c r="C37" i="66"/>
  <c r="E104" i="75" l="1"/>
  <c r="E106" i="75" s="1"/>
  <c r="F106" i="71"/>
  <c r="E103" i="71"/>
  <c r="E106" i="71" s="1"/>
  <c r="F106" i="75"/>
  <c r="G46" i="75"/>
  <c r="F46" i="75"/>
  <c r="D46" i="75"/>
  <c r="C46" i="75"/>
  <c r="G35" i="75"/>
  <c r="F35" i="75"/>
  <c r="D35" i="75"/>
  <c r="C35" i="75"/>
  <c r="H13" i="71"/>
  <c r="H24" i="71"/>
  <c r="H46" i="71"/>
  <c r="G46" i="71"/>
  <c r="F46" i="71"/>
  <c r="D46" i="71"/>
  <c r="C46" i="71"/>
  <c r="F35" i="71"/>
  <c r="D35" i="71"/>
  <c r="C35" i="71"/>
  <c r="G106" i="71" l="1"/>
  <c r="G104" i="75"/>
  <c r="G106" i="75"/>
  <c r="G103" i="71"/>
  <c r="H46" i="75"/>
  <c r="E35" i="75"/>
  <c r="H35" i="75"/>
  <c r="E46" i="75"/>
  <c r="G60" i="50" l="1"/>
  <c r="D60" i="50"/>
  <c r="C13" i="75"/>
  <c r="D55" i="75"/>
  <c r="C55" i="75"/>
  <c r="B55" i="75"/>
  <c r="D54" i="75"/>
  <c r="C54" i="75"/>
  <c r="B54" i="75"/>
  <c r="C55" i="71"/>
  <c r="D55" i="71"/>
  <c r="B55" i="71"/>
  <c r="C54" i="71"/>
  <c r="D54" i="71"/>
  <c r="B54" i="71"/>
  <c r="D45" i="50"/>
  <c r="C13" i="71"/>
  <c r="C11" i="75"/>
  <c r="F57" i="66"/>
  <c r="F58" i="66" s="1"/>
  <c r="G57" i="66"/>
  <c r="C57" i="66"/>
  <c r="C58" i="66" s="1"/>
  <c r="D57" i="66"/>
  <c r="D58" i="66" s="1"/>
  <c r="E57" i="66" s="1"/>
  <c r="E58" i="66" s="1"/>
  <c r="G58" i="66"/>
  <c r="H57" i="66" s="1"/>
  <c r="H58" i="66" s="1"/>
  <c r="B58" i="66"/>
  <c r="G51" i="66"/>
  <c r="H50" i="66" s="1"/>
  <c r="H51" i="66" s="1"/>
  <c r="F51" i="66"/>
  <c r="D51" i="66"/>
  <c r="E50" i="66" s="1"/>
  <c r="E51" i="66" s="1"/>
  <c r="C51" i="66"/>
  <c r="B51" i="66"/>
  <c r="C44" i="66"/>
  <c r="D30" i="66"/>
  <c r="D29" i="66"/>
  <c r="D13" i="66"/>
  <c r="D12" i="66"/>
  <c r="E38" i="66"/>
  <c r="E37" i="66"/>
  <c r="E21" i="66"/>
  <c r="E20" i="66"/>
  <c r="F56" i="63"/>
  <c r="G56" i="63"/>
  <c r="C37" i="63"/>
  <c r="C38" i="63"/>
  <c r="B38" i="63"/>
  <c r="B37" i="63"/>
  <c r="E38" i="63"/>
  <c r="F45" i="75" s="1"/>
  <c r="E37" i="63"/>
  <c r="F34" i="75" s="1"/>
  <c r="E20" i="63"/>
  <c r="C21" i="63"/>
  <c r="C20" i="63"/>
  <c r="B21" i="63"/>
  <c r="B20" i="63"/>
  <c r="E21" i="63"/>
  <c r="J155" i="50"/>
  <c r="G148" i="50"/>
  <c r="H148" i="50"/>
  <c r="H114" i="50"/>
  <c r="H115" i="50"/>
  <c r="G104" i="50"/>
  <c r="H104" i="50"/>
  <c r="G105" i="50"/>
  <c r="H105" i="50"/>
  <c r="G106" i="50"/>
  <c r="H106" i="50"/>
  <c r="G107" i="50"/>
  <c r="H107" i="50"/>
  <c r="G108" i="50"/>
  <c r="H108" i="50"/>
  <c r="G109" i="50"/>
  <c r="H109" i="50"/>
  <c r="G110" i="50"/>
  <c r="H110" i="50"/>
  <c r="G111" i="50"/>
  <c r="H111" i="50"/>
  <c r="G112" i="50"/>
  <c r="H112" i="50"/>
  <c r="G113" i="50"/>
  <c r="H113" i="50"/>
  <c r="H103" i="50"/>
  <c r="H143" i="50"/>
  <c r="H144" i="50"/>
  <c r="H145" i="50"/>
  <c r="H146" i="50"/>
  <c r="H147" i="50"/>
  <c r="J122" i="50"/>
  <c r="G115" i="50"/>
  <c r="C38" i="50"/>
  <c r="D44" i="75" s="1"/>
  <c r="C37" i="50"/>
  <c r="D33" i="75" s="1"/>
  <c r="B38" i="50"/>
  <c r="C44" i="75" s="1"/>
  <c r="B37" i="50"/>
  <c r="C33" i="75" s="1"/>
  <c r="E38" i="50"/>
  <c r="F44" i="75" s="1"/>
  <c r="E37" i="50"/>
  <c r="F33" i="75" s="1"/>
  <c r="E21" i="50"/>
  <c r="E20" i="50"/>
  <c r="C21" i="50"/>
  <c r="D44" i="71" s="1"/>
  <c r="C20" i="50"/>
  <c r="D33" i="71" s="1"/>
  <c r="B21" i="50"/>
  <c r="C44" i="71" s="1"/>
  <c r="B20" i="50"/>
  <c r="C33" i="71" s="1"/>
  <c r="F48" i="75" l="1"/>
  <c r="F15" i="77" s="1"/>
  <c r="F37" i="75"/>
  <c r="F7" i="77" s="1"/>
  <c r="D37" i="63"/>
  <c r="H53" i="63"/>
  <c r="H55" i="63"/>
  <c r="H52" i="63"/>
  <c r="E33" i="71"/>
  <c r="E44" i="71"/>
  <c r="E33" i="75"/>
  <c r="E44" i="75"/>
  <c r="H54" i="63"/>
  <c r="C34" i="75"/>
  <c r="C37" i="75" s="1"/>
  <c r="C7" i="77" s="1"/>
  <c r="D38" i="63"/>
  <c r="C45" i="75"/>
  <c r="C48" i="75" s="1"/>
  <c r="C15" i="77" s="1"/>
  <c r="D45" i="75"/>
  <c r="D34" i="75"/>
  <c r="C45" i="71"/>
  <c r="C48" i="71" s="1"/>
  <c r="C14" i="77" s="1"/>
  <c r="D34" i="71"/>
  <c r="D45" i="71"/>
  <c r="C34" i="71"/>
  <c r="C37" i="71" s="1"/>
  <c r="E54" i="71"/>
  <c r="E54" i="75"/>
  <c r="F30" i="50"/>
  <c r="F38" i="50" s="1"/>
  <c r="G44" i="75" s="1"/>
  <c r="H44" i="75" s="1"/>
  <c r="G37" i="66"/>
  <c r="D20" i="66"/>
  <c r="F29" i="66"/>
  <c r="G13" i="75" s="1"/>
  <c r="F30" i="66"/>
  <c r="G24" i="75" s="1"/>
  <c r="G21" i="66"/>
  <c r="D38" i="66"/>
  <c r="G38" i="66"/>
  <c r="F12" i="66"/>
  <c r="F13" i="66"/>
  <c r="D37" i="66"/>
  <c r="D21" i="66"/>
  <c r="D21" i="63"/>
  <c r="D20" i="63"/>
  <c r="D38" i="50"/>
  <c r="D37" i="50"/>
  <c r="D20" i="50"/>
  <c r="D21" i="50"/>
  <c r="D11" i="75"/>
  <c r="G20" i="66" l="1"/>
  <c r="G35" i="71"/>
  <c r="H35" i="71" s="1"/>
  <c r="E45" i="75"/>
  <c r="D48" i="75"/>
  <c r="E34" i="75"/>
  <c r="D37" i="75"/>
  <c r="C6" i="77"/>
  <c r="E45" i="71"/>
  <c r="D48" i="71"/>
  <c r="E34" i="71"/>
  <c r="D37" i="71"/>
  <c r="D6" i="77" s="1"/>
  <c r="E37" i="75" l="1"/>
  <c r="D7" i="77"/>
  <c r="D15" i="77"/>
  <c r="E48" i="75"/>
  <c r="D14" i="77"/>
  <c r="E48" i="71"/>
  <c r="E37" i="71"/>
  <c r="F77" i="75"/>
  <c r="D77" i="75"/>
  <c r="C77" i="75"/>
  <c r="E76" i="75"/>
  <c r="G76" i="75" s="1"/>
  <c r="E75" i="75"/>
  <c r="G75" i="75" s="1"/>
  <c r="E74" i="75"/>
  <c r="E77" i="75" l="1"/>
  <c r="G77" i="75" s="1"/>
  <c r="G74" i="75"/>
  <c r="F145" i="63"/>
  <c r="F141" i="63"/>
  <c r="D141" i="63"/>
  <c r="D114" i="63"/>
  <c r="D115" i="63"/>
  <c r="D113" i="63"/>
  <c r="D105" i="63"/>
  <c r="D106" i="63"/>
  <c r="D104" i="63"/>
  <c r="D98" i="63"/>
  <c r="D99" i="63"/>
  <c r="D97" i="63"/>
  <c r="D89" i="63"/>
  <c r="D90" i="63"/>
  <c r="D88" i="63"/>
  <c r="B116" i="63"/>
  <c r="C116" i="63"/>
  <c r="B107" i="63"/>
  <c r="C107" i="63"/>
  <c r="D29" i="63"/>
  <c r="E29" i="63"/>
  <c r="D30" i="63"/>
  <c r="E30" i="63"/>
  <c r="D116" i="63" l="1"/>
  <c r="D107" i="63"/>
  <c r="C149" i="50" l="1"/>
  <c r="C116" i="50"/>
  <c r="G114" i="50"/>
  <c r="B67" i="63" l="1"/>
  <c r="B56" i="63"/>
  <c r="D45" i="63" l="1"/>
  <c r="C67" i="63"/>
  <c r="D67" i="63"/>
  <c r="F67" i="63"/>
  <c r="G67" i="63"/>
  <c r="E55" i="75" l="1"/>
  <c r="E55" i="71"/>
  <c r="F29" i="63"/>
  <c r="F37" i="63" s="1"/>
  <c r="F30" i="63"/>
  <c r="F38" i="63" s="1"/>
  <c r="H66" i="63"/>
  <c r="H65" i="63"/>
  <c r="H63" i="63"/>
  <c r="H64" i="63"/>
  <c r="E65" i="63"/>
  <c r="E66" i="63"/>
  <c r="E63" i="63"/>
  <c r="E64" i="63"/>
  <c r="F12" i="63"/>
  <c r="F20" i="63" s="1"/>
  <c r="F75" i="50"/>
  <c r="F60" i="50"/>
  <c r="B60" i="50"/>
  <c r="C60" i="50"/>
  <c r="B75" i="50"/>
  <c r="C75" i="50"/>
  <c r="F13" i="50"/>
  <c r="F21" i="50" s="1"/>
  <c r="F12" i="50"/>
  <c r="F20" i="50" s="1"/>
  <c r="F29" i="50"/>
  <c r="F37" i="50" s="1"/>
  <c r="G33" i="75" s="1"/>
  <c r="H33" i="75" s="1"/>
  <c r="G20" i="50" l="1"/>
  <c r="G33" i="71"/>
  <c r="G44" i="71"/>
  <c r="G21" i="50"/>
  <c r="G37" i="63"/>
  <c r="G34" i="75"/>
  <c r="G30" i="63"/>
  <c r="G29" i="63"/>
  <c r="G38" i="63"/>
  <c r="G45" i="75"/>
  <c r="G34" i="71"/>
  <c r="H67" i="63"/>
  <c r="E67" i="63"/>
  <c r="G38" i="50"/>
  <c r="G37" i="50"/>
  <c r="E30" i="66"/>
  <c r="G30" i="66" s="1"/>
  <c r="E29" i="66"/>
  <c r="G29" i="66" s="1"/>
  <c r="E13" i="66"/>
  <c r="G13" i="66" s="1"/>
  <c r="E12" i="66"/>
  <c r="G12" i="66" s="1"/>
  <c r="E13" i="63"/>
  <c r="F45" i="71" s="1"/>
  <c r="E12" i="63"/>
  <c r="F34" i="71" s="1"/>
  <c r="E30" i="50"/>
  <c r="E29" i="50"/>
  <c r="E13" i="50"/>
  <c r="F44" i="71" s="1"/>
  <c r="E12" i="50"/>
  <c r="F33" i="71" s="1"/>
  <c r="G36" i="76"/>
  <c r="F36" i="76"/>
  <c r="E36" i="76"/>
  <c r="D36" i="76"/>
  <c r="G35" i="76"/>
  <c r="G34" i="76"/>
  <c r="G33" i="76"/>
  <c r="G32" i="76"/>
  <c r="F28" i="76"/>
  <c r="E28" i="76"/>
  <c r="G28" i="76" s="1"/>
  <c r="D28" i="76"/>
  <c r="G27" i="76"/>
  <c r="G26" i="76"/>
  <c r="G25" i="76"/>
  <c r="G24" i="76"/>
  <c r="G18" i="76"/>
  <c r="F18" i="76"/>
  <c r="E18" i="76"/>
  <c r="D18" i="76"/>
  <c r="G17" i="76"/>
  <c r="G16" i="76"/>
  <c r="G15" i="76"/>
  <c r="G14" i="76"/>
  <c r="F10" i="76"/>
  <c r="E10" i="76"/>
  <c r="G10" i="76" s="1"/>
  <c r="D10" i="76"/>
  <c r="G9" i="76"/>
  <c r="G8" i="76"/>
  <c r="G7" i="76"/>
  <c r="G6" i="76"/>
  <c r="F48" i="71" l="1"/>
  <c r="F14" i="77" s="1"/>
  <c r="F37" i="71"/>
  <c r="F6" i="77" s="1"/>
  <c r="H44" i="71"/>
  <c r="H33" i="71"/>
  <c r="H34" i="75"/>
  <c r="G37" i="75"/>
  <c r="H45" i="75"/>
  <c r="G48" i="75"/>
  <c r="H34" i="71"/>
  <c r="G37" i="71"/>
  <c r="D75" i="50"/>
  <c r="G75" i="50"/>
  <c r="I163" i="50"/>
  <c r="H163" i="50"/>
  <c r="E163" i="50"/>
  <c r="D163" i="50"/>
  <c r="C163" i="50"/>
  <c r="J162" i="50"/>
  <c r="F162" i="50"/>
  <c r="J161" i="50"/>
  <c r="F161" i="50"/>
  <c r="J160" i="50"/>
  <c r="F160" i="50"/>
  <c r="J159" i="50"/>
  <c r="F159" i="50"/>
  <c r="J158" i="50"/>
  <c r="F158" i="50"/>
  <c r="J157" i="50"/>
  <c r="F157" i="50"/>
  <c r="J156" i="50"/>
  <c r="F156" i="50"/>
  <c r="F155" i="50"/>
  <c r="F149" i="50"/>
  <c r="E149" i="50"/>
  <c r="D149" i="50"/>
  <c r="G144" i="50"/>
  <c r="H142" i="50"/>
  <c r="G142" i="50"/>
  <c r="H140" i="50"/>
  <c r="G140" i="50"/>
  <c r="G146" i="50"/>
  <c r="H141" i="50"/>
  <c r="G141" i="50"/>
  <c r="G147" i="50"/>
  <c r="G145" i="50"/>
  <c r="G143" i="50"/>
  <c r="H48" i="75" l="1"/>
  <c r="G15" i="77"/>
  <c r="G7" i="77"/>
  <c r="H37" i="75"/>
  <c r="G6" i="77"/>
  <c r="H37" i="71"/>
  <c r="J142" i="50"/>
  <c r="J146" i="50"/>
  <c r="J143" i="50"/>
  <c r="J147" i="50"/>
  <c r="J144" i="50"/>
  <c r="J140" i="50"/>
  <c r="J148" i="50"/>
  <c r="J141" i="50"/>
  <c r="J145" i="50"/>
  <c r="I143" i="50"/>
  <c r="I146" i="50"/>
  <c r="I147" i="50"/>
  <c r="I141" i="50"/>
  <c r="I145" i="50"/>
  <c r="I148" i="50"/>
  <c r="I144" i="50"/>
  <c r="I140" i="50"/>
  <c r="I142" i="50"/>
  <c r="H71" i="50"/>
  <c r="H73" i="50"/>
  <c r="H74" i="50"/>
  <c r="H67" i="50"/>
  <c r="H68" i="50"/>
  <c r="H72" i="50"/>
  <c r="H69" i="50"/>
  <c r="H70" i="50"/>
  <c r="E68" i="50"/>
  <c r="E74" i="50"/>
  <c r="E69" i="50"/>
  <c r="E70" i="50"/>
  <c r="E73" i="50"/>
  <c r="E67" i="50"/>
  <c r="E71" i="50"/>
  <c r="E72" i="50"/>
  <c r="G160" i="50"/>
  <c r="G161" i="50"/>
  <c r="G162" i="50"/>
  <c r="G155" i="50"/>
  <c r="G156" i="50"/>
  <c r="G157" i="50"/>
  <c r="G158" i="50"/>
  <c r="G159" i="50"/>
  <c r="K160" i="50"/>
  <c r="K161" i="50"/>
  <c r="K162" i="50"/>
  <c r="K155" i="50"/>
  <c r="K156" i="50"/>
  <c r="K157" i="50"/>
  <c r="K158" i="50"/>
  <c r="K159" i="50"/>
  <c r="G149" i="50"/>
  <c r="J163" i="50"/>
  <c r="H149" i="50"/>
  <c r="F163" i="50"/>
  <c r="F13" i="71"/>
  <c r="D13" i="71"/>
  <c r="F24" i="75"/>
  <c r="H24" i="75" s="1"/>
  <c r="D24" i="75"/>
  <c r="C24" i="75"/>
  <c r="G23" i="75"/>
  <c r="F23" i="75"/>
  <c r="D23" i="75"/>
  <c r="C23" i="75"/>
  <c r="F22" i="75"/>
  <c r="D22" i="75"/>
  <c r="C22" i="75"/>
  <c r="F13" i="75"/>
  <c r="H13" i="75" s="1"/>
  <c r="D13" i="75"/>
  <c r="E13" i="75" s="1"/>
  <c r="G12" i="75"/>
  <c r="F12" i="75"/>
  <c r="D12" i="75"/>
  <c r="C12" i="75"/>
  <c r="F11" i="75"/>
  <c r="A1" i="75"/>
  <c r="E24" i="75" l="1"/>
  <c r="K163" i="50"/>
  <c r="I149" i="50"/>
  <c r="J149" i="50"/>
  <c r="H75" i="50"/>
  <c r="E75" i="50"/>
  <c r="H23" i="75"/>
  <c r="F26" i="75"/>
  <c r="D26" i="75"/>
  <c r="E23" i="75"/>
  <c r="C26" i="75"/>
  <c r="H12" i="75"/>
  <c r="C15" i="75"/>
  <c r="F15" i="75"/>
  <c r="D15" i="75"/>
  <c r="E11" i="75"/>
  <c r="E12" i="75"/>
  <c r="E22" i="75"/>
  <c r="F15" i="78" l="1"/>
  <c r="F7" i="78"/>
  <c r="C7" i="78"/>
  <c r="D15" i="78"/>
  <c r="C15" i="78"/>
  <c r="D7" i="78"/>
  <c r="E26" i="75"/>
  <c r="E15" i="75"/>
  <c r="F77" i="71"/>
  <c r="D77" i="71"/>
  <c r="C77" i="71"/>
  <c r="E76" i="71"/>
  <c r="G76" i="71" s="1"/>
  <c r="E75" i="71"/>
  <c r="G75" i="71" s="1"/>
  <c r="E74" i="71"/>
  <c r="G74" i="71" s="1"/>
  <c r="E7" i="77" l="1"/>
  <c r="E15" i="77"/>
  <c r="E7" i="78"/>
  <c r="E15" i="78"/>
  <c r="E77" i="71"/>
  <c r="G77" i="71" s="1"/>
  <c r="E124" i="63" l="1"/>
  <c r="E123" i="63"/>
  <c r="C91" i="63"/>
  <c r="B91" i="63"/>
  <c r="E80" i="63"/>
  <c r="D80" i="63"/>
  <c r="C80" i="63"/>
  <c r="B80" i="63"/>
  <c r="C56" i="63"/>
  <c r="D91" i="63" l="1"/>
  <c r="J123" i="50" l="1"/>
  <c r="F123" i="50"/>
  <c r="F124" i="50"/>
  <c r="D24" i="71" l="1"/>
  <c r="C24" i="71"/>
  <c r="C23" i="71"/>
  <c r="G22" i="71"/>
  <c r="D22" i="71"/>
  <c r="C22" i="71"/>
  <c r="A1" i="64"/>
  <c r="A1" i="66"/>
  <c r="A1" i="50"/>
  <c r="A1" i="71"/>
  <c r="C12" i="71"/>
  <c r="G11" i="71"/>
  <c r="D11" i="71"/>
  <c r="C11" i="71"/>
  <c r="C26" i="71" l="1"/>
  <c r="C15" i="71"/>
  <c r="F22" i="71"/>
  <c r="F11" i="71"/>
  <c r="F23" i="71"/>
  <c r="F12" i="71"/>
  <c r="C8" i="77" l="1"/>
  <c r="C6" i="78"/>
  <c r="C16" i="77"/>
  <c r="C14" i="78"/>
  <c r="C16" i="78" s="1"/>
  <c r="F15" i="71"/>
  <c r="F24" i="71"/>
  <c r="H11" i="71"/>
  <c r="F8" i="77" l="1"/>
  <c r="F6" i="78"/>
  <c r="F8" i="78" s="1"/>
  <c r="C8" i="78"/>
  <c r="F26" i="71"/>
  <c r="H22" i="71"/>
  <c r="F16" i="77" l="1"/>
  <c r="F14" i="78"/>
  <c r="F16" i="78" s="1"/>
  <c r="E11" i="71"/>
  <c r="E22" i="71"/>
  <c r="F122" i="50" l="1"/>
  <c r="F142" i="63" l="1"/>
  <c r="F143" i="63"/>
  <c r="F144" i="63"/>
  <c r="F146" i="63"/>
  <c r="F147" i="63"/>
  <c r="F148" i="63"/>
  <c r="F149" i="63"/>
  <c r="F150" i="63"/>
  <c r="F151" i="63"/>
  <c r="F152" i="63"/>
  <c r="D142" i="63"/>
  <c r="D143" i="63"/>
  <c r="D144" i="63"/>
  <c r="D145" i="63"/>
  <c r="D146" i="63"/>
  <c r="D147" i="63"/>
  <c r="D148" i="63"/>
  <c r="D149" i="63"/>
  <c r="D150" i="63"/>
  <c r="D151" i="63"/>
  <c r="D152" i="63"/>
  <c r="A142" i="63"/>
  <c r="B142" i="63"/>
  <c r="A143" i="63"/>
  <c r="B143" i="63"/>
  <c r="A144" i="63"/>
  <c r="B144" i="63"/>
  <c r="A145" i="63"/>
  <c r="B145" i="63"/>
  <c r="A146" i="63"/>
  <c r="B146" i="63"/>
  <c r="A147" i="63"/>
  <c r="B147" i="63"/>
  <c r="A148" i="63"/>
  <c r="B148" i="63"/>
  <c r="A149" i="63"/>
  <c r="B149" i="63"/>
  <c r="A150" i="63"/>
  <c r="B150" i="63"/>
  <c r="A151" i="63"/>
  <c r="B151" i="63"/>
  <c r="A152" i="63"/>
  <c r="B152" i="63"/>
  <c r="H124" i="63"/>
  <c r="E142" i="63" s="1"/>
  <c r="H125" i="63"/>
  <c r="E143" i="63" s="1"/>
  <c r="H126" i="63"/>
  <c r="E144" i="63" s="1"/>
  <c r="H127" i="63"/>
  <c r="E145" i="63" s="1"/>
  <c r="H128" i="63"/>
  <c r="E146" i="63" s="1"/>
  <c r="H129" i="63"/>
  <c r="E147" i="63" s="1"/>
  <c r="H130" i="63"/>
  <c r="E148" i="63" s="1"/>
  <c r="H131" i="63"/>
  <c r="E149" i="63" s="1"/>
  <c r="H132" i="63"/>
  <c r="E150" i="63" s="1"/>
  <c r="H133" i="63"/>
  <c r="E151" i="63" s="1"/>
  <c r="H134" i="63"/>
  <c r="E152" i="63" s="1"/>
  <c r="C142" i="63"/>
  <c r="E125" i="63"/>
  <c r="C143" i="63" s="1"/>
  <c r="E126" i="63"/>
  <c r="C144" i="63" s="1"/>
  <c r="E127" i="63"/>
  <c r="C145" i="63" s="1"/>
  <c r="E128" i="63"/>
  <c r="C146" i="63" s="1"/>
  <c r="E129" i="63"/>
  <c r="C147" i="63" s="1"/>
  <c r="E130" i="63"/>
  <c r="C148" i="63" s="1"/>
  <c r="E131" i="63"/>
  <c r="C149" i="63" s="1"/>
  <c r="E132" i="63"/>
  <c r="C150" i="63" s="1"/>
  <c r="E133" i="63"/>
  <c r="C151" i="63" s="1"/>
  <c r="E134" i="63"/>
  <c r="C152" i="63" s="1"/>
  <c r="G11" i="75"/>
  <c r="H11" i="75" l="1"/>
  <c r="G15" i="75"/>
  <c r="G7" i="78" s="1"/>
  <c r="H7" i="78" s="1"/>
  <c r="G22" i="75"/>
  <c r="F116" i="50"/>
  <c r="E116" i="50"/>
  <c r="D116" i="50"/>
  <c r="G103" i="50"/>
  <c r="I130" i="50"/>
  <c r="H130" i="50"/>
  <c r="E130" i="50"/>
  <c r="G129" i="50" s="1"/>
  <c r="D130" i="50"/>
  <c r="C130" i="50"/>
  <c r="J129" i="50"/>
  <c r="F129" i="50"/>
  <c r="J128" i="50"/>
  <c r="F128" i="50"/>
  <c r="J127" i="50"/>
  <c r="F127" i="50"/>
  <c r="J126" i="50"/>
  <c r="F126" i="50"/>
  <c r="J125" i="50"/>
  <c r="F125" i="50"/>
  <c r="J124" i="50"/>
  <c r="H123" i="63"/>
  <c r="E141" i="63" s="1"/>
  <c r="C141" i="63"/>
  <c r="B141" i="63"/>
  <c r="A141" i="63"/>
  <c r="C100" i="63"/>
  <c r="B100" i="63"/>
  <c r="D13" i="50"/>
  <c r="D12" i="50"/>
  <c r="A1" i="63"/>
  <c r="G29" i="50"/>
  <c r="D29" i="50"/>
  <c r="D30" i="50"/>
  <c r="G116" i="50" l="1"/>
  <c r="I105" i="50"/>
  <c r="I109" i="50"/>
  <c r="I113" i="50"/>
  <c r="I114" i="50"/>
  <c r="I106" i="50"/>
  <c r="I110" i="50"/>
  <c r="I107" i="50"/>
  <c r="I103" i="50"/>
  <c r="I115" i="50"/>
  <c r="I111" i="50"/>
  <c r="I104" i="50"/>
  <c r="I108" i="50"/>
  <c r="I112" i="50"/>
  <c r="J104" i="50"/>
  <c r="J108" i="50"/>
  <c r="J112" i="50"/>
  <c r="J113" i="50"/>
  <c r="J105" i="50"/>
  <c r="J109" i="50"/>
  <c r="J103" i="50"/>
  <c r="J114" i="50"/>
  <c r="J106" i="50"/>
  <c r="J110" i="50"/>
  <c r="J115" i="50"/>
  <c r="J107" i="50"/>
  <c r="J111" i="50"/>
  <c r="H15" i="75"/>
  <c r="H7" i="77"/>
  <c r="H22" i="75"/>
  <c r="G26" i="75"/>
  <c r="G15" i="78" s="1"/>
  <c r="H15" i="78" s="1"/>
  <c r="G123" i="50"/>
  <c r="G124" i="50"/>
  <c r="K127" i="50"/>
  <c r="K123" i="50"/>
  <c r="K125" i="50"/>
  <c r="G30" i="50"/>
  <c r="D100" i="63"/>
  <c r="K129" i="50"/>
  <c r="G122" i="50"/>
  <c r="F130" i="50"/>
  <c r="J130" i="50"/>
  <c r="K126" i="50"/>
  <c r="G13" i="50"/>
  <c r="H116" i="50"/>
  <c r="G125" i="50"/>
  <c r="G128" i="50"/>
  <c r="G126" i="50"/>
  <c r="K122" i="50"/>
  <c r="K124" i="50"/>
  <c r="G12" i="50"/>
  <c r="K128" i="50"/>
  <c r="G127" i="50"/>
  <c r="J116" i="50" l="1"/>
  <c r="I116" i="50"/>
  <c r="H26" i="75"/>
  <c r="H15" i="77"/>
  <c r="G163" i="50"/>
  <c r="G130" i="50"/>
  <c r="K130" i="50"/>
  <c r="H59" i="50" l="1"/>
  <c r="H54" i="50"/>
  <c r="H55" i="50"/>
  <c r="H56" i="50"/>
  <c r="H52" i="50"/>
  <c r="H53" i="50"/>
  <c r="H57" i="50"/>
  <c r="H58" i="50"/>
  <c r="E53" i="50"/>
  <c r="E55" i="50"/>
  <c r="E56" i="50"/>
  <c r="E57" i="50"/>
  <c r="E58" i="50"/>
  <c r="E59" i="50"/>
  <c r="E54" i="50"/>
  <c r="E52" i="50"/>
  <c r="H56" i="63"/>
  <c r="H60" i="50" l="1"/>
  <c r="E60" i="50"/>
  <c r="D23" i="71"/>
  <c r="D26" i="71" s="1"/>
  <c r="D14" i="78" s="1"/>
  <c r="D13" i="63"/>
  <c r="F13" i="63"/>
  <c r="F21" i="63" s="1"/>
  <c r="G45" i="71" s="1"/>
  <c r="H45" i="71" l="1"/>
  <c r="G48" i="71"/>
  <c r="D16" i="78"/>
  <c r="E16" i="78" s="1"/>
  <c r="E14" i="78"/>
  <c r="E26" i="71"/>
  <c r="E23" i="71"/>
  <c r="G23" i="71"/>
  <c r="G13" i="63"/>
  <c r="G14" i="77" l="1"/>
  <c r="H48" i="71"/>
  <c r="D16" i="77"/>
  <c r="E16" i="77" s="1"/>
  <c r="E14" i="77"/>
  <c r="H23" i="71"/>
  <c r="G26" i="71"/>
  <c r="G14" i="78" s="1"/>
  <c r="D12" i="71"/>
  <c r="D15" i="71" s="1"/>
  <c r="G12" i="71"/>
  <c r="G15" i="71" s="1"/>
  <c r="D12" i="63"/>
  <c r="E6" i="77" l="1"/>
  <c r="D6" i="78"/>
  <c r="G8" i="77"/>
  <c r="H8" i="77" s="1"/>
  <c r="G6" i="78"/>
  <c r="G16" i="78"/>
  <c r="H16" i="78" s="1"/>
  <c r="H14" i="78"/>
  <c r="H26" i="71"/>
  <c r="E12" i="71"/>
  <c r="G12" i="63"/>
  <c r="H12" i="71"/>
  <c r="D8" i="77" l="1"/>
  <c r="E8" i="77" s="1"/>
  <c r="H6" i="77"/>
  <c r="G8" i="78"/>
  <c r="H8" i="78" s="1"/>
  <c r="H6" i="78"/>
  <c r="D8" i="78"/>
  <c r="E8" i="78" s="1"/>
  <c r="E6" i="78"/>
  <c r="G21" i="63"/>
  <c r="G20" i="63"/>
  <c r="D56" i="63"/>
  <c r="H14" i="77"/>
  <c r="G16" i="77"/>
  <c r="H16" i="77" s="1"/>
  <c r="E15" i="71"/>
  <c r="H15" i="71"/>
  <c r="E55" i="63" l="1"/>
  <c r="E52" i="63"/>
  <c r="E54" i="63"/>
  <c r="E53" i="63"/>
  <c r="E56" i="63" l="1"/>
</calcChain>
</file>

<file path=xl/sharedStrings.xml><?xml version="1.0" encoding="utf-8"?>
<sst xmlns="http://schemas.openxmlformats.org/spreadsheetml/2006/main" count="1247" uniqueCount="311">
  <si>
    <t>Evergy Services, Inc. (ESI) Evaluation, Measurement, and Verification Report  – Commercial &amp; Industrial Databook</t>
  </si>
  <si>
    <t>Prepared for:</t>
  </si>
  <si>
    <t xml:space="preserve">Submitted by: </t>
  </si>
  <si>
    <t>Guidehouse, Inc.</t>
  </si>
  <si>
    <t>1375 Walnut Street, Suite 100</t>
  </si>
  <si>
    <t>Boulder, CO 80302</t>
  </si>
  <si>
    <t>Tel: +1.303.728.2500</t>
  </si>
  <si>
    <t>Guidehouse.com</t>
  </si>
  <si>
    <t>Reference No.: 213765</t>
  </si>
  <si>
    <t>This deliverable was prepared by Guidehouse Inc. for the sole use and benefit of, and pursuant to a client relationship exclusively with Evergy Services, Inc. (“Client”). The work presented in this deliverable represents Guidehouse’s professional judgement based on the information available at the time this report was prepared. The information in this deliverable may not be relied upon by anyone other than Client. Accordingly, Guidehouse disclaims any contractual or other responsibility to others based on their access to or use of the deliverable.</t>
  </si>
  <si>
    <t>Program to Date Energy Savings at the Customer Meter by Territory</t>
  </si>
  <si>
    <t>Sector</t>
  </si>
  <si>
    <t>Gross</t>
  </si>
  <si>
    <t>Net</t>
  </si>
  <si>
    <t>Reported Savings (kWh)</t>
  </si>
  <si>
    <t>Verified Savings (kWh)</t>
  </si>
  <si>
    <t>Realization Rate (%)</t>
  </si>
  <si>
    <r>
      <t xml:space="preserve">MEEIA </t>
    </r>
    <r>
      <rPr>
        <b/>
        <sz val="9"/>
        <color rgb="FFF2F2F2"/>
        <rFont val="Arial"/>
        <family val="2"/>
      </rPr>
      <t xml:space="preserve">Cycle 3 </t>
    </r>
    <r>
      <rPr>
        <b/>
        <sz val="9"/>
        <color rgb="FFFFFFFF"/>
        <rFont val="Arial"/>
        <family val="2"/>
      </rPr>
      <t>3-Year Target (kWh)</t>
    </r>
  </si>
  <si>
    <t>Verified 3 -Year Savings (kWh)</t>
  </si>
  <si>
    <t>Percentage of MEEIA 3-Year Target Achieved</t>
  </si>
  <si>
    <t>Evergy Metro</t>
  </si>
  <si>
    <t>Evergy MO West</t>
  </si>
  <si>
    <t>Evergy TOTAL</t>
  </si>
  <si>
    <t>Program to Date Demand Savings at the Customer Meter by Territory</t>
  </si>
  <si>
    <t>Reported Savings (kW)</t>
  </si>
  <si>
    <t>Verified Savings (kW)</t>
  </si>
  <si>
    <r>
      <t xml:space="preserve">MEEIA </t>
    </r>
    <r>
      <rPr>
        <b/>
        <sz val="9"/>
        <color rgb="FFF2F2F2"/>
        <rFont val="Arial"/>
        <family val="2"/>
      </rPr>
      <t>Cycle 3 3</t>
    </r>
    <r>
      <rPr>
        <b/>
        <sz val="9"/>
        <color rgb="FFFFFFFF"/>
        <rFont val="Arial"/>
        <family val="2"/>
      </rPr>
      <t>-Year Target (kW)</t>
    </r>
  </si>
  <si>
    <t>Verified 3 -Year Savings (kW)</t>
  </si>
  <si>
    <t>PY2 Energy Savings at the Customer Meter by Territory</t>
  </si>
  <si>
    <t>PY2 Demand Savings at the Customer Meter by Territory</t>
  </si>
  <si>
    <t>Overall Portfolio: Evergy Metro Data Tables</t>
  </si>
  <si>
    <t>Data is sourced to Guidehouse analysis unless otherwise noted.</t>
  </si>
  <si>
    <t>Energy Savings at the Customer Meter – PY2</t>
  </si>
  <si>
    <t>Program</t>
  </si>
  <si>
    <t>MEEIA 3-Year Target (kWh)</t>
  </si>
  <si>
    <t>% of MEEIA 3-Year Target Achieved</t>
  </si>
  <si>
    <t>Commercial &amp; Industrial EE Programs</t>
  </si>
  <si>
    <t>Business ESP - Standard</t>
  </si>
  <si>
    <t>Business  ESP - Custom</t>
  </si>
  <si>
    <t>Process Efficiency</t>
  </si>
  <si>
    <t>N/A</t>
  </si>
  <si>
    <t>Educational Programs</t>
  </si>
  <si>
    <t xml:space="preserve">Business Online Energy Audit </t>
  </si>
  <si>
    <t>Online Energy Audit programs are not part of MEEIA Targets for Energy or Demand Savings.</t>
  </si>
  <si>
    <t>Evergy Metro TOTAL</t>
  </si>
  <si>
    <t>Note: Gross realization rates are the ratio of verified gross savings to reported gross savings and indicates the accuracy of deemed savings tracked by Evergy Metro.</t>
  </si>
  <si>
    <t>Coincident Demand Savings at the Customer Meter – PY2</t>
  </si>
  <si>
    <t>MEEIA 3-Year Target (kW)</t>
  </si>
  <si>
    <t>Energy Savings at the Customer Meter – Program to Date</t>
  </si>
  <si>
    <t>Coincident Demand Savings at the Customer Meter – Program to Date</t>
  </si>
  <si>
    <t>NTG Components by Program</t>
  </si>
  <si>
    <t>Program Name</t>
  </si>
  <si>
    <t>Free Ridership</t>
  </si>
  <si>
    <t>Participant Spillover</t>
  </si>
  <si>
    <t>Non-Participant Spillover</t>
  </si>
  <si>
    <t>NTGR</t>
  </si>
  <si>
    <t>Business EER - Standard</t>
  </si>
  <si>
    <t>Business EER - Custom</t>
  </si>
  <si>
    <t>N/A - Savings not claimed in PY2</t>
  </si>
  <si>
    <t>Benefit-Cost Ratios by Program and Cost Test – PY2</t>
  </si>
  <si>
    <t>Total Resource Cost Test</t>
  </si>
  <si>
    <t>Societal Cost Test</t>
  </si>
  <si>
    <t>Utility Cost Test</t>
  </si>
  <si>
    <t>Participant Cost Test</t>
  </si>
  <si>
    <t>Rate Impact Measure Test</t>
  </si>
  <si>
    <t>Guidehouse</t>
  </si>
  <si>
    <t>Commercial EE Programs</t>
  </si>
  <si>
    <t>Total C&amp;I Sector Level</t>
  </si>
  <si>
    <t>*Ratios are based on net savings</t>
  </si>
  <si>
    <t>**Guidehouse performed benefit-cost calculations on the Standard, Custom, and Process Efficiency programs. These programs represent the C&amp;I EE portfolio.</t>
  </si>
  <si>
    <t>Program Administrative Costs - PY2</t>
  </si>
  <si>
    <t>Rebate Costs</t>
  </si>
  <si>
    <t>Program Admin Costs*</t>
  </si>
  <si>
    <t>Total Costs</t>
  </si>
  <si>
    <t>Benefits from Energy and Demand Savings</t>
  </si>
  <si>
    <t>Total Net Benefits</t>
  </si>
  <si>
    <t>Portfolio</t>
  </si>
  <si>
    <t>Portfolio Total**</t>
  </si>
  <si>
    <t>*Evergy allocates indirect program administrative costs to programs as a percentage of total budget. These costs are not tracked separately from direct program administrative costs and are therefore included in that total.</t>
  </si>
  <si>
    <t>**Only C&amp;I EE programs inluded, no portfolio-level costs.</t>
  </si>
  <si>
    <t>Discount Rate Matrix - PY2</t>
  </si>
  <si>
    <t>MEEIA 3 - Discount Rate Matrix</t>
  </si>
  <si>
    <t>Benefit Cost Test</t>
  </si>
  <si>
    <t>TRC</t>
  </si>
  <si>
    <t>SCT</t>
  </si>
  <si>
    <t>UCT</t>
  </si>
  <si>
    <t>PCT</t>
  </si>
  <si>
    <t>RIM</t>
  </si>
  <si>
    <t>Note: The EM&amp;V report applied the following discount rates when calculating net present value.</t>
  </si>
  <si>
    <t>Benefit-Cost Ratios by Program and Cost Test – PTD ($2021)</t>
  </si>
  <si>
    <t>Program Administrative Costs - PTD ($2021)</t>
  </si>
  <si>
    <t>Overall Portfolio: Evergy MO West Data Tables</t>
  </si>
  <si>
    <t>Evergy MO West TOTAL</t>
  </si>
  <si>
    <t>N/A - Savings not claimed in PY1</t>
  </si>
  <si>
    <t>Guidehouse assumed a NTGR of 1 for the two Process Efficiency projects reported in PY2. Guidehouse will conduct NTG research for the Process Efficiency program in PY3</t>
  </si>
  <si>
    <t>Energy Savings at the Customer Meter – PY1</t>
  </si>
  <si>
    <t>Coincident Demand Savings at the Customer Meter – PY1</t>
  </si>
  <si>
    <t>Benefit-Cost Ratios by Program and Cost Test – PY1</t>
  </si>
  <si>
    <t>Program Administrative Costs - PY1</t>
  </si>
  <si>
    <t>Business Energy Savings Program - Standard: Data Tables</t>
  </si>
  <si>
    <t>Executive Summary</t>
  </si>
  <si>
    <t>Every Metro Program Savings Summary - PY2</t>
  </si>
  <si>
    <t>Reported Savings</t>
  </si>
  <si>
    <t>Verified Savings</t>
  </si>
  <si>
    <t>Realization Rate</t>
  </si>
  <si>
    <t>MEEIA 3-Year Target</t>
  </si>
  <si>
    <t>Energy at Customer Meter (kWh)</t>
  </si>
  <si>
    <t>Coinc Demand at Customer Meter (kW)</t>
  </si>
  <si>
    <t>Source: Program Tracking Database and Guidehouse analysis</t>
  </si>
  <si>
    <t>Every Metro Program Savings Summary - Program to Date</t>
  </si>
  <si>
    <t>Evergy MO West Program Savings Summary - PY2</t>
  </si>
  <si>
    <t>Evergy MO West Program Savings Summary - Program to Date</t>
  </si>
  <si>
    <t>Net to Gross Component Summary</t>
  </si>
  <si>
    <t xml:space="preserve">Note: The NTG ratio is rounded to the nearest 100th. </t>
  </si>
  <si>
    <t>Evergy Metro Savings by Measure Type</t>
  </si>
  <si>
    <t>Measure Type</t>
  </si>
  <si>
    <t>Total Number of Measures</t>
  </si>
  <si>
    <t>Reported Energy Savings (kWh)</t>
  </si>
  <si>
    <t>Verified Energy Savings (kWh)</t>
  </si>
  <si>
    <t>% of Total Verified Energy (%)</t>
  </si>
  <si>
    <t>Reported Demand Savings (kW)</t>
  </si>
  <si>
    <t>Verified Demand Savings (kW)</t>
  </si>
  <si>
    <t>% of Total Verified Demand (%)</t>
  </si>
  <si>
    <t>Cooking</t>
  </si>
  <si>
    <t>Cooling</t>
  </si>
  <si>
    <t>HVAC</t>
  </si>
  <si>
    <t>Lighting</t>
  </si>
  <si>
    <t>Lighting Control</t>
  </si>
  <si>
    <t>Pools</t>
  </si>
  <si>
    <t>Pumps/Fans</t>
  </si>
  <si>
    <t>Refrigeration</t>
  </si>
  <si>
    <t>Total</t>
  </si>
  <si>
    <t>Evergy MO West Savings by Measure Type</t>
  </si>
  <si>
    <t>Additional Detail</t>
  </si>
  <si>
    <t>Verified Inputs for Lighting Projects</t>
  </si>
  <si>
    <t>Building Type</t>
  </si>
  <si>
    <t>Verified (Guidehouse Analysis and IL TRM)</t>
  </si>
  <si>
    <t>Total Number of Loggers Installed</t>
  </si>
  <si>
    <t>Waste Heat Factor (Energy)</t>
  </si>
  <si>
    <t>Waste Heat Factor (Demand)</t>
  </si>
  <si>
    <t>Revised Coincident Factor (CF)</t>
  </si>
  <si>
    <t>Revised Hours of Use (HOU)</t>
  </si>
  <si>
    <t>Industrial</t>
  </si>
  <si>
    <t>Office</t>
  </si>
  <si>
    <t>Other</t>
  </si>
  <si>
    <t>Retail</t>
  </si>
  <si>
    <t>School</t>
  </si>
  <si>
    <t>Warehouse</t>
  </si>
  <si>
    <t>Exterior</t>
  </si>
  <si>
    <t>Source: Program Tracking Database and Guidehouse analysis and Illinois TRM</t>
  </si>
  <si>
    <t>Evergy Metro Data Tables</t>
  </si>
  <si>
    <t>Measure name</t>
  </si>
  <si>
    <t>Primary Key</t>
  </si>
  <si>
    <t>Energy Realization Rate (%)</t>
  </si>
  <si>
    <t>Demand Realization Rate (%)</t>
  </si>
  <si>
    <t>Interior LED Linear Lamp Replacing 4ft T8, T12, or T5/T5HO Lamp</t>
  </si>
  <si>
    <t>Interior LED 2X4 Troffer or Linear Ambient replacing T8, T12 or T5/T5HO fixture</t>
  </si>
  <si>
    <t>Interior LED 2X4 Retrofit Kit replacing T8, T12 or T5/T5HO fixture</t>
  </si>
  <si>
    <t>Interior LED 1X4 Retrofit Kit replacing T8, T12 or T5/T5HO fixture</t>
  </si>
  <si>
    <t>LED Low/High Bay Fixture replacing 301W‐450W fixture</t>
  </si>
  <si>
    <t>Exterior LED replacing &gt; 400W Fixture or Mogul Screw-Base Lamp</t>
  </si>
  <si>
    <t>Interior LED Linear Lamp Replacing 2ft T8, T12, or T5/T5HO Lamp</t>
  </si>
  <si>
    <t>LED High Bay fixture replacing &gt; 750W fixture</t>
  </si>
  <si>
    <t>Networked Lighting Controls</t>
  </si>
  <si>
    <t>Air-Cooled Chiller with Condenser ≥ 150 tons</t>
  </si>
  <si>
    <t>Packaged DX 240 - 760kbtu</t>
  </si>
  <si>
    <t>Strip Curtains Cooler</t>
  </si>
  <si>
    <t>Other Measures</t>
  </si>
  <si>
    <t>TOTAL</t>
  </si>
  <si>
    <t>Savings by Building Type</t>
  </si>
  <si>
    <t>Demand Realization Rate</t>
  </si>
  <si>
    <t>Standard- Evergy Metro</t>
  </si>
  <si>
    <t>Parking Garage*</t>
  </si>
  <si>
    <t>Source: C&amp;I Standard Tracking Databases and Guidehouse analysis</t>
  </si>
  <si>
    <t>*Lighting measures installed in parking garages were separated out from other projects since the waste heat factor for garages are 1.0, the coincidence factor is 1.0, and the HOU is assumed to be 8760</t>
  </si>
  <si>
    <t>Evergy MO West Data Tables</t>
  </si>
  <si>
    <t>Exterior LED replacing 251W-400W Fixture or Mogul Screw‐Base Lamp</t>
  </si>
  <si>
    <t>Exterior LED replacing &lt; 175W Fixture or Mogul Screw-Base Lamp</t>
  </si>
  <si>
    <t>Standard- Evergy MO West</t>
  </si>
  <si>
    <t>Participant Satisfaction with Standard Program (on a scale of 1 through 5, 1 being the lowest, 5 being the highest)</t>
  </si>
  <si>
    <t>Program Component</t>
  </si>
  <si>
    <t>Average Satisfaction (1-5)</t>
  </si>
  <si>
    <t>Amount of rebate</t>
  </si>
  <si>
    <t>Time to receive the rebate</t>
  </si>
  <si>
    <t>Requirements to participate</t>
  </si>
  <si>
    <t>Application process</t>
  </si>
  <si>
    <t>Pre-approval process</t>
  </si>
  <si>
    <t>Final approval process</t>
  </si>
  <si>
    <t>Installation contractor</t>
  </si>
  <si>
    <t>Program communications</t>
  </si>
  <si>
    <t>Program Representative</t>
  </si>
  <si>
    <t>Overall satisfaction</t>
  </si>
  <si>
    <t>Participant Satisfaction with Evergy (on a scale of 1 through 5, 1 being the lowest, 5 being the highest)</t>
  </si>
  <si>
    <t>Overall Satisfaction with Evergy</t>
  </si>
  <si>
    <t>Participant's Willingness to Participate in Evergy Rebate Program Again (on a scale of 1 through 5, 1 being "not at all likely", 5 being "very likely")</t>
  </si>
  <si>
    <t>Willingness to Participate</t>
  </si>
  <si>
    <t>Participant's Agreement with Statements about  Program Ease and Information</t>
  </si>
  <si>
    <t>The program is easy to work with and understand</t>
  </si>
  <si>
    <t>When I had questions, I knew who to contact</t>
  </si>
  <si>
    <t>I had enough information about measure eligibility and rebates to make decisions about which equipment to install.</t>
  </si>
  <si>
    <t>Business Energy Savings Program - Custom: Data Tables</t>
  </si>
  <si>
    <t>Evergy Metro Program Savings Summary - Program to Date</t>
  </si>
  <si>
    <t>Source: Guidehouse analysis PY2018</t>
  </si>
  <si>
    <t>Total Number of Projects</t>
  </si>
  <si>
    <t>Air Conditioning and Heating</t>
  </si>
  <si>
    <t>Appliances</t>
  </si>
  <si>
    <t>Lighting System Upgrades</t>
  </si>
  <si>
    <t>Miscellaneous</t>
  </si>
  <si>
    <t xml:space="preserve">End-of-Year Population and Sample Sizes </t>
  </si>
  <si>
    <t>Stratum</t>
  </si>
  <si>
    <t>Reported Peak Demand Savings (kW)</t>
  </si>
  <si>
    <t>Projects in Sample</t>
  </si>
  <si>
    <t>Certainty</t>
  </si>
  <si>
    <t>Large</t>
  </si>
  <si>
    <t>Small</t>
  </si>
  <si>
    <t>Source: C&amp;I Custom Rebate Program Tracking Database and Guidehouse analysis</t>
  </si>
  <si>
    <t>Note: Large projects account for at least 75% of total energy savings while total energy savings of all small projects are no more than 25%.</t>
  </si>
  <si>
    <t>Evergy Metro - Energy Impacts at the Customer Meter For Sampled Projects</t>
  </si>
  <si>
    <t>Total Reported Energy Savings (kWh)</t>
  </si>
  <si>
    <t>Total Verified Energy Savings (kWh)</t>
  </si>
  <si>
    <t>Energy RR</t>
  </si>
  <si>
    <t>Relative Precision at 90% Confidence (one-tailed)</t>
  </si>
  <si>
    <t>Evergy Metro - Coincident Demand Impacts at Customer Meter For Sampled Projects</t>
  </si>
  <si>
    <t>Total Reported Coincident Demand Savings (kW)</t>
  </si>
  <si>
    <t>Total Verified Coincident Demand Savings (kW)</t>
  </si>
  <si>
    <t>Coincident Demand RR</t>
  </si>
  <si>
    <t>Evergy MO West - Energy Impacts at the Customer Meter For Sampled Projects</t>
  </si>
  <si>
    <t>Evergy MO West - Coincident Demand Impacts at Customer Meter For Sampled Projects</t>
  </si>
  <si>
    <t xml:space="preserve">Project-Level Energy and Demand Savings and RRs </t>
  </si>
  <si>
    <t>Premise ID</t>
  </si>
  <si>
    <t>Project ID(s)</t>
  </si>
  <si>
    <t>Reported kWh</t>
  </si>
  <si>
    <t>Verified kWh</t>
  </si>
  <si>
    <t>Realization Rate (kWh)</t>
  </si>
  <si>
    <t>Reported kW</t>
  </si>
  <si>
    <t>Verified kW</t>
  </si>
  <si>
    <t>Realization Rate (kW)</t>
  </si>
  <si>
    <t>3302, 3776, 3777, 3778, 3891</t>
  </si>
  <si>
    <t>2462, 3620</t>
  </si>
  <si>
    <t>2905, 3306, 3307, 3308</t>
  </si>
  <si>
    <t>1249, 1250</t>
  </si>
  <si>
    <t>Project-Level Results for Sampled Projects</t>
  </si>
  <si>
    <t>Nav. Site ID</t>
  </si>
  <si>
    <t>Project Type</t>
  </si>
  <si>
    <t>Energy RR (%)</t>
  </si>
  <si>
    <t>Effect on Energy RR (%)</t>
  </si>
  <si>
    <t>Demand RR (%)</t>
  </si>
  <si>
    <t>Effect on Demand RR (%)</t>
  </si>
  <si>
    <t>Reason for Discrepancy</t>
  </si>
  <si>
    <t>Guidehouse reviewed the current Trace 3D model and made minor updates to the baseline lighting based on the application-listed PPF using the Guidehouse agriculture lighting baseline methodology.</t>
  </si>
  <si>
    <t>Guidehouse reviewed the Trace 3D model and made updates to both the baseline and proposed lighting in accrodance with the Guidehouse agriculture lighting baseline methodology. The primary flower fixture type was found to have low efficacy (1.58 vs 1.6), which resulted in a low realization rate. Minor updates were also made to fan powers and efficiencies (fan Power neutral).</t>
  </si>
  <si>
    <t>Guidehouse reviewed the ex ante savings, which were calculated using simulation software (proprietory to the implementer) which follows industry standards. Guidehouse was not able to get the actual simulation model for review, however, the model outputs and underlying assumptions were verified and Guidehouse was satisfied with the calculation process.</t>
  </si>
  <si>
    <t>Guidehouse verified that the ex ante assumptions were reasonable and assigned a 100% realization rate for energy savings. At 100% load, when typical peak demand occurs, equipment with a VFD consumes the same or more power than equipment without VFD, which results in no pead demand savings for this measure.</t>
  </si>
  <si>
    <t>Guidehouse verified that the ex ante assumptions were reasonable for the compressed air calculations and the pump VFD calculations and assigned a 100% realization rate for energy savings for this measure. For the peak demand savings of the compressed air measure, Guidehouse used the peak demand values generated from the compressed air calculator for baseline and efficient case operations, which resulted in a lower demand realization rate for this measure. At 100% load, when typical peak demand occurs, equipment with a VFD consumes the same or more power than equipment without VFD, which results in no pead demand savings for the VFD measures.</t>
  </si>
  <si>
    <t>Guidehouse updated the waste heat and coincident factors to align with the IL TRM v9 for the lighting measures. Guidehouse calculated the refrigerated case savings using the department of energy TDA calculations and found that the ex ante calculations for the regular refrigerated cases were in alignment, however the specialty cases were found to have incorrect energy savings calculated despite the correct case formulas being referenced.</t>
  </si>
  <si>
    <t>Guidehouse calculated savings using chiller peak efficiencies and algorithms outlined in the IL TRM  v9. The ex ante savings were calculated using a 30% decrease in power consumption due to a 30% decrease in actual load. However, since the pumps are operated using VFDs, a 30% decrease in load corresponds to a 59% decrease in power consumption, which resulted in a higher energy realization rate for the pump measures.</t>
  </si>
  <si>
    <t>Guidehouse found that the ex ante energy savings for heat pumps was calculated using a deemed value from MEEIA TRM, while the ex post savings were calculated using actual capacity and efficiency coefficient values and algorithms from the IL TRM v9.</t>
  </si>
  <si>
    <t>Guidehouse updated the proposed and baseline LPD values based on lighting design guidance and the Guidehouse baseline agriculture lighting methodology. Additionally, changes were made to update fan powers and efficienies based on design data (fan power neutral).</t>
  </si>
  <si>
    <t>Guidehouse verified all model inputs were correct for the ex ante model simulation with the exception of one measure end use labeled in the application as "unknown savings", which received a RR of 0. All other baseline and efficient consumptions were consistent with the model output.</t>
  </si>
  <si>
    <t>Guidehouse found that ex ante savings for the air source heat pump measures were only claiming savings for the cooling component, whereas the ex post calculations sum the savings from both the cooling and heating components, resulting in a high energy realization rate for these measures. Guidehouse also aligned the agriculture grow lighting measure with the Guidehouse agriculture lighting baseline methodology, which resulted in a lower realization rate for this measure. All other measures were found to align between the ex ante and ex post calculated energy savings.</t>
  </si>
  <si>
    <t>Guidehouse reviewed the ex ante calculations and found the assumptions to be reasonable, thus resulting in a 100% energy realization rate. The demand savings were referenced from the ex ante analysis in lieu of using the demand savings factor, and the coincident demand savings for the heating measure was given a realization rate of 0% since there exists no coinciding load for heating with the utility peak period.</t>
  </si>
  <si>
    <t>Process Efficiency: Data Tables</t>
  </si>
  <si>
    <t>Data is sourced to Guidehouse analysis unless otherwise noted. The program did not report savings in PY1 for either territory. The program did not report savings in PY2 for the Evergy Metro territory.</t>
  </si>
  <si>
    <t>Evergy Metro Program Savings Summary - PY2</t>
  </si>
  <si>
    <t>% of MEEIA Target Achieved</t>
  </si>
  <si>
    <t>The program did not report savings in PY1 or PY2 for the Evergy Metro territory.</t>
  </si>
  <si>
    <t>Spillover</t>
  </si>
  <si>
    <t>Source: Deemed at 1, Guidehouse will conduct NTG research for this program in PY3</t>
  </si>
  <si>
    <t>Compressed Air Leaks</t>
  </si>
  <si>
    <t>Energy Analyzer: Data Tables</t>
  </si>
  <si>
    <t>EVERGY MEEIA 3 Savings Targets</t>
  </si>
  <si>
    <t xml:space="preserve">EVERGY Metro </t>
  </si>
  <si>
    <t xml:space="preserve">kWh Savings </t>
  </si>
  <si>
    <t>PY1</t>
  </si>
  <si>
    <t>PY2</t>
  </si>
  <si>
    <t>PY3</t>
  </si>
  <si>
    <t>Business Standard</t>
  </si>
  <si>
    <t>Business Custom</t>
  </si>
  <si>
    <t>Business Process Efficiency</t>
  </si>
  <si>
    <t>Online Business Energy Audit</t>
  </si>
  <si>
    <t xml:space="preserve">kW Savings </t>
  </si>
  <si>
    <t>EVERGY MO West</t>
  </si>
  <si>
    <t>Trade Ally Satisfaction with Standard Program (on a scale of 1 through 5, 1 being the lowest, 5 being the highest)</t>
  </si>
  <si>
    <t>Marketing materials provided by the program</t>
  </si>
  <si>
    <t>Amount and type of communication and support received from the program</t>
  </si>
  <si>
    <t>Amount and type of training provided by the program</t>
  </si>
  <si>
    <t>Project application process</t>
  </si>
  <si>
    <t>Time to complete a project the program</t>
  </si>
  <si>
    <t>The amount of the program incentives</t>
  </si>
  <si>
    <t>The Program Representative</t>
  </si>
  <si>
    <t>Overall satisfaction with Custom program</t>
  </si>
  <si>
    <t>Trade Ally Satisfaction with Custom Program (on a scale of 1 through 5, 1 being the lowest, 5 being the highest)</t>
  </si>
  <si>
    <t>Not Sure</t>
  </si>
  <si>
    <t>Not Applicable</t>
  </si>
  <si>
    <t>Overall satisfaction with Standard program</t>
  </si>
  <si>
    <t>Average Rating (1-5)</t>
  </si>
  <si>
    <t>Average Agreement (1-5)</t>
  </si>
  <si>
    <t>Source: Guidehouse survey of participants; n = 52</t>
  </si>
  <si>
    <t>Source: Guidehouse survey of participants; n = 113</t>
  </si>
  <si>
    <t>Source: Guidehouse survey of trade allies; n = 23</t>
  </si>
  <si>
    <t>Participant's Agreement with Statements about Program Ease and Information (on a scale of 1 through 5, 1 being "Strongly disagree" and 5 being "Strongly agree")</t>
  </si>
  <si>
    <t>Participant Satisfaction with Custom Program (on a scale of 1 through 5, 1 being the lowest, 5 being the highest)</t>
  </si>
  <si>
    <t>Ease of completing Business Energy Efficiency Rebates Custom project</t>
  </si>
  <si>
    <t xml:space="preserve"> pre-approval application (on a scale of 1 through 5, 1 being "not at all easy", 5 being "extremely easy")</t>
  </si>
  <si>
    <t>Pre-approval application</t>
  </si>
  <si>
    <t>Source: PY1 Guidehouse survey of participants; n = 13</t>
  </si>
  <si>
    <t>Source: PY1 Guidehouse survey of participants; n = 9</t>
  </si>
  <si>
    <t>Source: PY1 Guidehouse survey of participants; n = 39</t>
  </si>
  <si>
    <t>Source: PY2 Guidehouse survey of trade allies; n = 10</t>
  </si>
  <si>
    <t>Measures with 2% or more program level savings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</si>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</sst>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0.000"/>
    <numFmt numFmtId="176" formatCode="[$-409]mmm\-yy;@"/>
    <numFmt numFmtId="177" formatCode="&quot;$&quot;#,##0"/>
  </numFmts>
  <fonts count="1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b/>
      <sz val="12"/>
      <color theme="4"/>
      <name val="Arial"/>
      <family val="2"/>
    </font>
    <font>
      <b/>
      <sz val="10"/>
      <color theme="0"/>
      <name val="Arial"/>
      <family val="2"/>
    </font>
    <font>
      <b/>
      <i/>
      <sz val="10"/>
      <color theme="5"/>
      <name val="Arial"/>
      <family val="2"/>
    </font>
    <font>
      <b/>
      <sz val="10"/>
      <color rgb="FFFFFFFF"/>
      <name val="Arial"/>
      <family val="2"/>
    </font>
    <font>
      <b/>
      <sz val="10"/>
      <color rgb="FF000000"/>
      <name val="Arial"/>
      <family val="2"/>
    </font>
    <font>
      <sz val="10"/>
      <color rgb="FFFFFFFF"/>
      <name val="Arial"/>
      <family val="2"/>
    </font>
    <font>
      <sz val="10"/>
      <color rgb="FFFF0000"/>
      <name val="Arial"/>
      <family val="2"/>
    </font>
    <font>
      <sz val="10"/>
      <name val="Arial"/>
      <family val="2"/>
    </font>
    <font>
      <b/>
      <sz val="10"/>
      <name val="Arial"/>
      <family val="2"/>
    </font>
    <font>
      <sz val="10"/>
      <color theme="0"/>
      <name val="Arial"/>
      <family val="2"/>
    </font>
    <font>
      <sz val="10"/>
      <color theme="1"/>
      <name val="Times New Roman"/>
      <family val="2"/>
    </font>
    <font>
      <sz val="10"/>
      <color rgb="FF3F3F76"/>
      <name val="Arial"/>
      <family val="2"/>
    </font>
    <font>
      <sz val="10"/>
      <name val="Arial Unicode MS"/>
      <family val="2"/>
    </font>
    <font>
      <sz val="9"/>
      <name val="Arial"/>
      <family val="2"/>
    </font>
    <font>
      <i/>
      <sz val="9"/>
      <name val="Arial"/>
      <family val="2"/>
    </font>
    <font>
      <sz val="11"/>
      <color indexed="8"/>
      <name val="Calibri"/>
      <family val="2"/>
      <scheme val="minor"/>
    </font>
    <font>
      <sz val="10"/>
      <color theme="1"/>
      <name val="Calibri"/>
      <family val="2"/>
      <scheme val="minor"/>
    </font>
    <font>
      <b/>
      <sz val="11"/>
      <color indexed="8"/>
      <name val="Calibri"/>
      <family val="2"/>
    </font>
    <font>
      <sz val="11"/>
      <color indexed="10"/>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0"/>
      <color theme="1"/>
      <name val="Meiryo UI"/>
      <family val="2"/>
    </font>
    <font>
      <b/>
      <sz val="8"/>
      <color theme="0" tint="-0.14996795556505021"/>
      <name val="Calibri"/>
      <family val="2"/>
      <scheme val="minor"/>
    </font>
    <font>
      <b/>
      <sz val="11"/>
      <name val="Arial"/>
      <family val="2"/>
    </font>
    <font>
      <b/>
      <sz val="11"/>
      <color theme="1"/>
      <name val="Arial"/>
      <family val="2"/>
    </font>
    <font>
      <sz val="11"/>
      <name val="Arial"/>
      <family val="2"/>
    </font>
    <font>
      <b/>
      <sz val="9"/>
      <color rgb="FFFFFFFF"/>
      <name val="Arial"/>
      <family val="2"/>
    </font>
    <font>
      <b/>
      <sz val="9"/>
      <color rgb="FFF2F2F2"/>
      <name val="Arial"/>
      <family val="2"/>
    </font>
    <font>
      <u/>
      <sz val="10"/>
      <name val="Arial"/>
      <family val="2"/>
    </font>
    <font>
      <sz val="8"/>
      <color rgb="FF000000"/>
      <name val="Arial"/>
      <family val="2"/>
    </font>
    <font>
      <sz val="8"/>
      <color theme="1"/>
      <name val="Arial"/>
      <family val="2"/>
    </font>
    <font>
      <b/>
      <sz val="10"/>
      <color theme="1"/>
      <name val="Arial"/>
      <family val="2"/>
    </font>
    <font>
      <b/>
      <sz val="11"/>
      <color rgb="FF000000"/>
      <name val="Calibri"/>
      <family val="2"/>
    </font>
    <font>
      <sz val="10"/>
      <color rgb="FF000000"/>
      <name val="Calibri"/>
      <family val="2"/>
    </font>
  </fonts>
  <fills count="8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theme="5"/>
        <bgColor indexed="64"/>
      </patternFill>
    </fill>
    <fill>
      <patternFill patternType="solid">
        <fgColor rgb="FFF2F2F2"/>
        <bgColor indexed="64"/>
      </patternFill>
    </fill>
    <fill>
      <patternFill patternType="solid">
        <fgColor rgb="FFFFFFFF"/>
        <bgColor indexed="64"/>
      </patternFill>
    </fill>
    <fill>
      <patternFill patternType="solid">
        <fgColor indexed="47"/>
      </patternFill>
    </fill>
    <fill>
      <patternFill patternType="solid">
        <fgColor indexed="55"/>
      </patternFill>
    </fill>
    <fill>
      <patternFill patternType="solid">
        <fgColor indexed="43"/>
      </patternFill>
    </fill>
    <fill>
      <patternFill patternType="solid">
        <fgColor indexed="35"/>
        <bgColor indexed="64"/>
      </patternFill>
    </fill>
    <fill>
      <patternFill patternType="solid">
        <fgColor rgb="FF000000"/>
        <bgColor indexed="64"/>
      </patternFill>
    </fill>
    <fill>
      <patternFill patternType="solid">
        <fgColor theme="1"/>
        <bgColor indexed="64"/>
      </patternFill>
    </fill>
    <fill>
      <patternFill patternType="solid">
        <fgColor indexed="65"/>
        <bgColor auto="1"/>
      </patternFill>
    </fill>
    <fill>
      <patternFill patternType="solid">
        <fgColor rgb="FF000000"/>
        <bgColor rgb="FF000000"/>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bottom style="medium">
        <color rgb="FFFFFFFF"/>
      </bottom>
      <diagonal/>
    </border>
    <border>
      <left/>
      <right/>
      <top style="medium">
        <color rgb="FFFFFFFF"/>
      </top>
      <bottom style="thick">
        <color rgb="FF95D600"/>
      </bottom>
      <diagonal/>
    </border>
    <border>
      <left/>
      <right/>
      <top style="thick">
        <color rgb="FF95D600"/>
      </top>
      <bottom/>
      <diagonal/>
    </border>
    <border>
      <left/>
      <right style="medium">
        <color indexed="64"/>
      </right>
      <top style="medium">
        <color rgb="FFDCDDDE"/>
      </top>
      <bottom style="medium">
        <color rgb="FFDCDDDE"/>
      </bottom>
      <diagonal/>
    </border>
    <border>
      <left/>
      <right/>
      <top style="medium">
        <color theme="5"/>
      </top>
      <bottom/>
      <diagonal/>
    </border>
    <border>
      <left style="medium">
        <color indexed="64"/>
      </left>
      <right/>
      <top/>
      <bottom/>
      <diagonal/>
    </border>
    <border>
      <left style="medium">
        <color indexed="64"/>
      </left>
      <right/>
      <top/>
      <bottom style="thick">
        <color rgb="FF95D600"/>
      </bottom>
      <diagonal/>
    </border>
    <border>
      <left/>
      <right/>
      <top style="medium">
        <color theme="4"/>
      </top>
      <bottom/>
      <diagonal/>
    </border>
    <border>
      <left/>
      <right style="medium">
        <color theme="5" tint="0.39997558519241921"/>
      </right>
      <top/>
      <bottom/>
      <diagonal/>
    </border>
    <border>
      <left style="medium">
        <color indexed="64"/>
      </left>
      <right style="medium">
        <color theme="5" tint="0.39997558519241921"/>
      </right>
      <top/>
      <bottom/>
      <diagonal/>
    </border>
    <border>
      <left style="medium">
        <color indexed="64"/>
      </left>
      <right style="medium">
        <color theme="5" tint="0.39997558519241921"/>
      </right>
      <top/>
      <bottom style="medium">
        <color theme="4"/>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right/>
      <top/>
      <bottom style="medium">
        <color theme="5"/>
      </bottom>
      <diagonal/>
    </border>
    <border>
      <left/>
      <right/>
      <top/>
      <bottom style="medium">
        <color theme="5" tint="0.39994506668294322"/>
      </bottom>
      <diagonal/>
    </border>
    <border>
      <left style="medium">
        <color theme="5" tint="0.39997558519241921"/>
      </left>
      <right/>
      <top/>
      <bottom style="medium">
        <color theme="5" tint="0.39994506668294322"/>
      </bottom>
      <diagonal/>
    </border>
    <border>
      <left/>
      <right/>
      <top/>
      <bottom style="medium">
        <color indexed="30"/>
      </bottom>
      <diagonal/>
    </border>
    <border>
      <left style="medium">
        <color theme="5" tint="0.39994506668294322"/>
      </left>
      <right/>
      <top style="medium">
        <color theme="5" tint="0.39997558519241921"/>
      </top>
      <bottom style="medium">
        <color theme="4"/>
      </bottom>
      <diagonal/>
    </border>
    <border>
      <left/>
      <right/>
      <top style="medium">
        <color rgb="FFDCDDDE"/>
      </top>
      <bottom style="medium">
        <color rgb="FFDCDDDE"/>
      </bottom>
      <diagonal/>
    </border>
    <border>
      <left/>
      <right/>
      <top/>
      <bottom style="medium">
        <color indexed="64"/>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rgb="FF95D600"/>
      </bottom>
      <diagonal/>
    </border>
    <border>
      <left/>
      <right/>
      <top style="medium">
        <color rgb="FFDCDDDE"/>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1" tint="0.499984740745262"/>
      </left>
      <right/>
      <top style="thick">
        <color rgb="FF95D600"/>
      </top>
      <bottom style="thin">
        <color theme="1" tint="0.499984740745262"/>
      </bottom>
      <diagonal/>
    </border>
    <border>
      <left/>
      <right/>
      <top style="thick">
        <color rgb="FF95D600"/>
      </top>
      <bottom style="thin">
        <color theme="1" tint="0.499984740745262"/>
      </bottom>
      <diagonal/>
    </border>
    <border>
      <left/>
      <right style="thin">
        <color theme="1" tint="0.499984740745262"/>
      </right>
      <top style="thick">
        <color rgb="FF95D600"/>
      </top>
      <bottom style="thin">
        <color theme="1" tint="0.499984740745262"/>
      </bottom>
      <diagonal/>
    </border>
    <border>
      <left/>
      <right style="medium">
        <color indexed="64"/>
      </right>
      <top style="medium">
        <color rgb="FFDCDDDE"/>
      </top>
      <bottom style="thin">
        <color indexed="64"/>
      </bottom>
      <diagonal/>
    </border>
    <border>
      <left/>
      <right style="medium">
        <color indexed="64"/>
      </right>
      <top/>
      <bottom style="thin">
        <color indexed="64"/>
      </bottom>
      <diagonal/>
    </border>
    <border>
      <left/>
      <right/>
      <top style="thick">
        <color rgb="FF95D600"/>
      </top>
      <bottom style="medium">
        <color rgb="FFDCDDDE"/>
      </bottom>
      <diagonal/>
    </border>
    <border>
      <left/>
      <right style="medium">
        <color indexed="64"/>
      </right>
      <top/>
      <bottom style="medium">
        <color indexed="64"/>
      </bottom>
      <diagonal/>
    </border>
    <border>
      <left/>
      <right/>
      <top style="thin">
        <color indexed="64"/>
      </top>
      <bottom style="double">
        <color indexed="64"/>
      </bottom>
      <diagonal/>
    </border>
    <border>
      <left style="medium">
        <color theme="5" tint="0.39997558519241921"/>
      </left>
      <right/>
      <top style="medium">
        <color theme="4"/>
      </top>
      <bottom/>
      <diagonal/>
    </border>
    <border>
      <left style="medium">
        <color theme="5" tint="0.39997558519241921"/>
      </left>
      <right/>
      <top/>
      <bottom/>
      <diagonal/>
    </border>
    <border>
      <left/>
      <right/>
      <top/>
      <bottom style="thick">
        <color rgb="FF93D500"/>
      </bottom>
      <diagonal/>
    </border>
    <border>
      <left/>
      <right style="medium">
        <color rgb="FFE5E5E5"/>
      </right>
      <top/>
      <bottom style="medium">
        <color rgb="FFE5E5E5"/>
      </bottom>
      <diagonal/>
    </border>
    <border>
      <left/>
      <right/>
      <top/>
      <bottom style="medium">
        <color rgb="FFE5E5E5"/>
      </bottom>
      <diagonal/>
    </border>
    <border>
      <left/>
      <right style="medium">
        <color rgb="FFE5E5E5"/>
      </right>
      <top/>
      <bottom style="thick">
        <color rgb="FF93D500"/>
      </bottom>
      <diagonal/>
    </border>
    <border>
      <left/>
      <right style="medium">
        <color rgb="FF7F7F7F"/>
      </right>
      <top/>
      <bottom style="medium">
        <color rgb="FFDCDDDE"/>
      </bottom>
      <diagonal/>
    </border>
    <border>
      <left/>
      <right style="medium">
        <color rgb="FF7F7F7F"/>
      </right>
      <top/>
      <bottom style="medium">
        <color indexed="64"/>
      </bottom>
      <diagonal/>
    </border>
    <border>
      <left style="medium">
        <color rgb="FFE5E5E5"/>
      </left>
      <right/>
      <top/>
      <bottom style="medium">
        <color rgb="FFE5E5E5"/>
      </bottom>
      <diagonal/>
    </border>
    <border>
      <left/>
      <right/>
      <top style="medium">
        <color rgb="FFE5E5E5"/>
      </top>
      <bottom style="thick">
        <color rgb="FF93D500"/>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rgb="FF555759"/>
      </bottom>
      <diagonal/>
    </border>
  </borders>
  <cellStyleXfs count="5415">
    <xf numFmtId="0" fontId="0" fillId="0" borderId="0"/>
    <xf numFmtId="43" fontId="10" fillId="0" borderId="0" applyFont="0" applyFill="0" applyBorder="0" applyAlignment="0" applyProtection="0"/>
    <xf numFmtId="44" fontId="10" fillId="0" borderId="0" applyFont="0" applyFill="0" applyBorder="0" applyAlignment="0" applyProtection="0"/>
    <xf numFmtId="0" fontId="22" fillId="0" borderId="0" applyNumberFormat="0" applyFill="0" applyBorder="0" applyAlignment="0" applyProtection="0">
      <alignment vertical="top"/>
      <protection locked="0"/>
    </xf>
    <xf numFmtId="0" fontId="10" fillId="0" borderId="0"/>
    <xf numFmtId="0" fontId="16" fillId="0" borderId="0"/>
    <xf numFmtId="0" fontId="15" fillId="0" borderId="0"/>
    <xf numFmtId="9" fontId="10" fillId="0" borderId="0" applyFon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4" applyNumberFormat="0" applyAlignment="0" applyProtection="0"/>
    <xf numFmtId="0" fontId="36" fillId="0" borderId="6" applyNumberFormat="0" applyFill="0" applyAlignment="0" applyProtection="0"/>
    <xf numFmtId="0" fontId="37" fillId="10" borderId="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9" fillId="33" borderId="0" applyNumberFormat="0" applyBorder="0" applyAlignment="0" applyProtection="0"/>
    <xf numFmtId="0" fontId="9" fillId="36" borderId="0" applyNumberFormat="0" applyBorder="0" applyAlignment="0" applyProtection="0"/>
    <xf numFmtId="0" fontId="9" fillId="13" borderId="0" applyNumberFormat="0" applyBorder="0" applyAlignment="0" applyProtection="0"/>
    <xf numFmtId="0" fontId="9" fillId="37" borderId="0" applyNumberFormat="0" applyBorder="0" applyAlignment="0" applyProtection="0"/>
    <xf numFmtId="0" fontId="9" fillId="17" borderId="0" applyNumberFormat="0" applyBorder="0" applyAlignment="0" applyProtection="0"/>
    <xf numFmtId="0" fontId="9" fillId="38" borderId="0" applyNumberFormat="0" applyBorder="0" applyAlignment="0" applyProtection="0"/>
    <xf numFmtId="0" fontId="9" fillId="21" borderId="0" applyNumberFormat="0" applyBorder="0" applyAlignment="0" applyProtection="0"/>
    <xf numFmtId="0" fontId="9" fillId="39" borderId="0" applyNumberFormat="0" applyBorder="0" applyAlignment="0" applyProtection="0"/>
    <xf numFmtId="0" fontId="9" fillId="25" borderId="0" applyNumberFormat="0" applyBorder="0" applyAlignment="0" applyProtection="0"/>
    <xf numFmtId="0" fontId="9" fillId="40" borderId="0" applyNumberFormat="0" applyBorder="0" applyAlignment="0" applyProtection="0"/>
    <xf numFmtId="0" fontId="9" fillId="29" borderId="0" applyNumberFormat="0" applyBorder="0" applyAlignment="0" applyProtection="0"/>
    <xf numFmtId="0" fontId="9" fillId="41" borderId="0" applyNumberFormat="0" applyBorder="0" applyAlignment="0" applyProtection="0"/>
    <xf numFmtId="0" fontId="9" fillId="14" borderId="0" applyNumberFormat="0" applyBorder="0" applyAlignment="0" applyProtection="0"/>
    <xf numFmtId="0" fontId="9" fillId="42" borderId="0" applyNumberFormat="0" applyBorder="0" applyAlignment="0" applyProtection="0"/>
    <xf numFmtId="0" fontId="9" fillId="18" borderId="0" applyNumberFormat="0" applyBorder="0" applyAlignment="0" applyProtection="0"/>
    <xf numFmtId="0" fontId="9" fillId="43" borderId="0" applyNumberFormat="0" applyBorder="0" applyAlignment="0" applyProtection="0"/>
    <xf numFmtId="0" fontId="9" fillId="22" borderId="0" applyNumberFormat="0" applyBorder="0" applyAlignment="0" applyProtection="0"/>
    <xf numFmtId="0" fontId="9" fillId="39" borderId="0" applyNumberFormat="0" applyBorder="0" applyAlignment="0" applyProtection="0"/>
    <xf numFmtId="0" fontId="9" fillId="26" borderId="0" applyNumberFormat="0" applyBorder="0" applyAlignment="0" applyProtection="0"/>
    <xf numFmtId="0" fontId="9" fillId="41" borderId="0" applyNumberFormat="0" applyBorder="0" applyAlignment="0" applyProtection="0"/>
    <xf numFmtId="0" fontId="9" fillId="30" borderId="0" applyNumberFormat="0" applyBorder="0" applyAlignment="0" applyProtection="0"/>
    <xf numFmtId="0" fontId="9" fillId="44" borderId="0" applyNumberFormat="0" applyBorder="0" applyAlignment="0" applyProtection="0"/>
    <xf numFmtId="0" fontId="9" fillId="34" borderId="0" applyNumberFormat="0" applyBorder="0" applyAlignment="0" applyProtection="0"/>
    <xf numFmtId="0" fontId="41" fillId="45" borderId="0" applyNumberFormat="0" applyBorder="0" applyAlignment="0" applyProtection="0"/>
    <xf numFmtId="0" fontId="41" fillId="15" borderId="0" applyNumberFormat="0" applyBorder="0" applyAlignment="0" applyProtection="0"/>
    <xf numFmtId="0" fontId="41" fillId="42" borderId="0" applyNumberFormat="0" applyBorder="0" applyAlignment="0" applyProtection="0"/>
    <xf numFmtId="0" fontId="41" fillId="19" borderId="0" applyNumberFormat="0" applyBorder="0" applyAlignment="0" applyProtection="0"/>
    <xf numFmtId="0" fontId="41" fillId="43" borderId="0" applyNumberFormat="0" applyBorder="0" applyAlignment="0" applyProtection="0"/>
    <xf numFmtId="0" fontId="41" fillId="23" borderId="0" applyNumberFormat="0" applyBorder="0" applyAlignment="0" applyProtection="0"/>
    <xf numFmtId="0" fontId="41" fillId="46" borderId="0" applyNumberFormat="0" applyBorder="0" applyAlignment="0" applyProtection="0"/>
    <xf numFmtId="0" fontId="41" fillId="27" borderId="0" applyNumberFormat="0" applyBorder="0" applyAlignment="0" applyProtection="0"/>
    <xf numFmtId="0" fontId="41" fillId="47" borderId="0" applyNumberFormat="0" applyBorder="0" applyAlignment="0" applyProtection="0"/>
    <xf numFmtId="0" fontId="41" fillId="31" borderId="0" applyNumberFormat="0" applyBorder="0" applyAlignment="0" applyProtection="0"/>
    <xf numFmtId="0" fontId="41" fillId="48" borderId="0" applyNumberFormat="0" applyBorder="0" applyAlignment="0" applyProtection="0"/>
    <xf numFmtId="0" fontId="41" fillId="35" borderId="0" applyNumberFormat="0" applyBorder="0" applyAlignment="0" applyProtection="0"/>
    <xf numFmtId="0" fontId="41" fillId="49" borderId="0" applyNumberFormat="0" applyBorder="0" applyAlignment="0" applyProtection="0"/>
    <xf numFmtId="0" fontId="41" fillId="12" borderId="0" applyNumberFormat="0" applyBorder="0" applyAlignment="0" applyProtection="0"/>
    <xf numFmtId="0" fontId="41" fillId="50" borderId="0" applyNumberFormat="0" applyBorder="0" applyAlignment="0" applyProtection="0"/>
    <xf numFmtId="0" fontId="41" fillId="16" borderId="0" applyNumberFormat="0" applyBorder="0" applyAlignment="0" applyProtection="0"/>
    <xf numFmtId="0" fontId="41" fillId="51" borderId="0" applyNumberFormat="0" applyBorder="0" applyAlignment="0" applyProtection="0"/>
    <xf numFmtId="0" fontId="41" fillId="20" borderId="0" applyNumberFormat="0" applyBorder="0" applyAlignment="0" applyProtection="0"/>
    <xf numFmtId="0" fontId="41" fillId="46" borderId="0" applyNumberFormat="0" applyBorder="0" applyAlignment="0" applyProtection="0"/>
    <xf numFmtId="0" fontId="41" fillId="24" borderId="0" applyNumberFormat="0" applyBorder="0" applyAlignment="0" applyProtection="0"/>
    <xf numFmtId="0" fontId="41" fillId="47" borderId="0" applyNumberFormat="0" applyBorder="0" applyAlignment="0" applyProtection="0"/>
    <xf numFmtId="0" fontId="41" fillId="28" borderId="0" applyNumberFormat="0" applyBorder="0" applyAlignment="0" applyProtection="0"/>
    <xf numFmtId="0" fontId="41" fillId="53" borderId="0" applyNumberFormat="0" applyBorder="0" applyAlignment="0" applyProtection="0"/>
    <xf numFmtId="0" fontId="41" fillId="32" borderId="0" applyNumberFormat="0" applyBorder="0" applyAlignment="0" applyProtection="0"/>
    <xf numFmtId="0" fontId="35" fillId="54" borderId="4" applyNumberFormat="0" applyAlignment="0" applyProtection="0"/>
    <xf numFmtId="0" fontId="35" fillId="9" borderId="4" applyNumberFormat="0" applyAlignment="0" applyProtection="0"/>
    <xf numFmtId="168" fontId="43" fillId="55" borderId="10">
      <alignment horizontal="right" vertical="center" indent="1"/>
    </xf>
    <xf numFmtId="168" fontId="43" fillId="55" borderId="10">
      <alignment horizontal="right" vertical="center" indent="1"/>
    </xf>
    <xf numFmtId="0" fontId="44" fillId="55" borderId="10">
      <alignment horizontal="left" vertical="center" indent="1"/>
    </xf>
    <xf numFmtId="0" fontId="10" fillId="56" borderId="11"/>
    <xf numFmtId="0" fontId="45" fillId="57" borderId="10">
      <alignment horizontal="center" vertical="center"/>
    </xf>
    <xf numFmtId="0" fontId="46" fillId="56" borderId="10">
      <alignment horizontal="center" vertical="center"/>
    </xf>
    <xf numFmtId="0" fontId="46" fillId="56" borderId="10">
      <alignment horizontal="center" vertical="center"/>
    </xf>
    <xf numFmtId="168" fontId="43" fillId="56" borderId="10">
      <alignment horizontal="right" vertical="center" indent="1"/>
    </xf>
    <xf numFmtId="0" fontId="10" fillId="56" borderId="0"/>
    <xf numFmtId="0" fontId="46" fillId="56" borderId="12">
      <alignment horizontal="left" vertical="center" indent="1"/>
    </xf>
    <xf numFmtId="0" fontId="47" fillId="56" borderId="13">
      <alignment horizontal="left" vertical="center" indent="1"/>
    </xf>
    <xf numFmtId="0" fontId="48" fillId="56" borderId="10">
      <alignment horizontal="left" vertical="center" indent="1"/>
    </xf>
    <xf numFmtId="168" fontId="43" fillId="56" borderId="10">
      <alignment horizontal="right" vertical="center" indent="1"/>
    </xf>
    <xf numFmtId="0" fontId="47" fillId="58" borderId="10">
      <alignment horizontal="left" vertical="center" indent="1"/>
    </xf>
    <xf numFmtId="0" fontId="49" fillId="57" borderId="10">
      <alignment horizontal="left" vertical="center" indent="1"/>
    </xf>
    <xf numFmtId="0" fontId="48" fillId="56" borderId="10">
      <alignment horizontal="left" vertical="center" indent="1"/>
    </xf>
    <xf numFmtId="0" fontId="44" fillId="56" borderId="10">
      <alignment horizontal="left" vertical="center" indent="1"/>
    </xf>
    <xf numFmtId="0" fontId="44" fillId="56" borderId="10">
      <alignment horizontal="left" vertical="center" wrapText="1" indent="1"/>
    </xf>
    <xf numFmtId="0" fontId="47" fillId="58" borderId="10">
      <alignment horizontal="left" vertical="center" indent="1"/>
    </xf>
    <xf numFmtId="0" fontId="47" fillId="58" borderId="10">
      <alignment horizontal="left" vertical="center" indent="1"/>
    </xf>
    <xf numFmtId="43" fontId="42"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42" fillId="0" borderId="0" applyFont="0" applyFill="0" applyBorder="0" applyAlignment="0" applyProtection="0"/>
    <xf numFmtId="43" fontId="9" fillId="0" borderId="0" applyFont="0" applyFill="0" applyBorder="0" applyAlignment="0" applyProtection="0"/>
    <xf numFmtId="44" fontId="42" fillId="0" borderId="0" applyFont="0" applyFill="0" applyBorder="0" applyAlignment="0" applyProtection="0"/>
    <xf numFmtId="44" fontId="1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50" fillId="0" borderId="0" applyFont="0" applyFill="0" applyBorder="0" applyAlignment="0" applyProtection="0"/>
    <xf numFmtId="0" fontId="52" fillId="0" borderId="0" applyNumberFormat="0" applyFill="0" applyBorder="0" applyAlignment="0" applyProtection="0">
      <alignment vertical="top"/>
      <protection locked="0"/>
    </xf>
    <xf numFmtId="0" fontId="30" fillId="38" borderId="0" applyNumberFormat="0" applyBorder="0" applyAlignment="0" applyProtection="0"/>
    <xf numFmtId="0" fontId="30" fillId="5" borderId="0" applyNumberFormat="0" applyBorder="0" applyAlignment="0" applyProtection="0"/>
    <xf numFmtId="0" fontId="53" fillId="0" borderId="14" applyNumberFormat="0" applyFill="0" applyAlignment="0" applyProtection="0"/>
    <xf numFmtId="0" fontId="27" fillId="0" borderId="1" applyNumberFormat="0" applyFill="0" applyAlignment="0" applyProtection="0"/>
    <xf numFmtId="0" fontId="54" fillId="0" borderId="15" applyNumberFormat="0" applyFill="0" applyAlignment="0" applyProtection="0"/>
    <xf numFmtId="0" fontId="28" fillId="0" borderId="2" applyNumberFormat="0" applyFill="0" applyAlignment="0" applyProtection="0"/>
    <xf numFmtId="0" fontId="55" fillId="0" borderId="16" applyNumberFormat="0" applyFill="0" applyAlignment="0" applyProtection="0"/>
    <xf numFmtId="0" fontId="29" fillId="0" borderId="3" applyNumberFormat="0" applyFill="0" applyAlignment="0" applyProtection="0"/>
    <xf numFmtId="0" fontId="55"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9" fillId="0" borderId="0"/>
    <xf numFmtId="0" fontId="50"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50" fillId="0" borderId="0"/>
    <xf numFmtId="0" fontId="10" fillId="0" borderId="0"/>
    <xf numFmtId="0" fontId="10" fillId="0" borderId="0"/>
    <xf numFmtId="0" fontId="9" fillId="0" borderId="0"/>
    <xf numFmtId="0" fontId="9" fillId="0" borderId="0"/>
    <xf numFmtId="0" fontId="9" fillId="0" borderId="0"/>
    <xf numFmtId="0" fontId="42" fillId="52" borderId="8" applyNumberFormat="0" applyFont="0" applyAlignment="0" applyProtection="0"/>
    <xf numFmtId="0" fontId="9" fillId="11" borderId="8" applyNumberFormat="0" applyFont="0" applyAlignment="0" applyProtection="0"/>
    <xf numFmtId="0" fontId="34" fillId="54" borderId="5" applyNumberFormat="0" applyAlignment="0" applyProtection="0"/>
    <xf numFmtId="0" fontId="34" fillId="9" borderId="5" applyNumberFormat="0" applyAlignment="0" applyProtection="0"/>
    <xf numFmtId="9" fontId="42"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9" fontId="10" fillId="0" borderId="0" applyFont="0" applyFill="0" applyBorder="0" applyAlignment="0" applyProtection="0"/>
    <xf numFmtId="9" fontId="50" fillId="0" borderId="0" applyFont="0" applyFill="0" applyBorder="0" applyAlignment="0" applyProtection="0"/>
    <xf numFmtId="9" fontId="42" fillId="0" borderId="0" applyFont="0" applyFill="0" applyBorder="0" applyAlignment="0" applyProtection="0"/>
    <xf numFmtId="9" fontId="9" fillId="0" borderId="0" applyFont="0" applyFill="0" applyBorder="0" applyAlignment="0" applyProtection="0"/>
    <xf numFmtId="0" fontId="57" fillId="0" borderId="0" applyNumberFormat="0" applyFill="0" applyBorder="0" applyAlignment="0" applyProtection="0"/>
    <xf numFmtId="0" fontId="26" fillId="0" borderId="0" applyNumberFormat="0" applyFill="0" applyBorder="0" applyAlignment="0" applyProtection="0"/>
    <xf numFmtId="0" fontId="40" fillId="0" borderId="17" applyNumberFormat="0" applyFill="0" applyAlignment="0" applyProtection="0"/>
    <xf numFmtId="0" fontId="40" fillId="0" borderId="9" applyNumberFormat="0" applyFill="0" applyAlignment="0" applyProtection="0"/>
    <xf numFmtId="169" fontId="51" fillId="59" borderId="0" applyNumberFormat="0" applyBorder="0">
      <protection locked="0"/>
    </xf>
    <xf numFmtId="169" fontId="51" fillId="59" borderId="0" applyNumberFormat="0" applyBorder="0">
      <protection locked="0"/>
    </xf>
    <xf numFmtId="0" fontId="8" fillId="0" borderId="0"/>
    <xf numFmtId="170" fontId="60" fillId="0" borderId="0" applyFont="0" applyFill="0" applyBorder="0" applyAlignment="0" applyProtection="0"/>
    <xf numFmtId="2" fontId="60" fillId="0" borderId="0" applyFont="0" applyFill="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3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3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38"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39"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40"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49" fontId="61" fillId="0" borderId="10" applyNumberFormat="0" applyFont="0" applyFill="0" applyBorder="0" applyProtection="0">
      <alignment horizontal="left" vertical="center" indent="2"/>
    </xf>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4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43"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9"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41"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4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49" fontId="61" fillId="0" borderId="18" applyNumberFormat="0" applyFont="0" applyFill="0" applyBorder="0" applyProtection="0">
      <alignment horizontal="left" vertical="center" indent="5"/>
    </xf>
    <xf numFmtId="4" fontId="62" fillId="0" borderId="19" applyFill="0" applyBorder="0" applyProtection="0">
      <alignment horizontal="right" vertical="center"/>
    </xf>
    <xf numFmtId="0" fontId="63" fillId="0" borderId="0"/>
    <xf numFmtId="0" fontId="64" fillId="0" borderId="0"/>
    <xf numFmtId="0" fontId="63" fillId="0" borderId="0"/>
    <xf numFmtId="0" fontId="64" fillId="0" borderId="0"/>
    <xf numFmtId="0" fontId="63" fillId="0" borderId="0"/>
    <xf numFmtId="0" fontId="6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3" fillId="0" borderId="0"/>
    <xf numFmtId="0" fontId="64" fillId="0" borderId="0"/>
    <xf numFmtId="0" fontId="63" fillId="0" borderId="0"/>
    <xf numFmtId="0" fontId="64" fillId="0" borderId="0"/>
    <xf numFmtId="44" fontId="10" fillId="0" borderId="0" applyFont="0" applyFill="0" applyBorder="0" applyAlignment="0" applyProtection="0"/>
    <xf numFmtId="44" fontId="5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171" fontId="66" fillId="0" borderId="20" applyNumberFormat="0" applyFill="0">
      <alignment horizontal="right"/>
    </xf>
    <xf numFmtId="169" fontId="67" fillId="60" borderId="0" applyNumberFormat="0" applyBorder="0">
      <protection locked="0"/>
    </xf>
    <xf numFmtId="0" fontId="68" fillId="0" borderId="16" applyNumberFormat="0" applyFill="0" applyAlignment="0" applyProtection="0"/>
    <xf numFmtId="0" fontId="69" fillId="0" borderId="20">
      <alignment horizontal="left"/>
    </xf>
    <xf numFmtId="0" fontId="70" fillId="0" borderId="0" applyNumberFormat="0" applyFill="0" applyBorder="0" applyAlignment="0" applyProtection="0">
      <alignment vertical="top"/>
      <protection locked="0"/>
    </xf>
    <xf numFmtId="0" fontId="56" fillId="0" borderId="0" applyNumberFormat="0" applyFill="0" applyBorder="0" applyAlignment="0" applyProtection="0"/>
    <xf numFmtId="0" fontId="7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169" fontId="74" fillId="59" borderId="0" applyNumberFormat="0" applyBorder="0">
      <alignment horizontal="left"/>
      <protection locked="0"/>
    </xf>
    <xf numFmtId="0" fontId="2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69" fontId="67" fillId="61" borderId="0" applyNumberFormat="0" applyBorder="0">
      <alignment horizontal="right"/>
      <protection locked="0"/>
    </xf>
    <xf numFmtId="169" fontId="67" fillId="62" borderId="0" applyNumberFormat="0" applyBorder="0">
      <alignment horizontal="right"/>
      <protection locked="0"/>
    </xf>
    <xf numFmtId="169" fontId="76" fillId="63" borderId="0" applyNumberFormat="0" applyBorder="0">
      <alignment horizontal="right"/>
      <protection locked="0"/>
    </xf>
    <xf numFmtId="169" fontId="77" fillId="61" borderId="0" applyNumberFormat="0" applyBorder="0">
      <alignment horizontal="right"/>
      <protection locked="0"/>
    </xf>
    <xf numFmtId="169" fontId="78" fillId="61" borderId="0" applyNumberFormat="0" applyBorder="0">
      <alignment horizontal="right"/>
      <protection locked="0"/>
    </xf>
    <xf numFmtId="169" fontId="79" fillId="64" borderId="0" applyNumberFormat="0" applyBorder="0">
      <alignment horizontal="right" vertical="center"/>
      <protection locked="0"/>
    </xf>
    <xf numFmtId="172" fontId="80" fillId="0" borderId="0"/>
    <xf numFmtId="172" fontId="81" fillId="0" borderId="0"/>
    <xf numFmtId="173" fontId="66" fillId="0" borderId="0"/>
    <xf numFmtId="173" fontId="66" fillId="0" borderId="0"/>
    <xf numFmtId="173" fontId="82" fillId="0" borderId="0"/>
    <xf numFmtId="173" fontId="82" fillId="0" borderId="0"/>
    <xf numFmtId="173" fontId="83" fillId="0" borderId="0"/>
    <xf numFmtId="173" fontId="66" fillId="0" borderId="0"/>
    <xf numFmtId="173"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4" fillId="0" borderId="0"/>
    <xf numFmtId="0" fontId="8" fillId="0" borderId="0"/>
    <xf numFmtId="37" fontId="85" fillId="0" borderId="0"/>
    <xf numFmtId="0" fontId="59" fillId="0" borderId="0"/>
    <xf numFmtId="37" fontId="85"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58" fillId="0" borderId="0"/>
    <xf numFmtId="0" fontId="8" fillId="0" borderId="0"/>
    <xf numFmtId="0" fontId="10" fillId="0" borderId="0"/>
    <xf numFmtId="0" fontId="10" fillId="0" borderId="0"/>
    <xf numFmtId="0" fontId="8" fillId="0" borderId="0"/>
    <xf numFmtId="0" fontId="8" fillId="0" borderId="0"/>
    <xf numFmtId="169" fontId="86" fillId="0" borderId="0" applyBorder="0"/>
    <xf numFmtId="0" fontId="8" fillId="0" borderId="0"/>
    <xf numFmtId="0" fontId="8"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65" fillId="0" borderId="0"/>
    <xf numFmtId="0" fontId="10" fillId="0" borderId="0"/>
    <xf numFmtId="0" fontId="59" fillId="0" borderId="0"/>
    <xf numFmtId="0" fontId="87" fillId="0" borderId="0"/>
    <xf numFmtId="0" fontId="10" fillId="0" borderId="0"/>
    <xf numFmtId="174" fontId="10" fillId="0" borderId="0"/>
    <xf numFmtId="0" fontId="8" fillId="0" borderId="0"/>
    <xf numFmtId="0" fontId="8" fillId="0" borderId="0"/>
    <xf numFmtId="0" fontId="10" fillId="0" borderId="0"/>
    <xf numFmtId="0" fontId="65" fillId="0" borderId="0"/>
    <xf numFmtId="0" fontId="10" fillId="0" borderId="0"/>
    <xf numFmtId="0" fontId="8" fillId="0" borderId="0"/>
    <xf numFmtId="0" fontId="8" fillId="0" borderId="0"/>
    <xf numFmtId="0" fontId="8" fillId="0" borderId="0"/>
    <xf numFmtId="0" fontId="8" fillId="0" borderId="0"/>
    <xf numFmtId="0" fontId="8" fillId="0" borderId="0"/>
    <xf numFmtId="4" fontId="61" fillId="0" borderId="10" applyFill="0" applyBorder="0" applyProtection="0">
      <alignment horizontal="right" vertical="center"/>
    </xf>
    <xf numFmtId="0" fontId="88" fillId="2" borderId="0" applyNumberFormat="0" applyFont="0" applyBorder="0" applyAlignment="0" applyProtection="0"/>
    <xf numFmtId="0" fontId="89" fillId="2" borderId="0" applyNumberFormat="0" applyFont="0" applyBorder="0" applyAlignment="0" applyProtection="0"/>
    <xf numFmtId="0" fontId="8" fillId="11" borderId="8" applyNumberFormat="0" applyFont="0" applyAlignment="0" applyProtection="0"/>
    <xf numFmtId="0" fontId="8" fillId="11" borderId="8" applyNumberFormat="0" applyFont="0" applyAlignment="0" applyProtection="0"/>
    <xf numFmtId="0" fontId="8" fillId="11" borderId="8" applyNumberFormat="0" applyFont="0" applyAlignment="0" applyProtection="0"/>
    <xf numFmtId="0" fontId="42" fillId="52" borderId="8" applyNumberFormat="0" applyFont="0" applyAlignment="0" applyProtection="0"/>
    <xf numFmtId="0" fontId="8" fillId="11" borderId="8" applyNumberFormat="0" applyFont="0" applyAlignment="0" applyProtection="0"/>
    <xf numFmtId="0" fontId="8" fillId="11" borderId="8" applyNumberFormat="0" applyFont="0" applyAlignment="0" applyProtection="0"/>
    <xf numFmtId="9" fontId="42"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6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4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0" fillId="0" borderId="0"/>
    <xf numFmtId="168" fontId="90" fillId="65" borderId="21">
      <alignment vertical="center"/>
    </xf>
    <xf numFmtId="166" fontId="91" fillId="65" borderId="21">
      <alignment vertical="center"/>
    </xf>
    <xf numFmtId="168" fontId="92" fillId="66" borderId="21">
      <alignment vertical="center"/>
    </xf>
    <xf numFmtId="0" fontId="10" fillId="67" borderId="22" applyBorder="0">
      <alignment horizontal="left" vertical="center"/>
    </xf>
    <xf numFmtId="49" fontId="10" fillId="68" borderId="10">
      <alignment vertical="center" wrapText="1"/>
    </xf>
    <xf numFmtId="0" fontId="10" fillId="69" borderId="23">
      <alignment horizontal="left" vertical="center" wrapText="1"/>
    </xf>
    <xf numFmtId="0" fontId="93" fillId="70" borderId="10">
      <alignment horizontal="left" vertical="center" wrapText="1"/>
    </xf>
    <xf numFmtId="0" fontId="10" fillId="71" borderId="10">
      <alignment horizontal="left" vertical="center" wrapText="1"/>
    </xf>
    <xf numFmtId="0" fontId="10" fillId="72" borderId="10">
      <alignment horizontal="left" vertical="center" wrapText="1"/>
    </xf>
    <xf numFmtId="169" fontId="94" fillId="73" borderId="0" applyNumberFormat="0" applyBorder="0">
      <alignment horizontal="center"/>
      <protection locked="0"/>
    </xf>
    <xf numFmtId="169" fontId="51" fillId="61"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5" fillId="60" borderId="0" applyNumberFormat="0" applyBorder="0">
      <alignment horizontal="center"/>
      <protection locked="0"/>
    </xf>
    <xf numFmtId="169" fontId="95" fillId="61" borderId="0" applyNumberFormat="0" applyBorder="0">
      <alignment horizontal="left"/>
      <protection locked="0"/>
    </xf>
    <xf numFmtId="169" fontId="96" fillId="60" borderId="0" applyNumberFormat="0" applyBorder="0">
      <protection locked="0"/>
    </xf>
    <xf numFmtId="169" fontId="51" fillId="62"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7" fillId="62" borderId="0" applyNumberFormat="0" applyBorder="0">
      <alignment horizontal="left" vertical="center"/>
      <protection locked="0"/>
    </xf>
    <xf numFmtId="169" fontId="98" fillId="60" borderId="0" applyNumberFormat="0" applyBorder="0">
      <protection locked="0"/>
    </xf>
    <xf numFmtId="0" fontId="40" fillId="0" borderId="9" applyNumberFormat="0" applyFill="0" applyAlignment="0" applyProtection="0"/>
    <xf numFmtId="169" fontId="51" fillId="62" borderId="0" applyNumberFormat="0" applyBorder="0">
      <alignment horizontal="right"/>
      <protection locked="0"/>
    </xf>
    <xf numFmtId="169" fontId="99" fillId="74" borderId="0" applyNumberFormat="0" applyBorder="0">
      <protection locked="0"/>
    </xf>
    <xf numFmtId="169" fontId="100" fillId="74" borderId="0" applyNumberFormat="0" applyBorder="0">
      <protection locked="0"/>
    </xf>
    <xf numFmtId="169" fontId="51" fillId="59" borderId="0" applyNumberFormat="0" applyBorder="0">
      <protection locked="0"/>
    </xf>
    <xf numFmtId="169" fontId="51" fillId="61" borderId="0" applyNumberFormat="0" applyBorder="0">
      <protection locked="0"/>
    </xf>
    <xf numFmtId="169" fontId="51" fillId="61" borderId="0" applyNumberFormat="0" applyBorder="0">
      <protection locked="0"/>
    </xf>
    <xf numFmtId="169" fontId="101" fillId="75" borderId="0" applyNumberFormat="0" applyBorder="0">
      <protection locked="0"/>
    </xf>
    <xf numFmtId="0" fontId="7" fillId="0" borderId="0"/>
    <xf numFmtId="0" fontId="6" fillId="3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9" fontId="6" fillId="0" borderId="0" applyFont="0" applyFill="0" applyBorder="0" applyAlignment="0" applyProtection="0"/>
    <xf numFmtId="0" fontId="6" fillId="0" borderId="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59" fillId="0" borderId="0"/>
    <xf numFmtId="0" fontId="59" fillId="0" borderId="0"/>
    <xf numFmtId="43" fontId="59" fillId="0" borderId="0" applyFont="0" applyFill="0" applyBorder="0" applyAlignment="0" applyProtection="0"/>
    <xf numFmtId="0" fontId="10" fillId="0" borderId="0"/>
    <xf numFmtId="0" fontId="10"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0" fillId="0" borderId="0"/>
    <xf numFmtId="0" fontId="55" fillId="0" borderId="50"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10" fillId="0" borderId="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8" fillId="0" borderId="50"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10" fillId="0" borderId="0" applyFont="0" applyFill="0" applyBorder="0" applyAlignment="0" applyProtection="0"/>
    <xf numFmtId="0" fontId="10" fillId="0" borderId="0"/>
    <xf numFmtId="0" fontId="10"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0" fillId="0" borderId="54"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0" fillId="65" borderId="55">
      <alignment vertical="center"/>
    </xf>
    <xf numFmtId="166" fontId="91" fillId="65" borderId="55">
      <alignment vertical="center"/>
    </xf>
    <xf numFmtId="168" fontId="92" fillId="66" borderId="55">
      <alignment vertical="center"/>
    </xf>
    <xf numFmtId="0" fontId="4" fillId="0" borderId="0"/>
    <xf numFmtId="43" fontId="59" fillId="0" borderId="0" applyFont="0" applyFill="0" applyBorder="0" applyAlignment="0" applyProtection="0"/>
    <xf numFmtId="44" fontId="59" fillId="0" borderId="0" applyFont="0" applyFill="0" applyBorder="0" applyAlignment="0" applyProtection="0"/>
    <xf numFmtId="9" fontId="113" fillId="0" borderId="0" applyFont="0" applyFill="0" applyBorder="0" applyAlignment="0" applyProtection="0"/>
    <xf numFmtId="176" fontId="113" fillId="0" borderId="0"/>
    <xf numFmtId="44" fontId="113" fillId="0" borderId="0" applyFont="0" applyFill="0" applyBorder="0" applyAlignment="0" applyProtection="0"/>
    <xf numFmtId="43" fontId="113" fillId="0" borderId="0" applyFont="0" applyFill="0" applyBorder="0" applyAlignment="0" applyProtection="0"/>
    <xf numFmtId="0" fontId="114" fillId="8" borderId="4" applyNumberFormat="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12" fillId="35" borderId="0" applyNumberFormat="0" applyBorder="0" applyAlignment="0" applyProtection="0"/>
    <xf numFmtId="0" fontId="59" fillId="34" borderId="0" applyNumberFormat="0" applyBorder="0" applyAlignment="0" applyProtection="0"/>
    <xf numFmtId="0" fontId="115"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 fillId="0" borderId="0"/>
    <xf numFmtId="9" fontId="4" fillId="0" borderId="0" applyFont="0" applyFill="0" applyBorder="0" applyAlignment="0" applyProtection="0"/>
    <xf numFmtId="0" fontId="1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0"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9" fontId="61" fillId="0" borderId="58" applyNumberFormat="0" applyFont="0" applyFill="0" applyBorder="0" applyProtection="0">
      <alignment horizontal="left" vertical="center" indent="5"/>
    </xf>
    <xf numFmtId="0" fontId="48" fillId="56" borderId="56">
      <alignment horizontal="left" vertical="center" indent="1"/>
    </xf>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0" fillId="0" borderId="57"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4" fillId="56" borderId="56">
      <alignment horizontal="left" vertical="center" wrapText="1" indent="1"/>
    </xf>
    <xf numFmtId="0" fontId="48" fillId="56" borderId="56">
      <alignment horizontal="left" vertical="center" indent="1"/>
    </xf>
    <xf numFmtId="43" fontId="4" fillId="0" borderId="0" applyFont="0" applyFill="0" applyBorder="0" applyAlignment="0" applyProtection="0"/>
    <xf numFmtId="0" fontId="46" fillId="56" borderId="56">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46" fillId="56" borderId="56">
      <alignment horizontal="center" vertical="center"/>
    </xf>
    <xf numFmtId="43" fontId="4" fillId="0" borderId="0" applyFont="0" applyFill="0" applyBorder="0" applyAlignment="0" applyProtection="0"/>
    <xf numFmtId="0" fontId="44" fillId="55" borderId="56">
      <alignment horizontal="left" vertical="center" indent="1"/>
    </xf>
    <xf numFmtId="168" fontId="43" fillId="55" borderId="56">
      <alignment horizontal="righ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61" fillId="0" borderId="56" applyFill="0" applyBorder="0" applyProtection="0">
      <alignment horizontal="righ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61" fillId="0" borderId="56" applyNumberFormat="0" applyFont="0" applyFill="0" applyBorder="0" applyProtection="0">
      <alignment horizontal="left" vertical="center"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4" fillId="56" borderId="56">
      <alignment horizontal="left" vertical="center" indent="1"/>
    </xf>
    <xf numFmtId="0" fontId="45" fillId="57" borderId="56">
      <alignment horizontal="center" vertical="center"/>
    </xf>
    <xf numFmtId="168" fontId="43" fillId="56" borderId="56">
      <alignment horizontal="right" vertical="center" indent="1"/>
    </xf>
    <xf numFmtId="0" fontId="4" fillId="0" borderId="0"/>
    <xf numFmtId="0" fontId="49" fillId="57" borderId="56">
      <alignment horizontal="left" vertical="center" indent="1"/>
    </xf>
    <xf numFmtId="0" fontId="47" fillId="58" borderId="56">
      <alignment horizontal="left" vertical="center" indent="1"/>
    </xf>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7" fillId="58" borderId="56">
      <alignment horizontal="left" vertical="center" indent="1"/>
    </xf>
    <xf numFmtId="168" fontId="90" fillId="65" borderId="59">
      <alignment vertical="center"/>
    </xf>
    <xf numFmtId="166" fontId="91" fillId="65" borderId="59">
      <alignment vertical="center"/>
    </xf>
    <xf numFmtId="168" fontId="92" fillId="66" borderId="59">
      <alignment vertical="center"/>
    </xf>
    <xf numFmtId="49" fontId="10" fillId="68" borderId="56">
      <alignment vertical="center" wrapText="1"/>
    </xf>
    <xf numFmtId="0" fontId="10" fillId="69" borderId="61">
      <alignment horizontal="left" vertical="center" wrapText="1"/>
    </xf>
    <xf numFmtId="0" fontId="93" fillId="70" borderId="56">
      <alignment horizontal="left" vertical="center" wrapText="1"/>
    </xf>
    <xf numFmtId="0" fontId="10" fillId="72" borderId="56">
      <alignment horizontal="left" vertical="center" wrapText="1"/>
    </xf>
    <xf numFmtId="0" fontId="10" fillId="0" borderId="0"/>
    <xf numFmtId="168" fontId="43" fillId="55" borderId="56">
      <alignment horizontal="right" vertical="center" indent="1"/>
    </xf>
    <xf numFmtId="168" fontId="43" fillId="56" borderId="56">
      <alignment horizontal="right" vertical="center" indent="1"/>
    </xf>
    <xf numFmtId="0" fontId="47" fillId="58" borderId="56">
      <alignment horizontal="left" vertical="center" indent="1"/>
    </xf>
    <xf numFmtId="0" fontId="10" fillId="71" borderId="56">
      <alignment horizontal="left" vertical="center" wrapText="1"/>
    </xf>
    <xf numFmtId="0" fontId="10" fillId="67" borderId="60" applyBorder="0">
      <alignment horizontal="left" vertical="center"/>
    </xf>
    <xf numFmtId="0" fontId="59" fillId="0" borderId="0"/>
    <xf numFmtId="43" fontId="59" fillId="0" borderId="0" applyFont="0" applyFill="0" applyBorder="0" applyAlignment="0" applyProtection="0"/>
    <xf numFmtId="0" fontId="59" fillId="0" borderId="0"/>
    <xf numFmtId="43" fontId="5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0" fillId="0" borderId="0"/>
    <xf numFmtId="0" fontId="10" fillId="0" borderId="0"/>
    <xf numFmtId="0" fontId="10" fillId="0" borderId="0"/>
    <xf numFmtId="0" fontId="60" fillId="0" borderId="0"/>
    <xf numFmtId="43" fontId="10"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6" fontId="91" fillId="65" borderId="73">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166" fontId="91" fillId="65" borderId="73">
      <alignment vertical="center"/>
    </xf>
    <xf numFmtId="0" fontId="45" fillId="57" borderId="70">
      <alignment horizontal="center" vertical="center"/>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8" fontId="90" fillId="65" borderId="73">
      <alignment vertical="center"/>
    </xf>
    <xf numFmtId="0" fontId="10" fillId="67" borderId="74" applyBorder="0">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10" fillId="72" borderId="70">
      <alignment horizontal="left" vertical="center" wrapText="1"/>
    </xf>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6" fontId="91" fillId="65" borderId="67">
      <alignment vertical="center"/>
    </xf>
    <xf numFmtId="0" fontId="48" fillId="56" borderId="7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91" fillId="65" borderId="67">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56" borderId="64">
      <alignment horizontal="left" vertical="center" wrapText="1" indent="1"/>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0" fillId="0" borderId="65" applyNumberFormat="0" applyFill="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91" fillId="65" borderId="73">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8" fontId="92" fillId="66" borderId="73">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59">
      <alignment vertical="center"/>
    </xf>
    <xf numFmtId="166" fontId="91" fillId="65" borderId="59">
      <alignment vertical="center"/>
    </xf>
    <xf numFmtId="168" fontId="92" fillId="66" borderId="59">
      <alignment vertical="center"/>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8" fontId="90" fillId="65" borderId="59">
      <alignment vertical="center"/>
    </xf>
    <xf numFmtId="166" fontId="91" fillId="65" borderId="59">
      <alignment vertical="center"/>
    </xf>
    <xf numFmtId="168" fontId="92" fillId="66" borderId="59">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59">
      <alignment vertical="center"/>
    </xf>
    <xf numFmtId="166" fontId="91" fillId="65" borderId="59">
      <alignment vertical="center"/>
    </xf>
    <xf numFmtId="168" fontId="92" fillId="66" borderId="59">
      <alignment vertical="center"/>
    </xf>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56" borderId="7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59">
      <alignment vertical="center"/>
    </xf>
    <xf numFmtId="166" fontId="91" fillId="65" borderId="59">
      <alignment vertical="center"/>
    </xf>
    <xf numFmtId="168" fontId="92" fillId="66" borderId="59">
      <alignment vertical="center"/>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9" fontId="61" fillId="0" borderId="58" applyNumberFormat="0" applyFont="0" applyFill="0" applyBorder="0" applyProtection="0">
      <alignment horizontal="left" vertical="center" indent="5"/>
    </xf>
    <xf numFmtId="0" fontId="48" fillId="56" borderId="56">
      <alignment horizontal="left" vertical="center" indent="1"/>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4" fillId="56" borderId="56">
      <alignment horizontal="left" vertical="center" wrapText="1" indent="1"/>
    </xf>
    <xf numFmtId="0" fontId="48" fillId="56" borderId="56">
      <alignment horizontal="left" vertical="center" indent="1"/>
    </xf>
    <xf numFmtId="43" fontId="2" fillId="0" borderId="0" applyFont="0" applyFill="0" applyBorder="0" applyAlignment="0" applyProtection="0"/>
    <xf numFmtId="0" fontId="46" fillId="56" borderId="56">
      <alignment horizontal="center" vertical="center"/>
    </xf>
    <xf numFmtId="43" fontId="2" fillId="0" borderId="0" applyFont="0" applyFill="0" applyBorder="0" applyAlignment="0" applyProtection="0"/>
    <xf numFmtId="43" fontId="2" fillId="0" borderId="0" applyFont="0" applyFill="0" applyBorder="0" applyAlignment="0" applyProtection="0"/>
    <xf numFmtId="0" fontId="46" fillId="56" borderId="56">
      <alignment horizontal="center" vertical="center"/>
    </xf>
    <xf numFmtId="43" fontId="2" fillId="0" borderId="0" applyFont="0" applyFill="0" applyBorder="0" applyAlignment="0" applyProtection="0"/>
    <xf numFmtId="0" fontId="44" fillId="55" borderId="56">
      <alignment horizontal="left" vertical="center" indent="1"/>
    </xf>
    <xf numFmtId="168" fontId="43" fillId="55" borderId="56">
      <alignment horizontal="righ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 fontId="61" fillId="0" borderId="56" applyFill="0" applyBorder="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61" fillId="0" borderId="56" applyNumberFormat="0" applyFont="0" applyFill="0" applyBorder="0" applyProtection="0">
      <alignment horizontal="left" vertical="center" indent="2"/>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56" borderId="56">
      <alignment horizontal="left" vertical="center" indent="1"/>
    </xf>
    <xf numFmtId="0" fontId="45" fillId="57" borderId="56">
      <alignment horizontal="center" vertical="center"/>
    </xf>
    <xf numFmtId="168" fontId="43" fillId="56" borderId="56">
      <alignment horizontal="right" vertical="center" indent="1"/>
    </xf>
    <xf numFmtId="0" fontId="2" fillId="0" borderId="0"/>
    <xf numFmtId="0" fontId="49" fillId="57" borderId="56">
      <alignment horizontal="left" vertical="center" indent="1"/>
    </xf>
    <xf numFmtId="0" fontId="47" fillId="58" borderId="56">
      <alignment horizontal="left" vertical="center" indent="1"/>
    </xf>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7" fillId="58" borderId="56">
      <alignment horizontal="left" vertical="center" indent="1"/>
    </xf>
    <xf numFmtId="168" fontId="90" fillId="65" borderId="59">
      <alignment vertical="center"/>
    </xf>
    <xf numFmtId="166" fontId="91" fillId="65" borderId="59">
      <alignment vertical="center"/>
    </xf>
    <xf numFmtId="168" fontId="92" fillId="66" borderId="59">
      <alignment vertical="center"/>
    </xf>
    <xf numFmtId="49" fontId="10" fillId="68" borderId="56">
      <alignment vertical="center" wrapText="1"/>
    </xf>
    <xf numFmtId="0" fontId="10" fillId="69" borderId="61">
      <alignment horizontal="left" vertical="center" wrapText="1"/>
    </xf>
    <xf numFmtId="0" fontId="93" fillId="70" borderId="56">
      <alignment horizontal="left" vertical="center" wrapText="1"/>
    </xf>
    <xf numFmtId="0" fontId="10" fillId="72" borderId="56">
      <alignment horizontal="left" vertical="center" wrapText="1"/>
    </xf>
    <xf numFmtId="168" fontId="43" fillId="55" borderId="56">
      <alignment horizontal="right" vertical="center" indent="1"/>
    </xf>
    <xf numFmtId="168" fontId="43" fillId="56" borderId="56">
      <alignment horizontal="right" vertical="center" indent="1"/>
    </xf>
    <xf numFmtId="0" fontId="47" fillId="58" borderId="56">
      <alignment horizontal="left" vertical="center" indent="1"/>
    </xf>
    <xf numFmtId="0" fontId="10" fillId="71" borderId="56">
      <alignment horizontal="left" vertical="center" wrapText="1"/>
    </xf>
    <xf numFmtId="0" fontId="10" fillId="67" borderId="60" applyBorder="0">
      <alignment horizontal="left" vertical="center"/>
    </xf>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0" fillId="0" borderId="0"/>
    <xf numFmtId="0" fontId="10" fillId="0" borderId="0"/>
    <xf numFmtId="0" fontId="10" fillId="0" borderId="0"/>
    <xf numFmtId="43" fontId="10"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49" fillId="57" borderId="70">
      <alignment horizontal="left" vertical="center" indent="1"/>
    </xf>
    <xf numFmtId="0" fontId="10" fillId="69" borderId="69">
      <alignment horizontal="left" vertical="center" wrapText="1"/>
    </xf>
    <xf numFmtId="49" fontId="10" fillId="68" borderId="64">
      <alignment vertical="center" wrapText="1"/>
    </xf>
    <xf numFmtId="168" fontId="92" fillId="66" borderId="67">
      <alignment vertical="center"/>
    </xf>
    <xf numFmtId="0" fontId="10" fillId="69" borderId="75">
      <alignment horizontal="left" vertical="center" wrapText="1"/>
    </xf>
    <xf numFmtId="0" fontId="10" fillId="72" borderId="64">
      <alignment horizontal="left" vertical="center" wrapText="1"/>
    </xf>
    <xf numFmtId="168" fontId="90" fillId="65" borderId="73">
      <alignment vertical="center"/>
    </xf>
    <xf numFmtId="49" fontId="61" fillId="0" borderId="66" applyNumberFormat="0" applyFont="0" applyFill="0" applyBorder="0" applyProtection="0">
      <alignment horizontal="left" vertical="center" indent="5"/>
    </xf>
    <xf numFmtId="168" fontId="43" fillId="56" borderId="64">
      <alignment horizontal="right" vertical="center" indent="1"/>
    </xf>
    <xf numFmtId="168" fontId="43" fillId="55" borderId="64">
      <alignment horizontal="right" vertical="center" indent="1"/>
    </xf>
    <xf numFmtId="0" fontId="93" fillId="70" borderId="70">
      <alignment horizontal="left" vertical="center" wrapText="1"/>
    </xf>
    <xf numFmtId="0" fontId="46" fillId="56" borderId="64">
      <alignment horizontal="center" vertical="center"/>
    </xf>
    <xf numFmtId="168" fontId="90" fillId="65" borderId="67">
      <alignment vertical="center"/>
    </xf>
    <xf numFmtId="0" fontId="40" fillId="0" borderId="71" applyNumberFormat="0" applyFill="0" applyAlignment="0" applyProtection="0"/>
    <xf numFmtId="4" fontId="61" fillId="0" borderId="70" applyFill="0" applyBorder="0" applyProtection="0">
      <alignment horizontal="right" vertical="center"/>
    </xf>
    <xf numFmtId="0" fontId="47" fillId="58" borderId="64">
      <alignment horizontal="left" vertical="center" indent="1"/>
    </xf>
    <xf numFmtId="0" fontId="10" fillId="69" borderId="75">
      <alignment horizontal="left" vertical="center" wrapText="1"/>
    </xf>
    <xf numFmtId="0" fontId="48" fillId="56" borderId="70">
      <alignment horizontal="left" vertical="center" indent="1"/>
    </xf>
    <xf numFmtId="0" fontId="10" fillId="71" borderId="64">
      <alignment horizontal="left" vertical="center" wrapText="1"/>
    </xf>
    <xf numFmtId="49" fontId="61" fillId="0" borderId="66" applyNumberFormat="0" applyFont="0" applyFill="0" applyBorder="0" applyProtection="0">
      <alignment horizontal="left" vertical="center" indent="5"/>
    </xf>
    <xf numFmtId="49" fontId="61" fillId="0" borderId="72" applyNumberFormat="0" applyFont="0" applyFill="0" applyBorder="0" applyProtection="0">
      <alignment horizontal="left" vertical="center" indent="5"/>
    </xf>
    <xf numFmtId="0" fontId="48" fillId="56" borderId="64">
      <alignment horizontal="left" vertical="center" indent="1"/>
    </xf>
    <xf numFmtId="168" fontId="43" fillId="56" borderId="64">
      <alignment horizontal="right" vertical="center" indent="1"/>
    </xf>
    <xf numFmtId="168" fontId="43" fillId="56" borderId="70">
      <alignment horizontal="right" vertical="center" indent="1"/>
    </xf>
    <xf numFmtId="0" fontId="44" fillId="55" borderId="70">
      <alignment horizontal="left" vertical="center" indent="1"/>
    </xf>
    <xf numFmtId="166" fontId="91" fillId="65" borderId="67">
      <alignment vertical="center"/>
    </xf>
    <xf numFmtId="0" fontId="46" fillId="56" borderId="70">
      <alignment horizontal="center" vertical="center"/>
    </xf>
    <xf numFmtId="168" fontId="92" fillId="66" borderId="67">
      <alignment vertical="center"/>
    </xf>
    <xf numFmtId="0" fontId="40" fillId="0" borderId="71" applyNumberFormat="0" applyFill="0" applyAlignment="0" applyProtection="0"/>
    <xf numFmtId="0" fontId="10" fillId="71" borderId="64">
      <alignment horizontal="left" vertical="center" wrapText="1"/>
    </xf>
    <xf numFmtId="0" fontId="44" fillId="56" borderId="64">
      <alignment horizontal="left" vertical="center" indent="1"/>
    </xf>
    <xf numFmtId="0" fontId="10" fillId="67" borderId="74" applyBorder="0">
      <alignment horizontal="left" vertical="center"/>
    </xf>
    <xf numFmtId="168" fontId="92" fillId="66" borderId="67">
      <alignment vertical="center"/>
    </xf>
    <xf numFmtId="0" fontId="10" fillId="72" borderId="70">
      <alignment horizontal="left" vertical="center" wrapText="1"/>
    </xf>
    <xf numFmtId="49" fontId="61" fillId="0" borderId="64" applyNumberFormat="0" applyFont="0" applyFill="0" applyBorder="0" applyProtection="0">
      <alignment horizontal="left" vertical="center" indent="2"/>
    </xf>
    <xf numFmtId="0" fontId="48" fillId="56" borderId="64">
      <alignment horizontal="left" vertical="center" indent="1"/>
    </xf>
    <xf numFmtId="0" fontId="40" fillId="0" borderId="71" applyNumberFormat="0" applyFill="0" applyAlignment="0" applyProtection="0"/>
    <xf numFmtId="0" fontId="46" fillId="56" borderId="64">
      <alignment horizontal="center" vertical="center"/>
    </xf>
    <xf numFmtId="0" fontId="48" fillId="56" borderId="64">
      <alignment horizontal="left" vertical="center" indent="1"/>
    </xf>
    <xf numFmtId="168" fontId="43" fillId="55" borderId="70">
      <alignment horizontal="right" vertical="center" indent="1"/>
    </xf>
    <xf numFmtId="0" fontId="47" fillId="58" borderId="64">
      <alignment horizontal="left" vertical="center" indent="1"/>
    </xf>
    <xf numFmtId="168" fontId="92" fillId="66" borderId="67">
      <alignment vertical="center"/>
    </xf>
    <xf numFmtId="0" fontId="44" fillId="56" borderId="64">
      <alignment horizontal="left" vertical="center" indent="1"/>
    </xf>
    <xf numFmtId="49" fontId="61" fillId="0" borderId="70" applyNumberFormat="0" applyFont="0" applyFill="0" applyBorder="0" applyProtection="0">
      <alignment horizontal="left" vertical="center" indent="2"/>
    </xf>
    <xf numFmtId="168" fontId="92" fillId="66" borderId="73">
      <alignment vertical="center"/>
    </xf>
    <xf numFmtId="168" fontId="92" fillId="66" borderId="73">
      <alignment vertical="center"/>
    </xf>
    <xf numFmtId="0" fontId="48" fillId="56" borderId="70">
      <alignment horizontal="left" vertical="center" indent="1"/>
    </xf>
    <xf numFmtId="0" fontId="93" fillId="70" borderId="64">
      <alignment horizontal="left" vertical="center" wrapText="1"/>
    </xf>
    <xf numFmtId="49" fontId="61" fillId="0" borderId="64" applyNumberFormat="0" applyFont="0" applyFill="0" applyBorder="0" applyProtection="0">
      <alignment horizontal="left" vertical="center" indent="2"/>
    </xf>
    <xf numFmtId="0" fontId="48" fillId="56" borderId="70">
      <alignment horizontal="left" vertical="center" indent="1"/>
    </xf>
    <xf numFmtId="0" fontId="47" fillId="58" borderId="70">
      <alignment horizontal="left" vertical="center" indent="1"/>
    </xf>
    <xf numFmtId="0" fontId="40" fillId="0" borderId="65" applyNumberFormat="0" applyFill="0" applyAlignment="0" applyProtection="0"/>
    <xf numFmtId="168" fontId="43" fillId="55" borderId="64">
      <alignment horizontal="right" vertical="center" indent="1"/>
    </xf>
    <xf numFmtId="49" fontId="61" fillId="0" borderId="64" applyNumberFormat="0" applyFont="0" applyFill="0" applyBorder="0" applyProtection="0">
      <alignment horizontal="left" vertical="center" indent="2"/>
    </xf>
    <xf numFmtId="0" fontId="47" fillId="58" borderId="70">
      <alignment horizontal="left" vertical="center" indent="1"/>
    </xf>
    <xf numFmtId="0" fontId="44" fillId="55" borderId="64">
      <alignment horizontal="left" vertical="center" indent="1"/>
    </xf>
    <xf numFmtId="0" fontId="48" fillId="56" borderId="64">
      <alignment horizontal="left" vertical="center" indent="1"/>
    </xf>
    <xf numFmtId="166" fontId="91" fillId="65" borderId="73">
      <alignment vertical="center"/>
    </xf>
    <xf numFmtId="0" fontId="47" fillId="58" borderId="64">
      <alignment horizontal="left" vertical="center" indent="1"/>
    </xf>
    <xf numFmtId="168" fontId="90" fillId="65" borderId="73">
      <alignment vertical="center"/>
    </xf>
    <xf numFmtId="4" fontId="61" fillId="0" borderId="70" applyFill="0" applyBorder="0" applyProtection="0">
      <alignment horizontal="right" vertical="center"/>
    </xf>
    <xf numFmtId="168" fontId="43" fillId="55" borderId="70">
      <alignment horizontal="right" vertical="center" indent="1"/>
    </xf>
    <xf numFmtId="0" fontId="46" fillId="56" borderId="70">
      <alignment horizontal="center" vertical="center"/>
    </xf>
    <xf numFmtId="168" fontId="92" fillId="66" borderId="67">
      <alignment vertical="center"/>
    </xf>
    <xf numFmtId="0" fontId="10" fillId="67" borderId="68" applyBorder="0">
      <alignment horizontal="left" vertical="center"/>
    </xf>
    <xf numFmtId="0" fontId="45" fillId="57" borderId="64">
      <alignment horizontal="center" vertical="center"/>
    </xf>
    <xf numFmtId="0" fontId="10" fillId="67" borderId="68" applyBorder="0">
      <alignment horizontal="left" vertical="center"/>
    </xf>
    <xf numFmtId="0" fontId="44" fillId="56" borderId="64">
      <alignment horizontal="left" vertical="center" indent="1"/>
    </xf>
    <xf numFmtId="0" fontId="46" fillId="56" borderId="70">
      <alignment horizontal="center" vertical="center"/>
    </xf>
    <xf numFmtId="0" fontId="40" fillId="0" borderId="71" applyNumberFormat="0" applyFill="0" applyAlignment="0" applyProtection="0"/>
    <xf numFmtId="168" fontId="90" fillId="65" borderId="67">
      <alignment vertical="center"/>
    </xf>
    <xf numFmtId="49" fontId="61" fillId="0" borderId="72" applyNumberFormat="0" applyFont="0" applyFill="0" applyBorder="0" applyProtection="0">
      <alignment horizontal="left" vertical="center" indent="5"/>
    </xf>
    <xf numFmtId="49" fontId="61" fillId="0" borderId="66" applyNumberFormat="0" applyFont="0" applyFill="0" applyBorder="0" applyProtection="0">
      <alignment horizontal="left" vertical="center" indent="5"/>
    </xf>
    <xf numFmtId="0" fontId="93" fillId="70" borderId="64">
      <alignment horizontal="left" vertical="center" wrapText="1"/>
    </xf>
    <xf numFmtId="168" fontId="90" fillId="65" borderId="67">
      <alignment vertical="center"/>
    </xf>
    <xf numFmtId="0" fontId="47" fillId="58" borderId="70">
      <alignment horizontal="left" vertical="center" indent="1"/>
    </xf>
    <xf numFmtId="168" fontId="43" fillId="55" borderId="64">
      <alignment horizontal="right" vertical="center" indent="1"/>
    </xf>
    <xf numFmtId="168" fontId="43" fillId="56" borderId="70">
      <alignment horizontal="right" vertical="center" indent="1"/>
    </xf>
    <xf numFmtId="168" fontId="43" fillId="56" borderId="64">
      <alignment horizontal="right" vertical="center" indent="1"/>
    </xf>
    <xf numFmtId="0" fontId="45" fillId="57" borderId="64">
      <alignment horizontal="center" vertical="center"/>
    </xf>
    <xf numFmtId="0" fontId="47" fillId="58" borderId="70">
      <alignment horizontal="left" vertical="center" indent="1"/>
    </xf>
    <xf numFmtId="168" fontId="90" fillId="65" borderId="67">
      <alignment vertical="center"/>
    </xf>
    <xf numFmtId="49" fontId="10" fillId="68" borderId="64">
      <alignment vertical="center" wrapText="1"/>
    </xf>
    <xf numFmtId="0" fontId="45" fillId="57" borderId="64">
      <alignment horizontal="center" vertical="center"/>
    </xf>
    <xf numFmtId="4" fontId="61" fillId="0" borderId="64" applyFill="0" applyBorder="0" applyProtection="0">
      <alignment horizontal="right" vertical="center"/>
    </xf>
    <xf numFmtId="49" fontId="61" fillId="0" borderId="72" applyNumberFormat="0" applyFont="0" applyFill="0" applyBorder="0" applyProtection="0">
      <alignment horizontal="left" vertical="center" indent="5"/>
    </xf>
    <xf numFmtId="168" fontId="43" fillId="55" borderId="70">
      <alignment horizontal="right" vertical="center" indent="1"/>
    </xf>
    <xf numFmtId="0" fontId="47" fillId="58" borderId="70">
      <alignment horizontal="left" vertical="center" indent="1"/>
    </xf>
    <xf numFmtId="0" fontId="10" fillId="72" borderId="64">
      <alignment horizontal="left" vertical="center" wrapText="1"/>
    </xf>
    <xf numFmtId="0" fontId="44" fillId="55" borderId="64">
      <alignment horizontal="left" vertical="center" indent="1"/>
    </xf>
    <xf numFmtId="168" fontId="43" fillId="56" borderId="70">
      <alignment horizontal="right" vertical="center" indent="1"/>
    </xf>
    <xf numFmtId="0" fontId="44" fillId="55" borderId="64">
      <alignment horizontal="left" vertical="center" indent="1"/>
    </xf>
    <xf numFmtId="168" fontId="43" fillId="55" borderId="64">
      <alignment horizontal="right" vertical="center" indent="1"/>
    </xf>
    <xf numFmtId="0" fontId="46" fillId="56" borderId="70">
      <alignment horizontal="center" vertical="center"/>
    </xf>
    <xf numFmtId="0" fontId="46" fillId="56" borderId="64">
      <alignment horizontal="center" vertical="center"/>
    </xf>
    <xf numFmtId="0" fontId="10" fillId="71" borderId="64">
      <alignment horizontal="left" vertical="center" wrapText="1"/>
    </xf>
    <xf numFmtId="0" fontId="44" fillId="56" borderId="70">
      <alignment horizontal="left" vertical="center" indent="1"/>
    </xf>
    <xf numFmtId="0" fontId="44" fillId="56" borderId="70">
      <alignment horizontal="left" vertical="center" wrapText="1" indent="1"/>
    </xf>
    <xf numFmtId="168" fontId="43" fillId="56" borderId="64">
      <alignment horizontal="right" vertical="center" indent="1"/>
    </xf>
    <xf numFmtId="0" fontId="40" fillId="0" borderId="71" applyNumberFormat="0" applyFill="0" applyAlignment="0" applyProtection="0"/>
    <xf numFmtId="49" fontId="10" fillId="68" borderId="64">
      <alignment vertical="center" wrapText="1"/>
    </xf>
    <xf numFmtId="0" fontId="44" fillId="56" borderId="64">
      <alignment horizontal="left" vertical="center" wrapText="1" indent="1"/>
    </xf>
    <xf numFmtId="166" fontId="91" fillId="65" borderId="67">
      <alignment vertical="center"/>
    </xf>
    <xf numFmtId="168" fontId="92" fillId="66" borderId="73">
      <alignment vertical="center"/>
    </xf>
    <xf numFmtId="4" fontId="61" fillId="0" borderId="64" applyFill="0" applyBorder="0" applyProtection="0">
      <alignment horizontal="right" vertical="center"/>
    </xf>
    <xf numFmtId="0" fontId="10" fillId="72" borderId="64">
      <alignment horizontal="left" vertical="center" wrapText="1"/>
    </xf>
    <xf numFmtId="0" fontId="49" fillId="57" borderId="64">
      <alignment horizontal="left" vertical="center" indent="1"/>
    </xf>
    <xf numFmtId="166" fontId="91" fillId="65" borderId="67">
      <alignment vertical="center"/>
    </xf>
    <xf numFmtId="0" fontId="40" fillId="0" borderId="65" applyNumberFormat="0" applyFill="0" applyAlignment="0" applyProtection="0"/>
    <xf numFmtId="0" fontId="10" fillId="71" borderId="70">
      <alignment horizontal="left" vertical="center" wrapText="1"/>
    </xf>
    <xf numFmtId="168" fontId="92" fillId="66" borderId="73">
      <alignment vertical="center"/>
    </xf>
    <xf numFmtId="168" fontId="90" fillId="65" borderId="67">
      <alignment vertical="center"/>
    </xf>
    <xf numFmtId="4" fontId="61" fillId="0" borderId="70" applyFill="0" applyBorder="0" applyProtection="0">
      <alignment horizontal="right" vertical="center"/>
    </xf>
    <xf numFmtId="168" fontId="43" fillId="56" borderId="64">
      <alignment horizontal="right" vertical="center" indent="1"/>
    </xf>
    <xf numFmtId="168" fontId="90" fillId="65" borderId="67">
      <alignment vertical="center"/>
    </xf>
    <xf numFmtId="0" fontId="47" fillId="58" borderId="64">
      <alignment horizontal="left" vertical="center" indent="1"/>
    </xf>
    <xf numFmtId="168" fontId="90" fillId="65" borderId="73">
      <alignment vertical="center"/>
    </xf>
    <xf numFmtId="0" fontId="47" fillId="58" borderId="64">
      <alignment horizontal="left" vertical="center" indent="1"/>
    </xf>
    <xf numFmtId="0" fontId="40" fillId="0" borderId="71" applyNumberFormat="0" applyFill="0" applyAlignment="0" applyProtection="0"/>
    <xf numFmtId="0" fontId="48" fillId="56" borderId="70">
      <alignment horizontal="left" vertical="center" indent="1"/>
    </xf>
    <xf numFmtId="168" fontId="92" fillId="66" borderId="73">
      <alignment vertical="center"/>
    </xf>
    <xf numFmtId="49" fontId="61" fillId="0" borderId="70" applyNumberFormat="0" applyFont="0" applyFill="0" applyBorder="0" applyProtection="0">
      <alignment horizontal="left" vertical="center" indent="2"/>
    </xf>
    <xf numFmtId="0" fontId="44" fillId="56" borderId="70">
      <alignment horizontal="left" vertical="center" wrapText="1" indent="1"/>
    </xf>
    <xf numFmtId="0" fontId="40" fillId="0" borderId="71" applyNumberFormat="0" applyFill="0" applyAlignment="0" applyProtection="0"/>
    <xf numFmtId="0" fontId="40" fillId="0" borderId="65" applyNumberFormat="0" applyFill="0" applyAlignment="0" applyProtection="0"/>
    <xf numFmtId="0" fontId="45" fillId="57" borderId="70">
      <alignment horizontal="center" vertical="center"/>
    </xf>
    <xf numFmtId="0" fontId="49" fillId="57" borderId="64">
      <alignment horizontal="left" vertical="center" indent="1"/>
    </xf>
    <xf numFmtId="0" fontId="40" fillId="0" borderId="65" applyNumberFormat="0" applyFill="0" applyAlignment="0" applyProtection="0"/>
    <xf numFmtId="0" fontId="93" fillId="70" borderId="64">
      <alignment horizontal="left" vertical="center" wrapText="1"/>
    </xf>
    <xf numFmtId="0" fontId="44" fillId="56" borderId="70">
      <alignment horizontal="left" vertical="center" wrapText="1" indent="1"/>
    </xf>
    <xf numFmtId="0" fontId="47" fillId="58" borderId="64">
      <alignment horizontal="left" vertical="center" indent="1"/>
    </xf>
    <xf numFmtId="0" fontId="46" fillId="56" borderId="64">
      <alignment horizontal="center" vertical="center"/>
    </xf>
    <xf numFmtId="0" fontId="10" fillId="69" borderId="69">
      <alignment horizontal="left" vertical="center" wrapText="1"/>
    </xf>
    <xf numFmtId="168" fontId="43" fillId="56" borderId="64">
      <alignment horizontal="right" vertical="center" indent="1"/>
    </xf>
    <xf numFmtId="0" fontId="40" fillId="0" borderId="65" applyNumberFormat="0" applyFill="0" applyAlignment="0" applyProtection="0"/>
    <xf numFmtId="168" fontId="90" fillId="65" borderId="73">
      <alignment vertical="center"/>
    </xf>
    <xf numFmtId="168" fontId="90" fillId="65" borderId="73">
      <alignment vertical="center"/>
    </xf>
    <xf numFmtId="0" fontId="46" fillId="56" borderId="70">
      <alignment horizontal="center" vertical="center"/>
    </xf>
    <xf numFmtId="0" fontId="44" fillId="55" borderId="70">
      <alignment horizontal="left" vertical="center" indent="1"/>
    </xf>
    <xf numFmtId="168" fontId="43" fillId="55" borderId="70">
      <alignment horizontal="right" vertical="center" indent="1"/>
    </xf>
    <xf numFmtId="166" fontId="91" fillId="65" borderId="73">
      <alignment vertical="center"/>
    </xf>
    <xf numFmtId="168" fontId="43" fillId="55" borderId="64">
      <alignment horizontal="right" vertical="center" indent="1"/>
    </xf>
    <xf numFmtId="168" fontId="43" fillId="55" borderId="70">
      <alignment horizontal="right" vertical="center" indent="1"/>
    </xf>
    <xf numFmtId="0" fontId="48" fillId="56" borderId="64">
      <alignment horizontal="left" vertical="center" indent="1"/>
    </xf>
    <xf numFmtId="166" fontId="91" fillId="65" borderId="73">
      <alignment vertical="center"/>
    </xf>
    <xf numFmtId="0" fontId="46" fillId="56" borderId="70">
      <alignment horizontal="center" vertical="center"/>
    </xf>
    <xf numFmtId="0" fontId="10" fillId="67" borderId="68" applyBorder="0">
      <alignment horizontal="left" vertical="center"/>
    </xf>
    <xf numFmtId="0" fontId="40" fillId="0" borderId="65" applyNumberFormat="0" applyFill="0" applyAlignment="0" applyProtection="0"/>
    <xf numFmtId="0" fontId="44" fillId="55" borderId="70">
      <alignment horizontal="left" vertical="center" indent="1"/>
    </xf>
    <xf numFmtId="0" fontId="10" fillId="69" borderId="69">
      <alignment horizontal="left" vertical="center" wrapText="1"/>
    </xf>
    <xf numFmtId="0" fontId="10" fillId="71" borderId="70">
      <alignment horizontal="left" vertical="center" wrapText="1"/>
    </xf>
    <xf numFmtId="0" fontId="47" fillId="58" borderId="64">
      <alignment horizontal="left" vertical="center" indent="1"/>
    </xf>
    <xf numFmtId="0" fontId="46" fillId="56" borderId="64">
      <alignment horizontal="center" vertical="center"/>
    </xf>
    <xf numFmtId="0" fontId="47" fillId="58" borderId="70">
      <alignment horizontal="left" vertical="center" indent="1"/>
    </xf>
    <xf numFmtId="168" fontId="92" fillId="66" borderId="67">
      <alignment vertical="center"/>
    </xf>
    <xf numFmtId="0" fontId="44" fillId="56" borderId="64">
      <alignment horizontal="left" vertical="center" wrapText="1" indent="1"/>
    </xf>
    <xf numFmtId="4" fontId="61" fillId="0" borderId="64" applyFill="0" applyBorder="0" applyProtection="0">
      <alignment horizontal="right" vertical="center"/>
    </xf>
    <xf numFmtId="0" fontId="48" fillId="56" borderId="64">
      <alignment horizontal="left" vertical="center" indent="1"/>
    </xf>
    <xf numFmtId="168" fontId="43" fillId="55" borderId="64">
      <alignment horizontal="right" vertical="center" indent="1"/>
    </xf>
    <xf numFmtId="0" fontId="47" fillId="58" borderId="64">
      <alignment horizontal="left" vertical="center" indent="1"/>
    </xf>
    <xf numFmtId="49" fontId="10" fillId="68" borderId="70">
      <alignment vertical="center" wrapText="1"/>
    </xf>
    <xf numFmtId="168" fontId="92" fillId="66" borderId="67">
      <alignment vertical="center"/>
    </xf>
    <xf numFmtId="0" fontId="48" fillId="56" borderId="70">
      <alignment horizontal="left" vertical="center" indent="1"/>
    </xf>
    <xf numFmtId="168" fontId="90" fillId="65" borderId="67">
      <alignment vertical="center"/>
    </xf>
    <xf numFmtId="0" fontId="49" fillId="57" borderId="70">
      <alignment horizontal="left" vertical="center" indent="1"/>
    </xf>
    <xf numFmtId="166" fontId="91" fillId="65" borderId="67">
      <alignment vertical="center"/>
    </xf>
    <xf numFmtId="0" fontId="47" fillId="58" borderId="64">
      <alignment horizontal="left" vertical="center" indent="1"/>
    </xf>
    <xf numFmtId="49" fontId="10" fillId="68" borderId="70">
      <alignment vertical="center" wrapText="1"/>
    </xf>
    <xf numFmtId="168" fontId="43" fillId="56" borderId="70">
      <alignment horizontal="right" vertical="center" indent="1"/>
    </xf>
    <xf numFmtId="166" fontId="91" fillId="65" borderId="67">
      <alignment vertical="center"/>
    </xf>
    <xf numFmtId="0" fontId="49" fillId="57" borderId="64">
      <alignment horizontal="left" vertical="center" indent="1"/>
    </xf>
    <xf numFmtId="0" fontId="46" fillId="56" borderId="64">
      <alignment horizontal="center" vertical="center"/>
    </xf>
    <xf numFmtId="0" fontId="93" fillId="70" borderId="70">
      <alignment horizontal="left" vertical="center" wrapText="1"/>
    </xf>
    <xf numFmtId="49" fontId="61" fillId="0" borderId="70" applyNumberFormat="0" applyFont="0" applyFill="0" applyBorder="0" applyProtection="0">
      <alignment horizontal="left" vertical="center" indent="2"/>
    </xf>
    <xf numFmtId="0" fontId="44" fillId="56" borderId="70">
      <alignment horizontal="left" vertical="center" indent="1"/>
    </xf>
    <xf numFmtId="0" fontId="45" fillId="57" borderId="70">
      <alignment horizontal="center" vertical="center"/>
    </xf>
    <xf numFmtId="168" fontId="43" fillId="56" borderId="70">
      <alignment horizontal="right" vertical="center" indent="1"/>
    </xf>
    <xf numFmtId="0" fontId="49" fillId="57" borderId="70">
      <alignment horizontal="left" vertical="center" indent="1"/>
    </xf>
    <xf numFmtId="0" fontId="47" fillId="58" borderId="70">
      <alignment horizontal="left" vertical="center" indent="1"/>
    </xf>
    <xf numFmtId="0" fontId="47" fillId="58" borderId="70">
      <alignment horizontal="left" vertical="center" indent="1"/>
    </xf>
    <xf numFmtId="168" fontId="90" fillId="65" borderId="73">
      <alignment vertical="center"/>
    </xf>
    <xf numFmtId="166" fontId="91" fillId="65" borderId="73">
      <alignment vertical="center"/>
    </xf>
    <xf numFmtId="168" fontId="92" fillId="66" borderId="73">
      <alignment vertical="center"/>
    </xf>
    <xf numFmtId="49" fontId="10" fillId="68" borderId="70">
      <alignment vertical="center" wrapText="1"/>
    </xf>
    <xf numFmtId="0" fontId="10" fillId="69" borderId="75">
      <alignment horizontal="left" vertical="center" wrapText="1"/>
    </xf>
    <xf numFmtId="0" fontId="93" fillId="70" borderId="70">
      <alignment horizontal="left" vertical="center" wrapText="1"/>
    </xf>
    <xf numFmtId="0" fontId="10" fillId="72" borderId="70">
      <alignment horizontal="left" vertical="center" wrapText="1"/>
    </xf>
    <xf numFmtId="168" fontId="43" fillId="55" borderId="70">
      <alignment horizontal="right" vertical="center" indent="1"/>
    </xf>
    <xf numFmtId="168" fontId="43" fillId="56" borderId="70">
      <alignment horizontal="right" vertical="center" indent="1"/>
    </xf>
    <xf numFmtId="0" fontId="47" fillId="58" borderId="70">
      <alignment horizontal="left" vertical="center" indent="1"/>
    </xf>
    <xf numFmtId="0" fontId="10" fillId="71" borderId="70">
      <alignment horizontal="left" vertical="center" wrapText="1"/>
    </xf>
    <xf numFmtId="0" fontId="10" fillId="67" borderId="74" applyBorder="0">
      <alignment horizontal="left" vertical="center"/>
    </xf>
    <xf numFmtId="0" fontId="118" fillId="0" borderId="0"/>
    <xf numFmtId="43" fontId="118" fillId="0" borderId="0" applyFont="0" applyFill="0" applyBorder="0" applyAlignment="0" applyProtection="0"/>
    <xf numFmtId="9" fontId="118" fillId="0" borderId="0" applyFont="0" applyFill="0" applyBorder="0" applyAlignment="0" applyProtection="0"/>
    <xf numFmtId="44" fontId="118" fillId="0" borderId="0" applyFont="0" applyFill="0" applyBorder="0" applyAlignment="0" applyProtection="0"/>
    <xf numFmtId="0" fontId="118" fillId="0" borderId="0"/>
    <xf numFmtId="0" fontId="27" fillId="0" borderId="1" applyNumberFormat="0" applyFill="0" applyAlignment="0" applyProtection="0"/>
    <xf numFmtId="0" fontId="28" fillId="0" borderId="2" applyNumberForma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4" fillId="9" borderId="5" applyNumberFormat="0" applyAlignment="0" applyProtection="0"/>
    <xf numFmtId="0" fontId="35" fillId="9" borderId="4" applyNumberFormat="0" applyAlignment="0" applyProtection="0"/>
    <xf numFmtId="0" fontId="40" fillId="0" borderId="9" applyNumberFormat="0" applyFill="0" applyAlignment="0" applyProtection="0"/>
    <xf numFmtId="0" fontId="4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1" fillId="32" borderId="0" applyNumberFormat="0" applyBorder="0" applyAlignment="0" applyProtection="0"/>
    <xf numFmtId="0" fontId="1" fillId="34" borderId="0" applyNumberFormat="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11" borderId="8" applyNumberFormat="0" applyFont="0" applyAlignment="0" applyProtection="0"/>
    <xf numFmtId="0" fontId="1" fillId="33"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0" fontId="122" fillId="45" borderId="0" applyNumberFormat="0" applyBorder="0" applyAlignment="0" applyProtection="0"/>
    <xf numFmtId="0" fontId="122" fillId="42" borderId="0" applyNumberFormat="0" applyBorder="0" applyAlignment="0" applyProtection="0"/>
    <xf numFmtId="0" fontId="122" fillId="43" borderId="0" applyNumberFormat="0" applyBorder="0" applyAlignment="0" applyProtection="0"/>
    <xf numFmtId="0" fontId="122" fillId="46" borderId="0" applyNumberFormat="0" applyBorder="0" applyAlignment="0" applyProtection="0"/>
    <xf numFmtId="0" fontId="122" fillId="47" borderId="0" applyNumberFormat="0" applyBorder="0" applyAlignment="0" applyProtection="0"/>
    <xf numFmtId="0" fontId="122" fillId="48" borderId="0" applyNumberFormat="0" applyBorder="0" applyAlignment="0" applyProtection="0"/>
    <xf numFmtId="0" fontId="122" fillId="49" borderId="0" applyNumberFormat="0" applyBorder="0" applyAlignment="0" applyProtection="0"/>
    <xf numFmtId="0" fontId="122" fillId="50" borderId="0" applyNumberFormat="0" applyBorder="0" applyAlignment="0" applyProtection="0"/>
    <xf numFmtId="0" fontId="122" fillId="51" borderId="0" applyNumberFormat="0" applyBorder="0" applyAlignment="0" applyProtection="0"/>
    <xf numFmtId="0" fontId="122" fillId="46" borderId="0" applyNumberFormat="0" applyBorder="0" applyAlignment="0" applyProtection="0"/>
    <xf numFmtId="0" fontId="122" fillId="47" borderId="0" applyNumberFormat="0" applyBorder="0" applyAlignment="0" applyProtection="0"/>
    <xf numFmtId="0" fontId="122" fillId="53" borderId="0" applyNumberFormat="0" applyBorder="0" applyAlignment="0" applyProtection="0"/>
    <xf numFmtId="0" fontId="123" fillId="37" borderId="0" applyNumberFormat="0" applyBorder="0" applyAlignment="0" applyProtection="0"/>
    <xf numFmtId="0" fontId="124" fillId="54" borderId="78" applyNumberFormat="0" applyAlignment="0" applyProtection="0"/>
    <xf numFmtId="0" fontId="125" fillId="81" borderId="79" applyNumberFormat="0" applyAlignment="0" applyProtection="0"/>
    <xf numFmtId="43" fontId="42" fillId="0" borderId="0" applyFont="0" applyFill="0" applyBorder="0" applyAlignment="0" applyProtection="0"/>
    <xf numFmtId="0" fontId="126" fillId="0" borderId="0" applyNumberFormat="0" applyFill="0" applyBorder="0" applyAlignment="0" applyProtection="0"/>
    <xf numFmtId="0" fontId="127" fillId="38" borderId="0" applyNumberFormat="0" applyBorder="0" applyAlignment="0" applyProtection="0"/>
    <xf numFmtId="0" fontId="128" fillId="0" borderId="14" applyNumberFormat="0" applyFill="0" applyAlignment="0" applyProtection="0"/>
    <xf numFmtId="0" fontId="129" fillId="0" borderId="15" applyNumberFormat="0" applyFill="0" applyAlignment="0" applyProtection="0"/>
    <xf numFmtId="0" fontId="68" fillId="0" borderId="50" applyNumberFormat="0" applyFill="0" applyAlignment="0" applyProtection="0"/>
    <xf numFmtId="0" fontId="68" fillId="0" borderId="0" applyNumberFormat="0" applyFill="0" applyBorder="0" applyAlignment="0" applyProtection="0"/>
    <xf numFmtId="0" fontId="130" fillId="80" borderId="78" applyNumberFormat="0" applyAlignment="0" applyProtection="0"/>
    <xf numFmtId="0" fontId="131" fillId="0" borderId="80" applyNumberFormat="0" applyFill="0" applyAlignment="0" applyProtection="0"/>
    <xf numFmtId="0" fontId="132" fillId="82" borderId="0" applyNumberFormat="0" applyBorder="0" applyAlignment="0" applyProtection="0"/>
    <xf numFmtId="0" fontId="10" fillId="52" borderId="81" applyNumberFormat="0" applyFont="0" applyAlignment="0" applyProtection="0"/>
    <xf numFmtId="0" fontId="133" fillId="54" borderId="82" applyNumberFormat="0" applyAlignment="0" applyProtection="0"/>
    <xf numFmtId="0" fontId="134" fillId="0" borderId="0" applyNumberFormat="0" applyFill="0" applyBorder="0" applyAlignment="0" applyProtection="0"/>
    <xf numFmtId="0" fontId="120" fillId="0" borderId="71" applyNumberFormat="0" applyFill="0" applyAlignment="0" applyProtection="0"/>
    <xf numFmtId="0" fontId="121" fillId="0" borderId="0" applyNumberFormat="0" applyFill="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9" fontId="10" fillId="0" borderId="0" applyFont="0" applyFill="0" applyBorder="0" applyAlignment="0" applyProtection="0"/>
    <xf numFmtId="0" fontId="120" fillId="0" borderId="71" applyNumberFormat="0" applyFill="0" applyAlignment="0" applyProtection="0"/>
    <xf numFmtId="0" fontId="121" fillId="0" borderId="0" applyNumberFormat="0" applyFill="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1" fillId="0" borderId="0"/>
    <xf numFmtId="9" fontId="10" fillId="0" borderId="0" applyFont="0" applyFill="0" applyBorder="0" applyAlignment="0" applyProtection="0"/>
    <xf numFmtId="0" fontId="120" fillId="0" borderId="71" applyNumberFormat="0" applyFill="0" applyAlignment="0" applyProtection="0"/>
    <xf numFmtId="0" fontId="120" fillId="0" borderId="71"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9" fontId="10" fillId="0" borderId="0" applyFont="0" applyFill="0" applyBorder="0" applyAlignment="0" applyProtection="0"/>
    <xf numFmtId="0" fontId="119" fillId="0" borderId="0"/>
    <xf numFmtId="0" fontId="31" fillId="6" borderId="0" applyNumberFormat="0" applyBorder="0" applyAlignment="0" applyProtection="0"/>
    <xf numFmtId="0" fontId="26" fillId="0" borderId="0" applyNumberFormat="0" applyFill="0" applyBorder="0" applyAlignment="0" applyProtection="0"/>
    <xf numFmtId="0" fontId="32" fillId="7" borderId="0" applyNumberFormat="0" applyBorder="0" applyAlignment="0" applyProtection="0"/>
    <xf numFmtId="0" fontId="41" fillId="15" borderId="0" applyNumberFormat="0" applyBorder="0" applyAlignment="0" applyProtection="0"/>
    <xf numFmtId="0" fontId="41" fillId="19" borderId="0" applyNumberFormat="0" applyBorder="0" applyAlignment="0" applyProtection="0"/>
    <xf numFmtId="0" fontId="41" fillId="23" borderId="0" applyNumberFormat="0" applyBorder="0" applyAlignment="0" applyProtection="0"/>
    <xf numFmtId="0" fontId="41" fillId="27" borderId="0" applyNumberFormat="0" applyBorder="0" applyAlignment="0" applyProtection="0"/>
    <xf numFmtId="0" fontId="41" fillId="31" borderId="0" applyNumberFormat="0" applyBorder="0" applyAlignment="0" applyProtection="0"/>
    <xf numFmtId="0" fontId="41" fillId="35" borderId="0" applyNumberFormat="0" applyBorder="0" applyAlignment="0" applyProtection="0"/>
    <xf numFmtId="0" fontId="10" fillId="0" borderId="0"/>
    <xf numFmtId="0" fontId="76" fillId="0" borderId="70" applyNumberFormat="0"/>
    <xf numFmtId="0" fontId="107" fillId="0" borderId="70" applyNumberFormat="0"/>
    <xf numFmtId="43" fontId="10" fillId="0" borderId="0" applyFont="0" applyFill="0" applyBorder="0" applyAlignment="0" applyProtection="0"/>
    <xf numFmtId="0" fontId="135" fillId="0" borderId="0"/>
    <xf numFmtId="1" fontId="136" fillId="4" borderId="0">
      <alignment horizontal="center" wrapText="1"/>
    </xf>
    <xf numFmtId="0" fontId="10" fillId="0" borderId="0"/>
    <xf numFmtId="0" fontId="58" fillId="0" borderId="0"/>
    <xf numFmtId="0" fontId="1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4" fontId="67" fillId="83" borderId="82" applyNumberFormat="0" applyProtection="0">
      <alignment horizontal="right" vertical="center"/>
    </xf>
    <xf numFmtId="0" fontId="10" fillId="0" borderId="0"/>
    <xf numFmtId="0" fontId="22" fillId="0" borderId="0" applyNumberFormat="0" applyFill="0" applyBorder="0" applyAlignment="0" applyProtection="0">
      <alignment vertical="top"/>
      <protection locked="0"/>
    </xf>
    <xf numFmtId="44" fontId="1" fillId="0" borderId="0" applyFont="0" applyFill="0" applyBorder="0" applyAlignment="0" applyProtection="0"/>
    <xf numFmtId="0" fontId="67" fillId="0" borderId="0">
      <alignment vertical="top"/>
    </xf>
    <xf numFmtId="0" fontId="1" fillId="0" borderId="0"/>
    <xf numFmtId="0" fontId="119" fillId="0" borderId="0"/>
    <xf numFmtId="0" fontId="119" fillId="0" borderId="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cellStyleXfs>
  <cellXfs count="475">
    <xf numFmtId="0" fontId="0" fillId="0" borderId="0" xfId="0"/>
    <xf numFmtId="0" fontId="10" fillId="0" borderId="0" xfId="0" applyFont="1"/>
    <xf numFmtId="0" fontId="0" fillId="0" borderId="0" xfId="0" applyAlignment="1">
      <alignment horizontal="center"/>
    </xf>
    <xf numFmtId="0" fontId="10" fillId="0" borderId="0" xfId="0" applyFont="1" applyAlignment="1">
      <alignment horizontal="center"/>
    </xf>
    <xf numFmtId="0" fontId="11" fillId="0" borderId="0" xfId="1" applyNumberFormat="1" applyFont="1"/>
    <xf numFmtId="0" fontId="11" fillId="0" borderId="0" xfId="0" applyFont="1"/>
    <xf numFmtId="164" fontId="0" fillId="0" borderId="0" xfId="0" applyNumberFormat="1"/>
    <xf numFmtId="9" fontId="12" fillId="0" borderId="0" xfId="7" applyFont="1"/>
    <xf numFmtId="164" fontId="11" fillId="0" borderId="0" xfId="0" applyNumberFormat="1" applyFont="1"/>
    <xf numFmtId="0" fontId="11" fillId="0" borderId="0" xfId="0" applyFont="1" applyAlignment="1">
      <alignment horizontal="center" wrapText="1"/>
    </xf>
    <xf numFmtId="9" fontId="0" fillId="0" borderId="0" xfId="0" applyNumberFormat="1"/>
    <xf numFmtId="164" fontId="13" fillId="0" borderId="0" xfId="0" applyNumberFormat="1" applyFont="1"/>
    <xf numFmtId="164" fontId="13" fillId="0" borderId="0" xfId="1" applyNumberFormat="1" applyFont="1"/>
    <xf numFmtId="9" fontId="11" fillId="0" borderId="0" xfId="7" applyFont="1" applyAlignment="1">
      <alignment horizontal="center"/>
    </xf>
    <xf numFmtId="166" fontId="12" fillId="0" borderId="0" xfId="7" applyNumberFormat="1" applyFont="1" applyAlignment="1">
      <alignment horizontal="center"/>
    </xf>
    <xf numFmtId="0" fontId="12" fillId="0" borderId="0" xfId="0" applyFont="1" applyAlignment="1">
      <alignment horizontal="center"/>
    </xf>
    <xf numFmtId="165" fontId="11" fillId="0" borderId="0" xfId="2" applyNumberFormat="1" applyFont="1"/>
    <xf numFmtId="0" fontId="10" fillId="3" borderId="0" xfId="5" applyFont="1" applyFill="1"/>
    <xf numFmtId="0" fontId="20" fillId="3" borderId="0" xfId="5" applyFont="1" applyFill="1"/>
    <xf numFmtId="0" fontId="21" fillId="3" borderId="0" xfId="5" applyFont="1" applyFill="1" applyAlignment="1">
      <alignment horizontal="left"/>
    </xf>
    <xf numFmtId="0" fontId="10" fillId="3" borderId="0" xfId="0" applyFont="1" applyFill="1" applyAlignment="1">
      <alignment horizontal="center"/>
    </xf>
    <xf numFmtId="0" fontId="23" fillId="3" borderId="0" xfId="5" applyFont="1" applyFill="1" applyAlignment="1">
      <alignment horizontal="left"/>
    </xf>
    <xf numFmtId="9" fontId="0" fillId="0" borderId="0" xfId="7" applyFont="1"/>
    <xf numFmtId="0" fontId="0" fillId="0" borderId="0" xfId="0" applyAlignment="1">
      <alignment horizontal="right"/>
    </xf>
    <xf numFmtId="9" fontId="0" fillId="0" borderId="0" xfId="7" applyFont="1" applyAlignment="1">
      <alignment horizontal="right"/>
    </xf>
    <xf numFmtId="164" fontId="0" fillId="0" borderId="0" xfId="0" applyNumberFormat="1" applyAlignment="1">
      <alignment horizontal="right"/>
    </xf>
    <xf numFmtId="164" fontId="11" fillId="0" borderId="0" xfId="0" applyNumberFormat="1" applyFont="1" applyAlignment="1">
      <alignment horizontal="right"/>
    </xf>
    <xf numFmtId="9" fontId="11" fillId="0" borderId="0" xfId="7" applyFont="1" applyAlignment="1">
      <alignment horizontal="right"/>
    </xf>
    <xf numFmtId="166" fontId="12" fillId="0" borderId="0" xfId="7" applyNumberFormat="1" applyFont="1" applyAlignment="1">
      <alignment horizontal="right"/>
    </xf>
    <xf numFmtId="0" fontId="12" fillId="0" borderId="0" xfId="0" applyFont="1" applyAlignment="1">
      <alignment horizontal="right"/>
    </xf>
    <xf numFmtId="0" fontId="25" fillId="0" borderId="0" xfId="0" applyFont="1"/>
    <xf numFmtId="0" fontId="10" fillId="3" borderId="0" xfId="5" applyFont="1" applyFill="1" applyAlignment="1">
      <alignment horizontal="center"/>
    </xf>
    <xf numFmtId="0" fontId="102" fillId="3" borderId="0" xfId="5" applyFont="1" applyFill="1"/>
    <xf numFmtId="0" fontId="102" fillId="3" borderId="0" xfId="5" applyFont="1" applyFill="1" applyAlignment="1">
      <alignment horizontal="center"/>
    </xf>
    <xf numFmtId="164" fontId="10" fillId="0" borderId="0" xfId="1" applyNumberFormat="1"/>
    <xf numFmtId="9" fontId="10" fillId="0" borderId="0" xfId="7"/>
    <xf numFmtId="165" fontId="10" fillId="0" borderId="0" xfId="2" applyNumberFormat="1"/>
    <xf numFmtId="166" fontId="10" fillId="0" borderId="0" xfId="7" applyNumberFormat="1" applyAlignment="1">
      <alignment horizontal="center"/>
    </xf>
    <xf numFmtId="0" fontId="14" fillId="0" borderId="0" xfId="0" applyFont="1"/>
    <xf numFmtId="3" fontId="10" fillId="0" borderId="0" xfId="0" applyNumberFormat="1" applyFont="1" applyAlignment="1">
      <alignment horizontal="center"/>
    </xf>
    <xf numFmtId="3" fontId="0" fillId="0" borderId="0" xfId="0" applyNumberFormat="1" applyAlignment="1">
      <alignment horizontal="center"/>
    </xf>
    <xf numFmtId="9" fontId="0" fillId="0" borderId="0" xfId="7" applyFont="1" applyAlignment="1">
      <alignment horizontal="center"/>
    </xf>
    <xf numFmtId="9" fontId="0" fillId="0" borderId="0" xfId="0" applyNumberFormat="1" applyAlignment="1">
      <alignment horizontal="right"/>
    </xf>
    <xf numFmtId="0" fontId="10" fillId="0" borderId="0" xfId="0" applyFont="1" applyAlignment="1">
      <alignment horizontal="right"/>
    </xf>
    <xf numFmtId="9" fontId="10" fillId="0" borderId="0" xfId="1" applyNumberFormat="1" applyAlignment="1">
      <alignment horizontal="right" vertical="center"/>
    </xf>
    <xf numFmtId="9" fontId="10" fillId="0" borderId="0" xfId="0" applyNumberFormat="1" applyFont="1" applyAlignment="1">
      <alignment horizontal="right" vertical="center"/>
    </xf>
    <xf numFmtId="9" fontId="10" fillId="0" borderId="0" xfId="2" applyNumberFormat="1" applyAlignment="1">
      <alignment horizontal="right" vertical="center"/>
    </xf>
    <xf numFmtId="0" fontId="21" fillId="77" borderId="0" xfId="5" applyFont="1" applyFill="1" applyAlignment="1">
      <alignment horizontal="left"/>
    </xf>
    <xf numFmtId="0" fontId="20" fillId="77" borderId="0" xfId="5" applyFont="1" applyFill="1"/>
    <xf numFmtId="0" fontId="10" fillId="77" borderId="0" xfId="5" applyFont="1" applyFill="1"/>
    <xf numFmtId="0" fontId="105" fillId="3" borderId="0" xfId="5" applyFont="1" applyFill="1" applyAlignment="1">
      <alignment horizontal="center"/>
    </xf>
    <xf numFmtId="0" fontId="103" fillId="3" borderId="0" xfId="5" applyFont="1" applyFill="1" applyAlignment="1">
      <alignment horizontal="center" vertical="center"/>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vertical="center"/>
    </xf>
    <xf numFmtId="0" fontId="11" fillId="0" borderId="0" xfId="0" applyFont="1" applyAlignment="1">
      <alignment horizontal="right" vertical="center"/>
    </xf>
    <xf numFmtId="0" fontId="11" fillId="77" borderId="0" xfId="0" applyFont="1" applyFill="1"/>
    <xf numFmtId="41" fontId="0" fillId="77" borderId="0" xfId="0" applyNumberFormat="1" applyFill="1" applyAlignment="1">
      <alignment horizontal="right"/>
    </xf>
    <xf numFmtId="0" fontId="0" fillId="77" borderId="0" xfId="0" applyFill="1" applyAlignment="1">
      <alignment horizontal="right"/>
    </xf>
    <xf numFmtId="0" fontId="11" fillId="77" borderId="0" xfId="0" applyFont="1" applyFill="1" applyAlignment="1">
      <alignment horizontal="right"/>
    </xf>
    <xf numFmtId="165" fontId="12" fillId="77" borderId="0" xfId="2" applyNumberFormat="1" applyFont="1" applyFill="1" applyAlignment="1">
      <alignment horizontal="right"/>
    </xf>
    <xf numFmtId="164" fontId="0" fillId="77" borderId="0" xfId="0" applyNumberFormat="1" applyFill="1" applyAlignment="1">
      <alignment horizontal="right"/>
    </xf>
    <xf numFmtId="165" fontId="0" fillId="77" borderId="0" xfId="2" applyNumberFormat="1" applyFont="1" applyFill="1" applyAlignment="1">
      <alignment horizontal="right"/>
    </xf>
    <xf numFmtId="164" fontId="0" fillId="77" borderId="0" xfId="1" applyNumberFormat="1" applyFont="1" applyFill="1" applyAlignment="1">
      <alignment horizontal="right"/>
    </xf>
    <xf numFmtId="164" fontId="13" fillId="77" borderId="0" xfId="1" applyNumberFormat="1" applyFont="1" applyFill="1" applyAlignment="1">
      <alignment horizontal="right"/>
    </xf>
    <xf numFmtId="0" fontId="0" fillId="77" borderId="0" xfId="0" applyFill="1" applyAlignment="1">
      <alignment horizontal="right" vertical="center"/>
    </xf>
    <xf numFmtId="9" fontId="0" fillId="0" borderId="0" xfId="0" applyNumberFormat="1" applyAlignment="1">
      <alignment vertical="center"/>
    </xf>
    <xf numFmtId="0" fontId="104" fillId="0" borderId="0" xfId="1" applyNumberFormat="1" applyFont="1" applyAlignment="1">
      <alignment horizontal="center" wrapText="1"/>
    </xf>
    <xf numFmtId="0" fontId="22" fillId="0" borderId="0" xfId="3" applyAlignment="1" applyProtection="1">
      <alignment vertical="center"/>
    </xf>
    <xf numFmtId="0" fontId="0" fillId="0" borderId="34" xfId="0" applyBorder="1"/>
    <xf numFmtId="3" fontId="10" fillId="0" borderId="0" xfId="0" applyNumberFormat="1" applyFont="1" applyAlignment="1">
      <alignment horizontal="left" vertical="center" wrapText="1"/>
    </xf>
    <xf numFmtId="0" fontId="0" fillId="0" borderId="34" xfId="0" applyBorder="1" applyAlignment="1">
      <alignment horizontal="center"/>
    </xf>
    <xf numFmtId="0" fontId="0" fillId="0" borderId="34" xfId="0" applyBorder="1" applyAlignment="1">
      <alignment horizontal="right"/>
    </xf>
    <xf numFmtId="9" fontId="0" fillId="0" borderId="0" xfId="0" applyNumberFormat="1" applyAlignment="1">
      <alignment horizontal="right" vertical="center"/>
    </xf>
    <xf numFmtId="0" fontId="0" fillId="0" borderId="0" xfId="0" applyAlignment="1">
      <alignment horizontal="right" vertical="center"/>
    </xf>
    <xf numFmtId="3" fontId="11" fillId="0" borderId="0" xfId="0" applyNumberFormat="1" applyFont="1" applyAlignment="1">
      <alignment horizontal="center"/>
    </xf>
    <xf numFmtId="9" fontId="0" fillId="0" borderId="0" xfId="0" applyNumberFormat="1" applyAlignment="1">
      <alignment horizontal="center" vertical="center"/>
    </xf>
    <xf numFmtId="9" fontId="0" fillId="0" borderId="38" xfId="7" applyFont="1" applyBorder="1" applyAlignment="1">
      <alignment horizontal="center"/>
    </xf>
    <xf numFmtId="9" fontId="0" fillId="0" borderId="37" xfId="7" applyFont="1" applyBorder="1" applyAlignment="1">
      <alignment horizontal="center"/>
    </xf>
    <xf numFmtId="3" fontId="10" fillId="0" borderId="39" xfId="0" applyNumberFormat="1" applyFont="1" applyBorder="1" applyAlignment="1">
      <alignment horizontal="left" vertical="center" wrapText="1"/>
    </xf>
    <xf numFmtId="0" fontId="11" fillId="77" borderId="0" xfId="1" applyNumberFormat="1" applyFont="1" applyFill="1" applyAlignment="1">
      <alignment horizontal="center" vertical="center"/>
    </xf>
    <xf numFmtId="14" fontId="10" fillId="0" borderId="0" xfId="0" applyNumberFormat="1" applyFont="1"/>
    <xf numFmtId="166" fontId="10" fillId="0" borderId="0" xfId="7" applyNumberFormat="1" applyAlignment="1">
      <alignment horizontal="center" vertical="center" wrapText="1"/>
    </xf>
    <xf numFmtId="0" fontId="0" fillId="77" borderId="0" xfId="0" applyFill="1"/>
    <xf numFmtId="38" fontId="0" fillId="0" borderId="0" xfId="0" applyNumberFormat="1"/>
    <xf numFmtId="167" fontId="10" fillId="0" borderId="0" xfId="2" applyNumberFormat="1"/>
    <xf numFmtId="0" fontId="10" fillId="0" borderId="0" xfId="0" quotePrefix="1" applyFont="1" applyAlignment="1">
      <alignment horizontal="right" vertical="center"/>
    </xf>
    <xf numFmtId="0" fontId="110" fillId="0" borderId="0" xfId="0" applyFont="1" applyAlignment="1">
      <alignment horizontal="center" vertical="center"/>
    </xf>
    <xf numFmtId="0" fontId="110" fillId="0" borderId="0" xfId="0" applyFont="1" applyAlignment="1">
      <alignment horizontal="right" vertical="center"/>
    </xf>
    <xf numFmtId="0" fontId="110" fillId="77" borderId="0" xfId="0" applyFont="1" applyFill="1" applyAlignment="1">
      <alignment horizontal="right" vertical="center"/>
    </xf>
    <xf numFmtId="9" fontId="10" fillId="0" borderId="0" xfId="7" applyAlignment="1">
      <alignment horizontal="center" vertical="center"/>
    </xf>
    <xf numFmtId="2" fontId="10" fillId="0" borderId="0" xfId="0" applyNumberFormat="1" applyFont="1" applyAlignment="1">
      <alignment horizontal="center" vertical="center" wrapText="1"/>
    </xf>
    <xf numFmtId="0" fontId="10" fillId="0" borderId="0" xfId="0" applyFont="1" applyAlignment="1">
      <alignment horizontal="center" vertical="center"/>
    </xf>
    <xf numFmtId="9" fontId="10" fillId="0" borderId="33" xfId="7" applyBorder="1" applyAlignment="1">
      <alignment horizontal="center" vertical="center" wrapText="1"/>
    </xf>
    <xf numFmtId="9" fontId="10" fillId="0" borderId="25" xfId="7" applyBorder="1" applyAlignment="1">
      <alignment horizontal="center" vertical="center" wrapText="1"/>
    </xf>
    <xf numFmtId="9" fontId="10" fillId="0" borderId="28" xfId="7" applyBorder="1" applyAlignment="1">
      <alignment horizontal="center" vertical="center" wrapText="1"/>
    </xf>
    <xf numFmtId="4" fontId="10" fillId="0" borderId="25" xfId="0" applyNumberFormat="1" applyFont="1" applyBorder="1" applyAlignment="1">
      <alignment horizontal="center" vertical="center" wrapText="1"/>
    </xf>
    <xf numFmtId="0" fontId="0" fillId="0" borderId="0" xfId="0" applyAlignment="1">
      <alignment horizontal="right" vertical="center" wrapText="1"/>
    </xf>
    <xf numFmtId="0" fontId="11" fillId="0" borderId="0" xfId="0" applyFont="1" applyAlignment="1">
      <alignment horizontal="right" vertical="center" wrapText="1"/>
    </xf>
    <xf numFmtId="9" fontId="0" fillId="0" borderId="0" xfId="0" applyNumberFormat="1" applyAlignment="1">
      <alignment horizontal="right" vertical="center" wrapText="1"/>
    </xf>
    <xf numFmtId="0" fontId="10" fillId="0" borderId="0" xfId="0" applyFont="1" applyAlignment="1">
      <alignment wrapText="1"/>
    </xf>
    <xf numFmtId="164" fontId="13" fillId="77" borderId="0" xfId="1" applyNumberFormat="1" applyFont="1" applyFill="1" applyAlignment="1">
      <alignment horizontal="right" vertical="center"/>
    </xf>
    <xf numFmtId="164" fontId="10" fillId="0" borderId="0" xfId="1" applyNumberFormat="1" applyAlignment="1">
      <alignment horizontal="right" vertical="center"/>
    </xf>
    <xf numFmtId="9" fontId="11" fillId="0" borderId="0" xfId="7" applyFont="1"/>
    <xf numFmtId="0" fontId="11" fillId="77" borderId="0" xfId="0" applyFont="1" applyFill="1" applyAlignment="1">
      <alignment vertical="center"/>
    </xf>
    <xf numFmtId="0" fontId="14" fillId="0" borderId="0" xfId="0" applyFont="1" applyAlignment="1">
      <alignment vertical="center"/>
    </xf>
    <xf numFmtId="0" fontId="11" fillId="0" borderId="0" xfId="0" applyFont="1" applyAlignment="1">
      <alignment horizontal="left" indent="1"/>
    </xf>
    <xf numFmtId="9" fontId="10" fillId="0" borderId="0" xfId="7" applyAlignment="1">
      <alignment horizontal="center"/>
    </xf>
    <xf numFmtId="0" fontId="11" fillId="0" borderId="0" xfId="1" applyNumberFormat="1" applyFont="1" applyAlignment="1">
      <alignment horizontal="right"/>
    </xf>
    <xf numFmtId="165" fontId="12" fillId="0" borderId="0" xfId="2" applyNumberFormat="1" applyFont="1" applyAlignment="1">
      <alignment horizontal="right"/>
    </xf>
    <xf numFmtId="0" fontId="11" fillId="77" borderId="0" xfId="1" applyNumberFormat="1" applyFont="1" applyFill="1" applyAlignment="1">
      <alignment horizontal="right"/>
    </xf>
    <xf numFmtId="41" fontId="12" fillId="77" borderId="0" xfId="7" applyNumberFormat="1" applyFont="1" applyFill="1" applyAlignment="1">
      <alignment horizontal="right"/>
    </xf>
    <xf numFmtId="0" fontId="25" fillId="0" borderId="0" xfId="0" applyFont="1" applyAlignment="1">
      <alignment horizontal="left"/>
    </xf>
    <xf numFmtId="0" fontId="110" fillId="0" borderId="0" xfId="0" applyFont="1" applyAlignment="1">
      <alignment vertical="center"/>
    </xf>
    <xf numFmtId="0" fontId="111" fillId="0" borderId="0" xfId="0" applyFont="1" applyAlignment="1">
      <alignment vertical="center"/>
    </xf>
    <xf numFmtId="3" fontId="10" fillId="0" borderId="37" xfId="0" applyNumberFormat="1" applyFont="1" applyBorder="1" applyAlignment="1">
      <alignment horizontal="center"/>
    </xf>
    <xf numFmtId="2" fontId="10" fillId="0" borderId="35" xfId="0" applyNumberFormat="1" applyFont="1" applyBorder="1" applyAlignment="1">
      <alignment horizontal="center" vertical="center" wrapText="1"/>
    </xf>
    <xf numFmtId="4" fontId="10" fillId="0" borderId="0" xfId="2" applyNumberFormat="1" applyAlignment="1">
      <alignment horizontal="center"/>
    </xf>
    <xf numFmtId="3" fontId="10" fillId="0" borderId="0" xfId="2" applyNumberFormat="1" applyAlignment="1">
      <alignment horizontal="center"/>
    </xf>
    <xf numFmtId="0" fontId="25" fillId="0" borderId="0" xfId="0" applyFont="1" applyAlignment="1">
      <alignment horizontal="left" vertical="center"/>
    </xf>
    <xf numFmtId="175" fontId="10" fillId="0" borderId="0" xfId="0" applyNumberFormat="1" applyFont="1" applyAlignment="1">
      <alignment horizontal="center" vertical="center" wrapText="1"/>
    </xf>
    <xf numFmtId="0" fontId="25" fillId="0" borderId="0" xfId="0" applyFont="1" applyAlignment="1">
      <alignment vertical="center" wrapText="1"/>
    </xf>
    <xf numFmtId="0" fontId="11" fillId="0" borderId="0" xfId="0" applyFont="1" applyAlignment="1">
      <alignment horizontal="center" vertical="center"/>
    </xf>
    <xf numFmtId="0" fontId="40" fillId="0" borderId="0" xfId="0" applyFont="1"/>
    <xf numFmtId="9" fontId="11" fillId="0" borderId="0" xfId="7" applyFont="1" applyAlignment="1">
      <alignment horizontal="right" vertical="center"/>
    </xf>
    <xf numFmtId="9" fontId="11" fillId="0" borderId="0" xfId="7" quotePrefix="1" applyFont="1" applyAlignment="1">
      <alignment horizontal="right" vertical="center"/>
    </xf>
    <xf numFmtId="3" fontId="11" fillId="0" borderId="0" xfId="0" applyNumberFormat="1" applyFont="1" applyAlignment="1">
      <alignment horizontal="center" wrapText="1"/>
    </xf>
    <xf numFmtId="3" fontId="11" fillId="0" borderId="0" xfId="0" applyNumberFormat="1" applyFont="1" applyAlignment="1">
      <alignment horizontal="center" vertical="center"/>
    </xf>
    <xf numFmtId="3" fontId="11" fillId="0" borderId="0" xfId="0" applyNumberFormat="1" applyFont="1" applyAlignment="1">
      <alignment horizontal="right" vertical="center"/>
    </xf>
    <xf numFmtId="9" fontId="11" fillId="0" borderId="0" xfId="0" applyNumberFormat="1" applyFont="1" applyAlignment="1">
      <alignment horizontal="right" vertical="center"/>
    </xf>
    <xf numFmtId="0" fontId="11" fillId="0" borderId="0" xfId="0" quotePrefix="1" applyFont="1"/>
    <xf numFmtId="3" fontId="10" fillId="0" borderId="0" xfId="0" applyNumberFormat="1" applyFont="1" applyAlignment="1">
      <alignment horizontal="center" vertical="center"/>
    </xf>
    <xf numFmtId="0" fontId="0" fillId="0" borderId="0" xfId="0" applyAlignment="1">
      <alignment wrapText="1"/>
    </xf>
    <xf numFmtId="9" fontId="10" fillId="0" borderId="38" xfId="7" applyBorder="1" applyAlignment="1">
      <alignment horizontal="center" vertical="center"/>
    </xf>
    <xf numFmtId="9" fontId="10" fillId="0" borderId="0" xfId="7" applyAlignment="1">
      <alignment horizontal="center" vertical="center" wrapText="1"/>
    </xf>
    <xf numFmtId="3" fontId="116" fillId="79" borderId="25" xfId="0" applyNumberFormat="1" applyFont="1" applyFill="1" applyBorder="1" applyAlignment="1">
      <alignment horizontal="center" vertical="center" wrapText="1"/>
    </xf>
    <xf numFmtId="3" fontId="116" fillId="0" borderId="25" xfId="0" applyNumberFormat="1" applyFont="1" applyBorder="1" applyAlignment="1">
      <alignment horizontal="center" vertical="center" wrapText="1"/>
    </xf>
    <xf numFmtId="3" fontId="93" fillId="79" borderId="29" xfId="0" applyNumberFormat="1" applyFont="1" applyFill="1" applyBorder="1" applyAlignment="1">
      <alignment horizontal="center" vertical="center" wrapText="1"/>
    </xf>
    <xf numFmtId="0" fontId="11" fillId="4" borderId="62" xfId="0" applyFont="1" applyFill="1" applyBorder="1"/>
    <xf numFmtId="0" fontId="11" fillId="77" borderId="0" xfId="1" applyNumberFormat="1" applyFont="1" applyFill="1" applyAlignment="1">
      <alignment horizontal="right" vertical="center"/>
    </xf>
    <xf numFmtId="41" fontId="12" fillId="77" borderId="0" xfId="7" applyNumberFormat="1" applyFont="1" applyFill="1" applyAlignment="1">
      <alignment horizontal="right" vertical="center"/>
    </xf>
    <xf numFmtId="41" fontId="12" fillId="0" borderId="0" xfId="7" applyNumberFormat="1" applyFont="1" applyAlignment="1">
      <alignment horizontal="right" vertical="center"/>
    </xf>
    <xf numFmtId="0" fontId="11" fillId="0" borderId="0" xfId="1" applyNumberFormat="1" applyFont="1" applyAlignment="1">
      <alignment horizontal="right" vertical="center"/>
    </xf>
    <xf numFmtId="165" fontId="12" fillId="77" borderId="0" xfId="2" applyNumberFormat="1" applyFont="1" applyFill="1" applyAlignment="1">
      <alignment horizontal="right" vertical="center"/>
    </xf>
    <xf numFmtId="165" fontId="12" fillId="0" borderId="0" xfId="2" applyNumberFormat="1" applyFont="1" applyAlignment="1">
      <alignment horizontal="right" vertical="center"/>
    </xf>
    <xf numFmtId="165" fontId="0" fillId="77" borderId="0" xfId="2" applyNumberFormat="1" applyFont="1" applyFill="1" applyAlignment="1">
      <alignment horizontal="right" vertical="center"/>
    </xf>
    <xf numFmtId="164" fontId="10" fillId="77" borderId="0" xfId="1" applyNumberFormat="1" applyFill="1" applyAlignment="1">
      <alignment horizontal="right" vertical="center"/>
    </xf>
    <xf numFmtId="165" fontId="10" fillId="77" borderId="0" xfId="2" applyNumberFormat="1" applyFill="1" applyAlignment="1">
      <alignment horizontal="right" vertical="center"/>
    </xf>
    <xf numFmtId="165" fontId="10" fillId="0" borderId="0" xfId="2" applyNumberFormat="1" applyAlignment="1">
      <alignment horizontal="right" vertical="center"/>
    </xf>
    <xf numFmtId="0" fontId="104" fillId="0" borderId="0" xfId="1" applyNumberFormat="1" applyFont="1" applyAlignment="1">
      <alignment horizontal="right" vertical="center" wrapText="1"/>
    </xf>
    <xf numFmtId="165" fontId="11" fillId="77" borderId="0" xfId="2" applyNumberFormat="1" applyFont="1" applyFill="1" applyAlignment="1">
      <alignment horizontal="right" vertical="center"/>
    </xf>
    <xf numFmtId="0" fontId="104" fillId="0" borderId="0" xfId="1" applyNumberFormat="1" applyFont="1" applyAlignment="1">
      <alignment horizontal="left" vertical="center" wrapText="1"/>
    </xf>
    <xf numFmtId="41" fontId="10" fillId="77" borderId="0" xfId="0" applyNumberFormat="1" applyFont="1" applyFill="1" applyAlignment="1">
      <alignment horizontal="right" vertical="center"/>
    </xf>
    <xf numFmtId="0" fontId="10" fillId="77" borderId="0" xfId="0" applyFont="1" applyFill="1" applyAlignment="1">
      <alignment horizontal="right" vertical="center"/>
    </xf>
    <xf numFmtId="0" fontId="10" fillId="0" borderId="0" xfId="0" applyFont="1" applyAlignment="1">
      <alignment horizontal="right" vertical="center"/>
    </xf>
    <xf numFmtId="0" fontId="11" fillId="77" borderId="0" xfId="0" applyFont="1" applyFill="1" applyAlignment="1">
      <alignment horizontal="right" vertical="center"/>
    </xf>
    <xf numFmtId="0" fontId="11" fillId="0" borderId="41" xfId="0" applyFont="1" applyBorder="1" applyAlignment="1">
      <alignment vertical="center"/>
    </xf>
    <xf numFmtId="0" fontId="76" fillId="0" borderId="0" xfId="0" applyFont="1" applyAlignment="1">
      <alignment horizontal="left" vertical="center"/>
    </xf>
    <xf numFmtId="164" fontId="11" fillId="0" borderId="0" xfId="0" applyNumberFormat="1" applyFont="1" applyAlignment="1">
      <alignment horizontal="center" vertical="center"/>
    </xf>
    <xf numFmtId="43" fontId="11" fillId="0" borderId="0" xfId="0" applyNumberFormat="1" applyFont="1" applyAlignment="1">
      <alignment horizontal="center" vertical="center"/>
    </xf>
    <xf numFmtId="0" fontId="10" fillId="77" borderId="0" xfId="0" applyFont="1" applyFill="1" applyAlignment="1">
      <alignment vertical="center"/>
    </xf>
    <xf numFmtId="0" fontId="10" fillId="0" borderId="0" xfId="0" applyFont="1" applyAlignment="1">
      <alignment horizontal="left" vertical="center"/>
    </xf>
    <xf numFmtId="4" fontId="10" fillId="0" borderId="0" xfId="0" applyNumberFormat="1" applyFont="1" applyAlignment="1">
      <alignment horizontal="center" vertical="center"/>
    </xf>
    <xf numFmtId="164" fontId="10" fillId="77" borderId="0" xfId="0" applyNumberFormat="1" applyFont="1" applyFill="1" applyAlignment="1">
      <alignment horizontal="right" vertical="center"/>
    </xf>
    <xf numFmtId="164" fontId="11" fillId="77" borderId="0" xfId="0" applyNumberFormat="1" applyFont="1" applyFill="1" applyAlignment="1">
      <alignment horizontal="right" vertical="center"/>
    </xf>
    <xf numFmtId="164" fontId="11" fillId="0" borderId="0" xfId="0" applyNumberFormat="1" applyFont="1" applyAlignment="1">
      <alignment horizontal="right" vertical="center"/>
    </xf>
    <xf numFmtId="0" fontId="10" fillId="0" borderId="0" xfId="0" applyFont="1" applyAlignment="1">
      <alignment vertical="center"/>
    </xf>
    <xf numFmtId="2" fontId="0" fillId="0" borderId="0" xfId="0" applyNumberFormat="1" applyAlignment="1">
      <alignment horizontal="center"/>
    </xf>
    <xf numFmtId="0" fontId="0" fillId="0" borderId="0" xfId="0" applyAlignment="1">
      <alignment horizontal="left" wrapText="1"/>
    </xf>
    <xf numFmtId="3" fontId="116" fillId="0" borderId="52" xfId="0" applyNumberFormat="1" applyFont="1" applyBorder="1" applyAlignment="1">
      <alignment horizontal="center" vertical="center" wrapText="1"/>
    </xf>
    <xf numFmtId="9" fontId="11" fillId="0" borderId="0" xfId="7" quotePrefix="1" applyFont="1" applyAlignment="1">
      <alignment horizontal="center" vertical="center"/>
    </xf>
    <xf numFmtId="9" fontId="117" fillId="0" borderId="0" xfId="0" applyNumberFormat="1" applyFont="1" applyAlignment="1">
      <alignment vertical="center"/>
    </xf>
    <xf numFmtId="3" fontId="116" fillId="0" borderId="77" xfId="0" applyNumberFormat="1" applyFont="1" applyBorder="1" applyAlignment="1">
      <alignment horizontal="center" vertical="center" wrapText="1"/>
    </xf>
    <xf numFmtId="0" fontId="40" fillId="0" borderId="0" xfId="0" applyFont="1" applyAlignment="1">
      <alignment vertical="center"/>
    </xf>
    <xf numFmtId="15" fontId="10" fillId="0" borderId="0" xfId="5" applyNumberFormat="1" applyFont="1" applyAlignment="1">
      <alignment horizontal="center"/>
    </xf>
    <xf numFmtId="0" fontId="14" fillId="0" borderId="0" xfId="0" applyFont="1" applyAlignment="1">
      <alignment horizontal="left" vertical="center"/>
    </xf>
    <xf numFmtId="0" fontId="10" fillId="4" borderId="0" xfId="0" applyFont="1" applyFill="1"/>
    <xf numFmtId="0" fontId="0" fillId="0" borderId="0" xfId="0" applyAlignment="1">
      <alignment vertical="center" wrapText="1"/>
    </xf>
    <xf numFmtId="3" fontId="0" fillId="0" borderId="46" xfId="0" applyNumberFormat="1" applyBorder="1" applyAlignment="1">
      <alignment horizontal="left" wrapText="1"/>
    </xf>
    <xf numFmtId="9" fontId="10" fillId="0" borderId="0" xfId="7" applyFont="1" applyAlignment="1">
      <alignment vertical="center"/>
    </xf>
    <xf numFmtId="9" fontId="0" fillId="0" borderId="0" xfId="7" applyFont="1" applyAlignment="1">
      <alignment vertical="center"/>
    </xf>
    <xf numFmtId="3" fontId="10" fillId="0" borderId="0" xfId="0" applyNumberFormat="1" applyFont="1" applyAlignment="1">
      <alignment vertical="center" wrapText="1"/>
    </xf>
    <xf numFmtId="4" fontId="10" fillId="0" borderId="0" xfId="0" applyNumberFormat="1" applyFont="1" applyAlignment="1">
      <alignment vertical="center" wrapText="1"/>
    </xf>
    <xf numFmtId="3" fontId="11" fillId="0" borderId="0" xfId="0" applyNumberFormat="1" applyFont="1" applyAlignment="1">
      <alignment vertical="center"/>
    </xf>
    <xf numFmtId="0" fontId="137" fillId="3" borderId="0" xfId="5" applyFont="1" applyFill="1" applyAlignment="1">
      <alignment horizontal="center"/>
    </xf>
    <xf numFmtId="0" fontId="23" fillId="0" borderId="0" xfId="0" applyFont="1" applyAlignment="1">
      <alignment horizontal="left" vertical="top" wrapText="1"/>
    </xf>
    <xf numFmtId="9" fontId="109" fillId="0" borderId="0" xfId="7" applyFont="1" applyAlignment="1">
      <alignment horizontal="right"/>
    </xf>
    <xf numFmtId="9" fontId="10" fillId="0" borderId="0" xfId="7" applyFill="1" applyBorder="1" applyAlignment="1">
      <alignment horizontal="center" vertical="center" wrapText="1"/>
    </xf>
    <xf numFmtId="0" fontId="104" fillId="0" borderId="0" xfId="1" applyNumberFormat="1" applyFont="1" applyBorder="1" applyAlignment="1">
      <alignment horizontal="center" wrapText="1"/>
    </xf>
    <xf numFmtId="0" fontId="0" fillId="76" borderId="0" xfId="0" applyFill="1"/>
    <xf numFmtId="0" fontId="23" fillId="0" borderId="0" xfId="0" applyFont="1"/>
    <xf numFmtId="0" fontId="11" fillId="0" borderId="0" xfId="0" applyFont="1" applyAlignment="1">
      <alignment horizontal="center"/>
    </xf>
    <xf numFmtId="3" fontId="10" fillId="0" borderId="25" xfId="0" applyNumberFormat="1" applyFont="1" applyBorder="1" applyAlignment="1">
      <alignment horizontal="center" vertical="center" wrapText="1"/>
    </xf>
    <xf numFmtId="0" fontId="21" fillId="78" borderId="0" xfId="0" applyFont="1" applyFill="1" applyAlignment="1">
      <alignment vertical="center"/>
    </xf>
    <xf numFmtId="0" fontId="25" fillId="0" borderId="0" xfId="0" applyFont="1" applyAlignment="1">
      <alignment vertical="center"/>
    </xf>
    <xf numFmtId="0" fontId="21" fillId="0" borderId="0" xfId="0" applyFont="1" applyAlignment="1">
      <alignment vertical="center"/>
    </xf>
    <xf numFmtId="0" fontId="11" fillId="0" borderId="0" xfId="0" applyFont="1" applyAlignment="1">
      <alignment horizontal="left" vertical="center"/>
    </xf>
    <xf numFmtId="0" fontId="0" fillId="76" borderId="0" xfId="0" applyFill="1" applyAlignment="1">
      <alignment horizontal="center"/>
    </xf>
    <xf numFmtId="0" fontId="23"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wrapText="1"/>
    </xf>
    <xf numFmtId="3" fontId="10" fillId="0" borderId="0" xfId="0" applyNumberFormat="1" applyFont="1" applyAlignment="1">
      <alignment horizontal="center" vertical="center" wrapText="1"/>
    </xf>
    <xf numFmtId="3" fontId="10" fillId="0" borderId="46" xfId="0" applyNumberFormat="1" applyFont="1" applyBorder="1" applyAlignment="1">
      <alignment horizontal="center" vertical="center" wrapText="1"/>
    </xf>
    <xf numFmtId="9" fontId="10" fillId="0" borderId="86" xfId="7" applyBorder="1" applyAlignment="1">
      <alignment horizontal="center" vertical="center" wrapText="1"/>
    </xf>
    <xf numFmtId="9" fontId="10" fillId="0" borderId="46" xfId="7" applyBorder="1" applyAlignment="1">
      <alignment horizontal="center" vertical="center" wrapText="1"/>
    </xf>
    <xf numFmtId="9" fontId="10" fillId="0" borderId="87" xfId="7" applyBorder="1" applyAlignment="1">
      <alignment horizontal="center" vertical="center" wrapText="1"/>
    </xf>
    <xf numFmtId="0" fontId="107" fillId="0" borderId="63" xfId="0" applyFont="1" applyBorder="1" applyAlignment="1">
      <alignment horizontal="left" vertical="center"/>
    </xf>
    <xf numFmtId="3" fontId="11" fillId="0" borderId="47" xfId="0" applyNumberFormat="1" applyFont="1" applyBorder="1" applyAlignment="1">
      <alignment horizontal="center" vertical="center" wrapText="1"/>
    </xf>
    <xf numFmtId="9" fontId="11" fillId="0" borderId="89" xfId="7" applyFont="1" applyBorder="1" applyAlignment="1">
      <alignment horizontal="center" vertical="center" wrapText="1"/>
    </xf>
    <xf numFmtId="9" fontId="11" fillId="0" borderId="47" xfId="7" applyFont="1" applyBorder="1" applyAlignment="1">
      <alignment horizontal="center" vertical="center" wrapText="1"/>
    </xf>
    <xf numFmtId="0" fontId="58" fillId="0" borderId="0" xfId="362" applyFont="1"/>
    <xf numFmtId="164" fontId="58" fillId="0" borderId="0" xfId="1448" applyNumberFormat="1" applyFont="1"/>
    <xf numFmtId="164" fontId="58" fillId="0" borderId="0" xfId="362" applyNumberFormat="1" applyFont="1"/>
    <xf numFmtId="164" fontId="58" fillId="0" borderId="90" xfId="1448" applyNumberFormat="1" applyFont="1" applyBorder="1"/>
    <xf numFmtId="164" fontId="58" fillId="0" borderId="90" xfId="362" applyNumberFormat="1" applyFont="1" applyBorder="1"/>
    <xf numFmtId="0" fontId="11" fillId="0" borderId="90" xfId="0" applyFont="1" applyBorder="1" applyAlignment="1">
      <alignment horizontal="left" vertical="center"/>
    </xf>
    <xf numFmtId="0" fontId="0" fillId="0" borderId="35" xfId="0" applyBorder="1" applyAlignment="1">
      <alignment horizontal="center" vertical="center" wrapText="1"/>
    </xf>
    <xf numFmtId="0" fontId="0" fillId="0" borderId="32" xfId="0" applyBorder="1" applyAlignment="1">
      <alignment horizontal="center" vertical="center" wrapText="1"/>
    </xf>
    <xf numFmtId="3" fontId="76" fillId="0" borderId="0" xfId="0" applyNumberFormat="1" applyFont="1" applyAlignment="1">
      <alignment horizontal="center" vertical="center"/>
    </xf>
    <xf numFmtId="9" fontId="10" fillId="0" borderId="0" xfId="7" applyFill="1" applyAlignment="1">
      <alignment horizontal="center" vertical="center"/>
    </xf>
    <xf numFmtId="39" fontId="76" fillId="0" borderId="0" xfId="0" applyNumberFormat="1" applyFont="1" applyAlignment="1">
      <alignment horizontal="center" vertical="center"/>
    </xf>
    <xf numFmtId="3" fontId="11" fillId="0" borderId="90" xfId="0" applyNumberFormat="1" applyFont="1" applyBorder="1" applyAlignment="1">
      <alignment horizontal="center" vertical="center"/>
    </xf>
    <xf numFmtId="9" fontId="0" fillId="0" borderId="0" xfId="7" applyFont="1" applyFill="1" applyAlignment="1">
      <alignment horizontal="center" vertical="center"/>
    </xf>
    <xf numFmtId="9" fontId="11" fillId="0" borderId="90" xfId="0" applyNumberFormat="1" applyFont="1" applyBorder="1" applyAlignment="1">
      <alignment horizontal="center" vertical="center"/>
    </xf>
    <xf numFmtId="39" fontId="11" fillId="0" borderId="90" xfId="0" applyNumberFormat="1" applyFont="1" applyBorder="1" applyAlignment="1">
      <alignment horizontal="center" vertical="center"/>
    </xf>
    <xf numFmtId="37" fontId="10" fillId="0" borderId="0" xfId="1" applyNumberFormat="1" applyFill="1" applyAlignment="1">
      <alignment horizontal="center" vertical="center"/>
    </xf>
    <xf numFmtId="39" fontId="10" fillId="0" borderId="0" xfId="1" applyNumberFormat="1" applyFill="1" applyAlignment="1">
      <alignment horizontal="center" vertical="center"/>
    </xf>
    <xf numFmtId="0" fontId="10" fillId="0" borderId="0" xfId="7" applyNumberFormat="1" applyFill="1" applyAlignment="1">
      <alignment horizontal="center" vertical="center"/>
    </xf>
    <xf numFmtId="3" fontId="10" fillId="0" borderId="0" xfId="7" applyNumberFormat="1" applyFill="1" applyAlignment="1">
      <alignment horizontal="center" vertical="center"/>
    </xf>
    <xf numFmtId="4" fontId="10" fillId="0" borderId="0" xfId="7" applyNumberFormat="1" applyFill="1" applyAlignment="1">
      <alignment horizontal="center" vertical="center"/>
    </xf>
    <xf numFmtId="3" fontId="0" fillId="0" borderId="0" xfId="0" applyNumberFormat="1" applyAlignment="1">
      <alignment horizontal="center" vertical="center"/>
    </xf>
    <xf numFmtId="3" fontId="0" fillId="0" borderId="0" xfId="0" applyNumberFormat="1" applyAlignment="1">
      <alignment horizontal="center" wrapText="1"/>
    </xf>
    <xf numFmtId="9" fontId="10" fillId="0" borderId="0" xfId="7" quotePrefix="1" applyFill="1" applyAlignment="1">
      <alignment horizontal="center" vertical="center"/>
    </xf>
    <xf numFmtId="3" fontId="0" fillId="0" borderId="46" xfId="0" applyNumberFormat="1" applyBorder="1" applyAlignment="1">
      <alignment horizontal="center" wrapText="1"/>
    </xf>
    <xf numFmtId="3" fontId="0" fillId="0" borderId="46" xfId="0" applyNumberFormat="1" applyBorder="1" applyAlignment="1">
      <alignment horizontal="center" vertical="center"/>
    </xf>
    <xf numFmtId="9" fontId="10" fillId="0" borderId="46" xfId="7" applyFill="1" applyBorder="1" applyAlignment="1">
      <alignment horizontal="center" vertical="center"/>
    </xf>
    <xf numFmtId="0" fontId="116" fillId="0" borderId="25" xfId="0" applyFont="1" applyBorder="1" applyAlignment="1">
      <alignment horizontal="center" vertical="center" wrapText="1"/>
    </xf>
    <xf numFmtId="9" fontId="116" fillId="0" borderId="25" xfId="7" applyFont="1" applyFill="1" applyBorder="1" applyAlignment="1">
      <alignment horizontal="center" vertical="center" wrapText="1"/>
    </xf>
    <xf numFmtId="9" fontId="116" fillId="0" borderId="25" xfId="0" applyNumberFormat="1" applyFont="1" applyBorder="1" applyAlignment="1">
      <alignment horizontal="center" vertical="center" wrapText="1"/>
    </xf>
    <xf numFmtId="0" fontId="116" fillId="0" borderId="77" xfId="0" applyFont="1" applyBorder="1" applyAlignment="1">
      <alignment horizontal="center" vertical="center" wrapText="1"/>
    </xf>
    <xf numFmtId="9" fontId="116" fillId="0" borderId="77" xfId="7" applyFont="1" applyFill="1" applyBorder="1" applyAlignment="1">
      <alignment horizontal="center" vertical="center" wrapText="1"/>
    </xf>
    <xf numFmtId="9" fontId="116" fillId="0" borderId="77" xfId="0" applyNumberFormat="1" applyFont="1" applyBorder="1" applyAlignment="1">
      <alignment horizontal="center" vertical="center" wrapText="1"/>
    </xf>
    <xf numFmtId="3" fontId="93" fillId="0" borderId="29" xfId="0" applyNumberFormat="1" applyFont="1" applyBorder="1" applyAlignment="1">
      <alignment horizontal="center" vertical="center" wrapText="1"/>
    </xf>
    <xf numFmtId="9" fontId="93" fillId="0" borderId="29" xfId="7" applyFont="1" applyFill="1" applyBorder="1" applyAlignment="1">
      <alignment horizontal="center" vertical="center" wrapText="1"/>
    </xf>
    <xf numFmtId="9" fontId="10" fillId="0" borderId="0" xfId="7" applyFill="1" applyBorder="1" applyAlignment="1">
      <alignment horizontal="center" vertical="center"/>
    </xf>
    <xf numFmtId="0" fontId="140" fillId="84" borderId="93" xfId="0" applyFont="1" applyFill="1" applyBorder="1" applyAlignment="1">
      <alignment horizontal="center" vertical="center" wrapText="1"/>
    </xf>
    <xf numFmtId="0" fontId="140" fillId="84" borderId="96" xfId="0" applyFont="1" applyFill="1" applyBorder="1" applyAlignment="1">
      <alignment horizontal="center" vertical="center" wrapText="1"/>
    </xf>
    <xf numFmtId="0" fontId="116" fillId="0" borderId="25" xfId="0" applyFont="1" applyBorder="1" applyAlignment="1">
      <alignment vertical="center" wrapText="1"/>
    </xf>
    <xf numFmtId="0" fontId="139" fillId="0" borderId="0" xfId="0" applyFont="1"/>
    <xf numFmtId="0" fontId="93" fillId="0" borderId="53" xfId="0" applyFont="1" applyBorder="1" applyAlignment="1">
      <alignment vertical="center" wrapText="1"/>
    </xf>
    <xf numFmtId="0" fontId="140" fillId="84" borderId="100" xfId="0" applyFont="1" applyFill="1" applyBorder="1" applyAlignment="1">
      <alignment vertical="center" wrapText="1"/>
    </xf>
    <xf numFmtId="9" fontId="116" fillId="0" borderId="97" xfId="7" applyFont="1" applyBorder="1" applyAlignment="1">
      <alignment horizontal="center" vertical="center" wrapText="1"/>
    </xf>
    <xf numFmtId="9" fontId="116" fillId="0" borderId="25" xfId="7" applyFont="1" applyBorder="1" applyAlignment="1">
      <alignment horizontal="center" vertical="center" wrapText="1"/>
    </xf>
    <xf numFmtId="3" fontId="93" fillId="0" borderId="53" xfId="0" applyNumberFormat="1" applyFont="1" applyBorder="1" applyAlignment="1">
      <alignment horizontal="center" vertical="center" wrapText="1"/>
    </xf>
    <xf numFmtId="9" fontId="93" fillId="0" borderId="98" xfId="7" applyFont="1" applyBorder="1" applyAlignment="1">
      <alignment horizontal="center" vertical="center" wrapText="1"/>
    </xf>
    <xf numFmtId="9" fontId="93" fillId="0" borderId="53" xfId="7" applyFont="1" applyBorder="1" applyAlignment="1">
      <alignment horizontal="center" vertical="center" wrapText="1"/>
    </xf>
    <xf numFmtId="0" fontId="106" fillId="85" borderId="26" xfId="0" applyFont="1" applyFill="1" applyBorder="1" applyAlignment="1">
      <alignment horizontal="center" vertical="center" wrapText="1"/>
    </xf>
    <xf numFmtId="0" fontId="106" fillId="85" borderId="27" xfId="0" applyFont="1" applyFill="1" applyBorder="1" applyAlignment="1">
      <alignment horizontal="center" vertical="center" wrapText="1"/>
    </xf>
    <xf numFmtId="0" fontId="106" fillId="85" borderId="0" xfId="0" applyFont="1" applyFill="1" applyAlignment="1">
      <alignment horizontal="center" vertical="center" wrapText="1"/>
    </xf>
    <xf numFmtId="0" fontId="106" fillId="85" borderId="46" xfId="0" applyFont="1" applyFill="1" applyBorder="1" applyAlignment="1">
      <alignment horizontal="center" vertical="center" wrapText="1"/>
    </xf>
    <xf numFmtId="0" fontId="106" fillId="85" borderId="87" xfId="0" applyFont="1" applyFill="1" applyBorder="1" applyAlignment="1">
      <alignment horizontal="center" vertical="center" wrapText="1"/>
    </xf>
    <xf numFmtId="0" fontId="106" fillId="85" borderId="30" xfId="0" applyFont="1" applyFill="1" applyBorder="1" applyAlignment="1">
      <alignment horizontal="center" vertical="center" wrapText="1"/>
    </xf>
    <xf numFmtId="0" fontId="106" fillId="85" borderId="26" xfId="0" applyFont="1" applyFill="1" applyBorder="1" applyAlignment="1">
      <alignment vertical="center" wrapText="1"/>
    </xf>
    <xf numFmtId="0" fontId="108" fillId="85" borderId="26" xfId="0" applyFont="1" applyFill="1" applyBorder="1" applyAlignment="1">
      <alignment horizontal="center" vertical="center" wrapText="1"/>
    </xf>
    <xf numFmtId="0" fontId="11" fillId="85" borderId="38" xfId="0" applyFont="1" applyFill="1" applyBorder="1"/>
    <xf numFmtId="0" fontId="104" fillId="85" borderId="0" xfId="0" applyFont="1" applyFill="1" applyAlignment="1">
      <alignment vertical="center" wrapText="1"/>
    </xf>
    <xf numFmtId="0" fontId="104" fillId="85" borderId="40" xfId="0" applyFont="1" applyFill="1" applyBorder="1" applyAlignment="1">
      <alignment horizontal="left" wrapText="1"/>
    </xf>
    <xf numFmtId="0" fontId="104" fillId="85" borderId="24" xfId="0" applyFont="1" applyFill="1" applyBorder="1" applyAlignment="1">
      <alignment horizontal="center" vertical="center" wrapText="1"/>
    </xf>
    <xf numFmtId="0" fontId="104" fillId="85" borderId="43" xfId="0" applyFont="1" applyFill="1" applyBorder="1" applyAlignment="1">
      <alignment horizontal="center" vertical="center" wrapText="1"/>
    </xf>
    <xf numFmtId="0" fontId="104" fillId="85" borderId="42" xfId="0" applyFont="1" applyFill="1" applyBorder="1" applyAlignment="1">
      <alignment horizontal="center" vertical="center" wrapText="1"/>
    </xf>
    <xf numFmtId="0" fontId="104" fillId="85" borderId="24" xfId="0" applyFont="1" applyFill="1" applyBorder="1" applyAlignment="1">
      <alignment horizontal="left" vertical="center" wrapText="1"/>
    </xf>
    <xf numFmtId="0" fontId="104" fillId="85" borderId="51" xfId="0" applyFont="1" applyFill="1" applyBorder="1" applyAlignment="1">
      <alignment horizontal="center" vertical="center" wrapText="1"/>
    </xf>
    <xf numFmtId="0" fontId="106" fillId="85" borderId="36" xfId="0" applyFont="1" applyFill="1" applyBorder="1" applyAlignment="1">
      <alignment horizontal="center" vertical="center" wrapText="1"/>
    </xf>
    <xf numFmtId="0" fontId="104" fillId="85" borderId="24" xfId="1214" applyNumberFormat="1" applyFont="1" applyFill="1" applyBorder="1" applyAlignment="1">
      <alignment horizontal="center" vertical="center" wrapText="1"/>
    </xf>
    <xf numFmtId="0" fontId="104" fillId="85" borderId="24" xfId="1" applyNumberFormat="1" applyFont="1" applyFill="1" applyBorder="1" applyAlignment="1">
      <alignment horizontal="center" wrapText="1"/>
    </xf>
    <xf numFmtId="0" fontId="104" fillId="85" borderId="24" xfId="1" applyNumberFormat="1" applyFont="1" applyFill="1" applyBorder="1" applyAlignment="1">
      <alignment horizontal="center" vertical="center" wrapText="1"/>
    </xf>
    <xf numFmtId="0" fontId="104" fillId="85" borderId="76" xfId="1" applyNumberFormat="1" applyFont="1" applyFill="1" applyBorder="1" applyAlignment="1">
      <alignment horizontal="center" vertical="center" wrapText="1"/>
    </xf>
    <xf numFmtId="0" fontId="0" fillId="0" borderId="0" xfId="0" applyAlignment="1">
      <alignment horizontal="left" vertical="center"/>
    </xf>
    <xf numFmtId="3" fontId="0" fillId="0" borderId="0" xfId="7" applyNumberFormat="1" applyFont="1" applyAlignment="1">
      <alignment horizontal="center" vertical="center"/>
    </xf>
    <xf numFmtId="9" fontId="0" fillId="0" borderId="0" xfId="7" applyFont="1" applyAlignment="1">
      <alignment horizontal="center" vertical="center"/>
    </xf>
    <xf numFmtId="9" fontId="11" fillId="0" borderId="90" xfId="7" applyFont="1" applyBorder="1" applyAlignment="1">
      <alignment horizontal="center" vertical="center"/>
    </xf>
    <xf numFmtId="164" fontId="0" fillId="77" borderId="0" xfId="1" applyNumberFormat="1" applyFont="1" applyFill="1" applyAlignment="1">
      <alignment horizontal="right" vertical="center"/>
    </xf>
    <xf numFmtId="4" fontId="0" fillId="0" borderId="0" xfId="0" applyNumberFormat="1" applyAlignment="1">
      <alignment horizontal="center" vertical="center"/>
    </xf>
    <xf numFmtId="4" fontId="0" fillId="0" borderId="0" xfId="7" applyNumberFormat="1" applyFont="1" applyAlignment="1">
      <alignment horizontal="center" vertical="center"/>
    </xf>
    <xf numFmtId="4" fontId="11" fillId="0" borderId="90" xfId="0" applyNumberFormat="1" applyFont="1" applyBorder="1" applyAlignment="1">
      <alignment horizontal="center" vertical="center"/>
    </xf>
    <xf numFmtId="164" fontId="0" fillId="0" borderId="0" xfId="1" applyNumberFormat="1" applyFont="1" applyAlignment="1">
      <alignment horizontal="right" vertical="center"/>
    </xf>
    <xf numFmtId="166" fontId="0" fillId="0" borderId="0" xfId="87" applyNumberFormat="1" applyFont="1" applyAlignment="1">
      <alignment horizontal="center" vertical="center"/>
    </xf>
    <xf numFmtId="166" fontId="11" fillId="0" borderId="90" xfId="0" applyNumberFormat="1" applyFont="1" applyBorder="1" applyAlignment="1">
      <alignment horizontal="center" vertical="center"/>
    </xf>
    <xf numFmtId="37" fontId="10" fillId="0" borderId="0" xfId="1" applyNumberFormat="1" applyFill="1" applyAlignment="1">
      <alignment horizontal="right" vertical="center"/>
    </xf>
    <xf numFmtId="9" fontId="10" fillId="0" borderId="0" xfId="1" applyNumberFormat="1" applyFill="1" applyAlignment="1">
      <alignment horizontal="right" vertical="center"/>
    </xf>
    <xf numFmtId="37" fontId="10" fillId="0" borderId="0" xfId="0" applyNumberFormat="1" applyFont="1" applyAlignment="1">
      <alignment horizontal="right" vertical="center"/>
    </xf>
    <xf numFmtId="37" fontId="10" fillId="0" borderId="0" xfId="2" applyNumberFormat="1" applyFill="1" applyAlignment="1">
      <alignment horizontal="right" vertical="center"/>
    </xf>
    <xf numFmtId="39" fontId="10" fillId="0" borderId="0" xfId="1" applyNumberFormat="1" applyFill="1" applyAlignment="1">
      <alignment horizontal="right" vertical="center"/>
    </xf>
    <xf numFmtId="39" fontId="10" fillId="0" borderId="0" xfId="0" applyNumberFormat="1" applyFont="1" applyAlignment="1">
      <alignment horizontal="right" vertical="center"/>
    </xf>
    <xf numFmtId="39" fontId="10" fillId="0" borderId="0" xfId="2" applyNumberFormat="1" applyFill="1" applyAlignment="1">
      <alignment horizontal="right" vertical="center"/>
    </xf>
    <xf numFmtId="9" fontId="10" fillId="0" borderId="0" xfId="7" applyFill="1" applyAlignment="1">
      <alignment horizontal="right" vertical="center"/>
    </xf>
    <xf numFmtId="0" fontId="10" fillId="0" borderId="0" xfId="5" applyFont="1" applyAlignment="1">
      <alignment horizontal="center"/>
    </xf>
    <xf numFmtId="0" fontId="142" fillId="3" borderId="0" xfId="3" applyFont="1" applyFill="1" applyAlignment="1" applyProtection="1">
      <alignment horizontal="center"/>
    </xf>
    <xf numFmtId="0" fontId="59" fillId="0" borderId="0" xfId="125" applyFont="1" applyAlignment="1">
      <alignment wrapText="1"/>
    </xf>
    <xf numFmtId="9" fontId="119" fillId="0" borderId="0" xfId="143" applyFont="1" applyFill="1" applyAlignment="1">
      <alignment horizontal="center" vertical="center"/>
    </xf>
    <xf numFmtId="9" fontId="119" fillId="0" borderId="0" xfId="143" applyFont="1" applyAlignment="1">
      <alignment horizontal="center" vertical="center"/>
    </xf>
    <xf numFmtId="170" fontId="0" fillId="0" borderId="0" xfId="0" applyNumberFormat="1" applyAlignment="1">
      <alignment horizontal="center" vertical="center"/>
    </xf>
    <xf numFmtId="0" fontId="106" fillId="0" borderId="0" xfId="0" applyFont="1" applyAlignment="1">
      <alignment horizontal="center" vertical="center" wrapText="1"/>
    </xf>
    <xf numFmtId="44" fontId="76" fillId="0" borderId="0" xfId="2" applyFont="1" applyFill="1" applyBorder="1" applyAlignment="1">
      <alignment horizontal="center" vertical="center"/>
    </xf>
    <xf numFmtId="44" fontId="107" fillId="0" borderId="0" xfId="2" applyFont="1" applyFill="1" applyBorder="1" applyAlignment="1">
      <alignment horizontal="center" vertical="center"/>
    </xf>
    <xf numFmtId="2" fontId="76" fillId="0" borderId="88" xfId="0" applyNumberFormat="1" applyFont="1" applyBorder="1" applyAlignment="1">
      <alignment horizontal="center" vertical="center"/>
    </xf>
    <xf numFmtId="2" fontId="76" fillId="0" borderId="25" xfId="0" applyNumberFormat="1" applyFont="1" applyBorder="1" applyAlignment="1">
      <alignment horizontal="center" vertical="center"/>
    </xf>
    <xf numFmtId="2" fontId="76" fillId="0" borderId="46" xfId="0" applyNumberFormat="1" applyFont="1" applyBorder="1" applyAlignment="1">
      <alignment horizontal="center" vertical="center"/>
    </xf>
    <xf numFmtId="2" fontId="76" fillId="0" borderId="53" xfId="0" applyNumberFormat="1" applyFont="1" applyBorder="1" applyAlignment="1">
      <alignment horizontal="center" vertical="center"/>
    </xf>
    <xf numFmtId="6" fontId="76" fillId="0" borderId="62" xfId="2" applyNumberFormat="1" applyFont="1" applyFill="1" applyBorder="1" applyAlignment="1">
      <alignment horizontal="center" vertical="center"/>
    </xf>
    <xf numFmtId="44" fontId="76" fillId="0" borderId="62" xfId="2" applyFont="1" applyFill="1" applyBorder="1" applyAlignment="1">
      <alignment horizontal="center" vertical="center"/>
    </xf>
    <xf numFmtId="44" fontId="107" fillId="0" borderId="62" xfId="2" applyFont="1" applyFill="1" applyBorder="1" applyAlignment="1">
      <alignment horizontal="center" vertical="center"/>
    </xf>
    <xf numFmtId="0" fontId="0" fillId="0" borderId="62" xfId="0" applyBorder="1" applyAlignment="1">
      <alignment horizontal="center"/>
    </xf>
    <xf numFmtId="10" fontId="0" fillId="0" borderId="62" xfId="7" applyNumberFormat="1" applyFont="1" applyFill="1" applyBorder="1" applyAlignment="1">
      <alignment horizontal="center"/>
    </xf>
    <xf numFmtId="3" fontId="0" fillId="0" borderId="25" xfId="0" applyNumberFormat="1" applyBorder="1" applyAlignment="1">
      <alignment horizontal="center" vertical="center" wrapText="1"/>
    </xf>
    <xf numFmtId="3" fontId="0" fillId="0" borderId="46" xfId="0" applyNumberFormat="1" applyBorder="1" applyAlignment="1">
      <alignment horizontal="center" vertical="center" wrapText="1"/>
    </xf>
    <xf numFmtId="0" fontId="0" fillId="86" borderId="0" xfId="0" applyFill="1"/>
    <xf numFmtId="0" fontId="10" fillId="86" borderId="0" xfId="0" applyFont="1" applyFill="1"/>
    <xf numFmtId="0" fontId="0" fillId="86" borderId="0" xfId="0" applyFill="1" applyAlignment="1">
      <alignment vertical="center"/>
    </xf>
    <xf numFmtId="165" fontId="107" fillId="0" borderId="62" xfId="2" applyNumberFormat="1" applyFont="1" applyFill="1" applyBorder="1" applyAlignment="1">
      <alignment horizontal="center" vertical="center"/>
    </xf>
    <xf numFmtId="0" fontId="11" fillId="0" borderId="0" xfId="7" quotePrefix="1" applyNumberFormat="1" applyFont="1" applyAlignment="1">
      <alignment horizontal="right" vertical="center"/>
    </xf>
    <xf numFmtId="3" fontId="11" fillId="0" borderId="101" xfId="0" applyNumberFormat="1" applyFont="1" applyBorder="1" applyAlignment="1">
      <alignment horizontal="center" vertical="center" wrapText="1"/>
    </xf>
    <xf numFmtId="3" fontId="10" fillId="0" borderId="101" xfId="0" applyNumberFormat="1" applyFont="1" applyBorder="1" applyAlignment="1">
      <alignment horizontal="center" vertical="center" wrapText="1"/>
    </xf>
    <xf numFmtId="3" fontId="0" fillId="0" borderId="101" xfId="0" applyNumberFormat="1" applyBorder="1" applyAlignment="1">
      <alignment horizontal="center" vertical="center" wrapText="1"/>
    </xf>
    <xf numFmtId="0" fontId="11" fillId="0" borderId="90" xfId="0" applyFont="1" applyBorder="1" applyAlignment="1">
      <alignment horizontal="left" indent="1"/>
    </xf>
    <xf numFmtId="37" fontId="11" fillId="0" borderId="90" xfId="1" applyNumberFormat="1" applyFont="1" applyFill="1" applyBorder="1" applyAlignment="1">
      <alignment horizontal="center" vertical="center"/>
    </xf>
    <xf numFmtId="39" fontId="11" fillId="0" borderId="90" xfId="1" applyNumberFormat="1" applyFont="1" applyFill="1" applyBorder="1" applyAlignment="1">
      <alignment horizontal="center" vertical="center"/>
    </xf>
    <xf numFmtId="9" fontId="11" fillId="0" borderId="90" xfId="7" applyFont="1" applyFill="1" applyBorder="1" applyAlignment="1">
      <alignment horizontal="center" vertical="center"/>
    </xf>
    <xf numFmtId="164" fontId="58" fillId="0" borderId="0" xfId="1448" applyNumberFormat="1" applyFont="1" applyAlignment="1"/>
    <xf numFmtId="9" fontId="11" fillId="0" borderId="102" xfId="7" quotePrefix="1" applyFont="1" applyBorder="1" applyAlignment="1">
      <alignment horizontal="center" vertical="center"/>
    </xf>
    <xf numFmtId="9" fontId="11" fillId="0" borderId="102" xfId="7" applyFont="1" applyBorder="1" applyAlignment="1">
      <alignment horizontal="center" vertical="center"/>
    </xf>
    <xf numFmtId="9" fontId="0" fillId="0" borderId="102" xfId="0" applyNumberFormat="1" applyBorder="1" applyAlignment="1">
      <alignment horizontal="center" vertical="center"/>
    </xf>
    <xf numFmtId="3" fontId="10" fillId="0" borderId="91" xfId="0" applyNumberFormat="1" applyFont="1" applyBorder="1" applyAlignment="1">
      <alignment horizontal="center" vertical="center"/>
    </xf>
    <xf numFmtId="3" fontId="10" fillId="0" borderId="37" xfId="0" applyNumberFormat="1" applyFont="1" applyBorder="1" applyAlignment="1">
      <alignment horizontal="center" vertical="center"/>
    </xf>
    <xf numFmtId="3" fontId="10" fillId="0" borderId="92" xfId="0" applyNumberFormat="1" applyFont="1" applyBorder="1" applyAlignment="1">
      <alignment horizontal="center" vertical="center"/>
    </xf>
    <xf numFmtId="9" fontId="116" fillId="0" borderId="0" xfId="0" applyNumberFormat="1" applyFont="1" applyAlignment="1">
      <alignment horizontal="center" vertical="center" wrapText="1"/>
    </xf>
    <xf numFmtId="9" fontId="93" fillId="0" borderId="103" xfId="7" applyFont="1" applyFill="1" applyBorder="1" applyAlignment="1">
      <alignment horizontal="center" vertical="center" wrapText="1"/>
    </xf>
    <xf numFmtId="3" fontId="10" fillId="0" borderId="91" xfId="0" applyNumberFormat="1" applyFont="1" applyBorder="1" applyAlignment="1">
      <alignment vertical="center"/>
    </xf>
    <xf numFmtId="3" fontId="10" fillId="0" borderId="37" xfId="0" applyNumberFormat="1" applyFont="1" applyBorder="1" applyAlignment="1">
      <alignment vertical="center"/>
    </xf>
    <xf numFmtId="3" fontId="10" fillId="0" borderId="92" xfId="0" applyNumberFormat="1" applyFont="1" applyBorder="1" applyAlignment="1">
      <alignment vertical="center"/>
    </xf>
    <xf numFmtId="3" fontId="10" fillId="0" borderId="0" xfId="0" applyNumberFormat="1" applyFont="1" applyAlignment="1">
      <alignment vertical="center"/>
    </xf>
    <xf numFmtId="9" fontId="10" fillId="0" borderId="0" xfId="7" applyBorder="1" applyAlignment="1">
      <alignment horizontal="center" vertical="center"/>
    </xf>
    <xf numFmtId="9" fontId="10" fillId="0" borderId="25" xfId="7" applyFont="1" applyBorder="1" applyAlignment="1">
      <alignment horizontal="center" vertical="center" wrapText="1"/>
    </xf>
    <xf numFmtId="0" fontId="14" fillId="0" borderId="34" xfId="0" applyFont="1" applyBorder="1"/>
    <xf numFmtId="0" fontId="0" fillId="0" borderId="46" xfId="0" applyBorder="1" applyAlignment="1">
      <alignment horizontal="center" vertical="center"/>
    </xf>
    <xf numFmtId="0" fontId="10" fillId="0" borderId="0" xfId="0" applyFont="1" applyAlignment="1">
      <alignment vertical="top" wrapText="1"/>
    </xf>
    <xf numFmtId="0" fontId="10" fillId="0" borderId="46" xfId="0" applyFont="1" applyBorder="1" applyAlignment="1">
      <alignment horizontal="center" vertical="center"/>
    </xf>
    <xf numFmtId="1" fontId="116" fillId="0" borderId="25" xfId="0" applyNumberFormat="1" applyFont="1" applyBorder="1" applyAlignment="1">
      <alignment horizontal="center" vertical="center" wrapText="1"/>
    </xf>
    <xf numFmtId="9" fontId="10" fillId="0" borderId="25" xfId="7" applyFill="1" applyBorder="1" applyAlignment="1">
      <alignment horizontal="center" vertical="center" wrapText="1"/>
    </xf>
    <xf numFmtId="9" fontId="10" fillId="0" borderId="0" xfId="2" applyNumberFormat="1" applyFill="1" applyAlignment="1">
      <alignment horizontal="right" vertical="center"/>
    </xf>
    <xf numFmtId="9" fontId="10" fillId="0" borderId="46" xfId="7" applyFont="1" applyBorder="1" applyAlignment="1">
      <alignment horizontal="center" vertical="center" wrapText="1"/>
    </xf>
    <xf numFmtId="3" fontId="10" fillId="0" borderId="77" xfId="0" applyNumberFormat="1" applyFont="1" applyBorder="1" applyAlignment="1">
      <alignment horizontal="center" vertical="center" wrapText="1"/>
    </xf>
    <xf numFmtId="9" fontId="10" fillId="0" borderId="77" xfId="7" applyBorder="1" applyAlignment="1">
      <alignment horizontal="center" vertical="center" wrapText="1"/>
    </xf>
    <xf numFmtId="9" fontId="10" fillId="0" borderId="32" xfId="7" applyBorder="1" applyAlignment="1">
      <alignment horizontal="center" vertical="center" wrapText="1"/>
    </xf>
    <xf numFmtId="0" fontId="0" fillId="4" borderId="0" xfId="0" applyFill="1"/>
    <xf numFmtId="2" fontId="0" fillId="0" borderId="0" xfId="0" applyNumberFormat="1" applyAlignment="1">
      <alignment horizontal="right"/>
    </xf>
    <xf numFmtId="9" fontId="0" fillId="0" borderId="32" xfId="7" applyFont="1" applyFill="1" applyBorder="1" applyAlignment="1">
      <alignment horizontal="center" vertical="center" wrapText="1"/>
    </xf>
    <xf numFmtId="2" fontId="10" fillId="0" borderId="32" xfId="0" applyNumberFormat="1" applyFont="1" applyBorder="1" applyAlignment="1">
      <alignment horizontal="center" vertical="center" wrapText="1"/>
    </xf>
    <xf numFmtId="175" fontId="0" fillId="0" borderId="35" xfId="0" applyNumberFormat="1" applyBorder="1" applyAlignment="1">
      <alignment horizontal="center" vertical="center" wrapText="1"/>
    </xf>
    <xf numFmtId="175" fontId="0" fillId="0" borderId="32" xfId="0" applyNumberFormat="1" applyBorder="1" applyAlignment="1">
      <alignment horizontal="center" vertical="center" wrapText="1"/>
    </xf>
    <xf numFmtId="177" fontId="76" fillId="0" borderId="62" xfId="2" applyNumberFormat="1" applyFont="1" applyBorder="1" applyAlignment="1">
      <alignment horizontal="center" vertical="center"/>
    </xf>
    <xf numFmtId="177" fontId="107" fillId="0" borderId="62" xfId="2" applyNumberFormat="1" applyFont="1" applyFill="1" applyBorder="1" applyAlignment="1">
      <alignment horizontal="center" vertical="center"/>
    </xf>
    <xf numFmtId="177" fontId="107" fillId="0" borderId="62" xfId="2" applyNumberFormat="1" applyFont="1" applyBorder="1" applyAlignment="1">
      <alignment horizontal="center" vertical="center"/>
    </xf>
    <xf numFmtId="0" fontId="109" fillId="0" borderId="0" xfId="7" applyNumberFormat="1" applyFont="1" applyAlignment="1">
      <alignment horizontal="right"/>
    </xf>
    <xf numFmtId="0" fontId="25" fillId="0" borderId="0" xfId="0" applyFont="1" applyAlignment="1">
      <alignment vertical="center"/>
    </xf>
    <xf numFmtId="0" fontId="0" fillId="0" borderId="0" xfId="0" applyAlignment="1">
      <alignment vertical="center"/>
    </xf>
    <xf numFmtId="2" fontId="10" fillId="0" borderId="0" xfId="0" applyNumberFormat="1" applyFont="1" applyAlignment="1">
      <alignment vertical="center"/>
    </xf>
    <xf numFmtId="9" fontId="10" fillId="0" borderId="0" xfId="0" applyNumberFormat="1" applyFont="1" applyAlignment="1">
      <alignment vertical="center"/>
    </xf>
    <xf numFmtId="0" fontId="25"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143" fillId="0" borderId="0" xfId="0" applyFont="1"/>
    <xf numFmtId="9" fontId="84" fillId="0" borderId="0" xfId="143" applyFont="1" applyAlignment="1">
      <alignment horizontal="center" vertical="center"/>
    </xf>
    <xf numFmtId="0" fontId="144" fillId="0" borderId="0" xfId="125" applyFont="1"/>
    <xf numFmtId="170" fontId="10" fillId="0" borderId="0" xfId="0" applyNumberFormat="1" applyFont="1" applyAlignment="1">
      <alignment horizontal="right" vertical="center"/>
    </xf>
    <xf numFmtId="9" fontId="59" fillId="0" borderId="0" xfId="143" applyFont="1" applyFill="1" applyAlignment="1">
      <alignment horizontal="center" vertical="center"/>
    </xf>
    <xf numFmtId="9" fontId="59" fillId="0" borderId="0" xfId="143" applyFont="1" applyAlignment="1">
      <alignment horizontal="center" vertical="center"/>
    </xf>
    <xf numFmtId="0" fontId="145" fillId="0" borderId="0" xfId="0" applyFont="1" applyAlignment="1">
      <alignment vertical="center"/>
    </xf>
    <xf numFmtId="0" fontId="76" fillId="0" borderId="0" xfId="0" applyFont="1"/>
    <xf numFmtId="0" fontId="10" fillId="77" borderId="0" xfId="0" applyFont="1" applyFill="1" applyAlignment="1">
      <alignment horizontal="right"/>
    </xf>
    <xf numFmtId="170" fontId="10" fillId="0" borderId="0" xfId="0" applyNumberFormat="1" applyFont="1" applyAlignment="1">
      <alignment horizontal="center" vertical="center"/>
    </xf>
    <xf numFmtId="0" fontId="146" fillId="0" borderId="0" xfId="0" applyFont="1" applyAlignment="1">
      <alignment vertical="center"/>
    </xf>
    <xf numFmtId="0" fontId="106" fillId="87" borderId="76" xfId="0" applyFont="1" applyFill="1" applyBorder="1" applyAlignment="1">
      <alignment horizontal="left" vertical="center" wrapText="1"/>
    </xf>
    <xf numFmtId="0" fontId="106" fillId="87" borderId="76" xfId="0" applyFont="1" applyFill="1" applyBorder="1" applyAlignment="1">
      <alignment horizontal="center" vertical="center" wrapText="1"/>
    </xf>
    <xf numFmtId="0" fontId="76" fillId="0" borderId="0" xfId="0" applyFont="1" applyAlignment="1">
      <alignment wrapText="1"/>
    </xf>
    <xf numFmtId="9" fontId="147" fillId="0" borderId="0" xfId="0" applyNumberFormat="1" applyFont="1" applyAlignment="1">
      <alignment horizontal="center" vertical="center"/>
    </xf>
    <xf numFmtId="9" fontId="10" fillId="0" borderId="0" xfId="0" applyNumberFormat="1" applyFont="1" applyAlignment="1">
      <alignment horizontal="center" vertical="center"/>
    </xf>
    <xf numFmtId="0" fontId="10" fillId="0" borderId="0" xfId="0" applyFont="1" applyFill="1" applyAlignment="1">
      <alignment horizontal="right"/>
    </xf>
    <xf numFmtId="0" fontId="0" fillId="0" borderId="0" xfId="0" applyFill="1" applyAlignment="1">
      <alignment horizontal="right"/>
    </xf>
    <xf numFmtId="0" fontId="10" fillId="0" borderId="0" xfId="0" applyFont="1" applyFill="1" applyAlignment="1">
      <alignment horizontal="right" vertical="center"/>
    </xf>
    <xf numFmtId="0" fontId="10" fillId="0" borderId="0" xfId="0" applyFont="1" applyFill="1" applyAlignment="1">
      <alignment vertical="center"/>
    </xf>
    <xf numFmtId="0" fontId="104" fillId="0" borderId="0" xfId="1" applyNumberFormat="1" applyFont="1" applyFill="1" applyBorder="1" applyAlignment="1">
      <alignment horizontal="center" vertical="center" wrapText="1"/>
    </xf>
    <xf numFmtId="9" fontId="0" fillId="0" borderId="0" xfId="7" applyFont="1" applyFill="1" applyBorder="1" applyAlignment="1">
      <alignment horizontal="center"/>
    </xf>
    <xf numFmtId="9" fontId="11" fillId="0" borderId="0" xfId="7" applyFont="1" applyFill="1" applyBorder="1" applyAlignment="1">
      <alignment horizontal="center" wrapText="1"/>
    </xf>
    <xf numFmtId="0" fontId="116" fillId="0" borderId="0" xfId="0" applyFont="1" applyFill="1" applyAlignment="1">
      <alignment horizontal="center" vertical="center" wrapText="1"/>
    </xf>
    <xf numFmtId="0" fontId="93" fillId="0" borderId="0" xfId="0" applyFont="1" applyFill="1" applyAlignment="1">
      <alignment horizontal="center" vertical="center" wrapText="1"/>
    </xf>
    <xf numFmtId="3" fontId="93" fillId="0" borderId="0" xfId="0" applyNumberFormat="1" applyFont="1" applyFill="1" applyAlignment="1">
      <alignment horizontal="center" vertical="center" wrapText="1"/>
    </xf>
    <xf numFmtId="9" fontId="93" fillId="0" borderId="0" xfId="0" applyNumberFormat="1" applyFont="1" applyFill="1" applyAlignment="1">
      <alignment horizontal="center" vertical="center" wrapText="1"/>
    </xf>
    <xf numFmtId="10" fontId="93" fillId="0" borderId="0" xfId="0" applyNumberFormat="1" applyFont="1" applyFill="1" applyAlignment="1">
      <alignment horizontal="center" vertical="center" wrapText="1"/>
    </xf>
    <xf numFmtId="0" fontId="11" fillId="0" borderId="0" xfId="0" quotePrefix="1" applyFont="1" applyFill="1"/>
    <xf numFmtId="0" fontId="138" fillId="76" borderId="0" xfId="362" applyFont="1" applyFill="1" applyAlignment="1">
      <alignment horizontal="center"/>
    </xf>
    <xf numFmtId="0" fontId="138" fillId="0" borderId="0" xfId="362" applyFont="1" applyAlignment="1"/>
    <xf numFmtId="0" fontId="11" fillId="0" borderId="0" xfId="0" applyFont="1" applyAlignment="1">
      <alignment horizontal="left"/>
    </xf>
    <xf numFmtId="0" fontId="11" fillId="0" borderId="0" xfId="0" applyFont="1" applyAlignment="1">
      <alignment horizontal="center"/>
    </xf>
    <xf numFmtId="0" fontId="17" fillId="3" borderId="0" xfId="6" applyFont="1" applyFill="1" applyAlignment="1">
      <alignment horizontal="center" vertical="center"/>
    </xf>
    <xf numFmtId="0" fontId="18" fillId="3" borderId="0" xfId="6" applyFont="1" applyFill="1" applyAlignment="1">
      <alignment horizontal="center" vertical="center"/>
    </xf>
    <xf numFmtId="43" fontId="19" fillId="3" borderId="0" xfId="1" applyFont="1" applyFill="1" applyAlignment="1">
      <alignment horizontal="center" wrapText="1"/>
    </xf>
    <xf numFmtId="43" fontId="19" fillId="3" borderId="0" xfId="1" applyFont="1" applyFill="1" applyAlignment="1">
      <alignment horizontal="center"/>
    </xf>
    <xf numFmtId="0" fontId="11" fillId="3" borderId="0" xfId="5" applyFont="1" applyFill="1" applyAlignment="1">
      <alignment horizontal="justify" vertical="center" wrapText="1"/>
    </xf>
    <xf numFmtId="0" fontId="10" fillId="3" borderId="0" xfId="5" applyFont="1" applyFill="1" applyAlignment="1">
      <alignment horizontal="justify" vertical="center" wrapText="1"/>
    </xf>
    <xf numFmtId="0" fontId="11" fillId="4" borderId="0" xfId="0" applyFont="1" applyFill="1" applyAlignment="1">
      <alignment horizontal="center"/>
    </xf>
    <xf numFmtId="43" fontId="19" fillId="3" borderId="0" xfId="1" applyFont="1" applyFill="1" applyAlignment="1">
      <alignment horizontal="center" vertical="center" wrapText="1"/>
    </xf>
    <xf numFmtId="0" fontId="140" fillId="84" borderId="0" xfId="0" applyFont="1" applyFill="1" applyAlignment="1">
      <alignment vertical="center" wrapText="1"/>
    </xf>
    <xf numFmtId="0" fontId="140" fillId="84" borderId="93" xfId="0" applyFont="1" applyFill="1" applyBorder="1" applyAlignment="1">
      <alignment vertical="center" wrapText="1"/>
    </xf>
    <xf numFmtId="0" fontId="140" fillId="84" borderId="95" xfId="0" applyFont="1" applyFill="1" applyBorder="1" applyAlignment="1">
      <alignment horizontal="center" vertical="center" wrapText="1"/>
    </xf>
    <xf numFmtId="0" fontId="140" fillId="84" borderId="94" xfId="0" applyFont="1" applyFill="1" applyBorder="1" applyAlignment="1">
      <alignment horizontal="center" vertical="center" wrapText="1"/>
    </xf>
    <xf numFmtId="0" fontId="140" fillId="84" borderId="99" xfId="0" applyFont="1" applyFill="1" applyBorder="1" applyAlignment="1">
      <alignment horizontal="center" vertical="center" wrapText="1"/>
    </xf>
    <xf numFmtId="3" fontId="11" fillId="0" borderId="0" xfId="0" applyNumberFormat="1" applyFont="1" applyAlignment="1">
      <alignment horizontal="center" vertical="center" wrapText="1"/>
    </xf>
    <xf numFmtId="3" fontId="11" fillId="0" borderId="46" xfId="0" applyNumberFormat="1" applyFont="1" applyBorder="1" applyAlignment="1">
      <alignment horizontal="center" vertical="center" wrapText="1"/>
    </xf>
    <xf numFmtId="3" fontId="10" fillId="0" borderId="101" xfId="0" applyNumberFormat="1" applyFont="1" applyBorder="1" applyAlignment="1">
      <alignment horizontal="center" vertical="center" wrapText="1"/>
    </xf>
    <xf numFmtId="0" fontId="106" fillId="85" borderId="0" xfId="0" applyFont="1" applyFill="1" applyAlignment="1">
      <alignment horizontal="center" vertical="center" wrapText="1"/>
    </xf>
    <xf numFmtId="0" fontId="106" fillId="85" borderId="46" xfId="0" applyFont="1" applyFill="1" applyBorder="1" applyAlignment="1">
      <alignment horizontal="center" vertical="center" wrapText="1"/>
    </xf>
    <xf numFmtId="0" fontId="11" fillId="0" borderId="0" xfId="0" applyFont="1" applyAlignment="1"/>
    <xf numFmtId="4" fontId="10" fillId="0" borderId="52" xfId="0" applyNumberFormat="1" applyFont="1" applyBorder="1" applyAlignment="1">
      <alignment horizontal="center" vertical="center" wrapText="1"/>
    </xf>
    <xf numFmtId="2" fontId="76" fillId="0" borderId="32" xfId="0" applyNumberFormat="1" applyFont="1" applyBorder="1" applyAlignment="1">
      <alignment horizontal="center" vertical="center" wrapText="1"/>
    </xf>
    <xf numFmtId="2" fontId="76" fillId="0" borderId="0" xfId="0" applyNumberFormat="1" applyFont="1" applyAlignment="1">
      <alignment horizontal="center" vertical="center" wrapText="1"/>
    </xf>
    <xf numFmtId="2" fontId="76" fillId="0" borderId="46" xfId="0" applyNumberFormat="1" applyFont="1" applyBorder="1" applyAlignment="1">
      <alignment horizontal="center" vertical="center" wrapText="1"/>
    </xf>
    <xf numFmtId="2" fontId="76" fillId="0" borderId="53" xfId="0" applyNumberFormat="1" applyFont="1" applyBorder="1" applyAlignment="1">
      <alignment horizontal="center" vertical="center" wrapText="1"/>
    </xf>
    <xf numFmtId="0" fontId="106" fillId="85" borderId="31" xfId="0" applyFont="1" applyFill="1" applyBorder="1" applyAlignment="1">
      <alignment horizontal="center" vertical="center" wrapText="1"/>
    </xf>
    <xf numFmtId="43" fontId="11" fillId="0" borderId="0" xfId="0" applyNumberFormat="1" applyFont="1" applyAlignment="1"/>
    <xf numFmtId="0" fontId="0" fillId="0" borderId="0" xfId="0" applyAlignment="1"/>
    <xf numFmtId="0" fontId="0" fillId="76" borderId="0" xfId="0" applyFill="1" applyAlignment="1"/>
    <xf numFmtId="0" fontId="21" fillId="78" borderId="0" xfId="0" applyFont="1" applyFill="1" applyAlignment="1">
      <alignment horizontal="left" vertical="center"/>
    </xf>
    <xf numFmtId="2" fontId="76" fillId="0" borderId="62" xfId="0" applyNumberFormat="1" applyFont="1" applyBorder="1" applyAlignment="1">
      <alignment horizontal="left" vertical="center" wrapText="1"/>
    </xf>
    <xf numFmtId="0" fontId="23" fillId="0" borderId="0" xfId="0" applyFont="1" applyAlignment="1"/>
    <xf numFmtId="0" fontId="25" fillId="0" borderId="0" xfId="0" applyFont="1" applyAlignment="1">
      <alignment vertical="center"/>
    </xf>
    <xf numFmtId="0" fontId="106" fillId="85" borderId="26" xfId="0" applyFont="1" applyFill="1" applyBorder="1" applyAlignment="1">
      <alignment horizontal="center" vertical="center" wrapText="1"/>
    </xf>
    <xf numFmtId="0" fontId="0" fillId="4" borderId="83" xfId="0" applyFill="1" applyBorder="1" applyAlignment="1">
      <alignment horizontal="center"/>
    </xf>
    <xf numFmtId="0" fontId="0" fillId="4" borderId="84" xfId="0" applyFill="1" applyBorder="1" applyAlignment="1">
      <alignment horizontal="center"/>
    </xf>
    <xf numFmtId="0" fontId="0" fillId="4" borderId="85" xfId="0" applyFill="1" applyBorder="1" applyAlignment="1">
      <alignment horizontal="center"/>
    </xf>
    <xf numFmtId="3" fontId="10" fillId="0" borderId="46" xfId="0" applyNumberFormat="1" applyFont="1" applyBorder="1" applyAlignment="1">
      <alignment horizontal="center" vertical="center" wrapText="1"/>
    </xf>
    <xf numFmtId="0" fontId="104" fillId="85" borderId="44" xfId="0" applyFont="1" applyFill="1" applyBorder="1" applyAlignment="1">
      <alignment horizontal="center" wrapText="1"/>
    </xf>
    <xf numFmtId="0" fontId="104" fillId="85" borderId="49" xfId="0" applyFont="1" applyFill="1" applyBorder="1" applyAlignment="1">
      <alignment horizontal="center" wrapText="1"/>
    </xf>
    <xf numFmtId="0" fontId="21" fillId="78" borderId="0" xfId="0" applyFont="1" applyFill="1" applyAlignment="1">
      <alignment vertical="center"/>
    </xf>
    <xf numFmtId="0" fontId="21" fillId="0" borderId="0" xfId="0" applyFont="1" applyAlignment="1">
      <alignment vertical="center"/>
    </xf>
    <xf numFmtId="0" fontId="23" fillId="0" borderId="0" xfId="0" applyFont="1" applyAlignment="1">
      <alignment vertical="center"/>
    </xf>
    <xf numFmtId="0" fontId="116" fillId="79" borderId="0" xfId="0" applyFont="1" applyFill="1" applyAlignment="1">
      <alignment horizontal="center" vertical="center" wrapText="1"/>
    </xf>
    <xf numFmtId="0" fontId="116" fillId="79" borderId="29" xfId="0" applyFont="1" applyFill="1" applyBorder="1" applyAlignment="1">
      <alignment horizontal="center" vertical="center" wrapText="1"/>
    </xf>
    <xf numFmtId="0" fontId="0" fillId="76" borderId="0" xfId="0" applyFill="1" applyAlignment="1">
      <alignment horizontal="center"/>
    </xf>
    <xf numFmtId="0" fontId="104" fillId="85" borderId="0" xfId="0" applyFont="1" applyFill="1" applyAlignment="1">
      <alignment horizontal="center" wrapText="1"/>
    </xf>
    <xf numFmtId="0" fontId="104" fillId="85" borderId="24" xfId="1" applyNumberFormat="1" applyFont="1" applyFill="1" applyBorder="1" applyAlignment="1">
      <alignment horizontal="center" wrapText="1"/>
    </xf>
    <xf numFmtId="0" fontId="104" fillId="85" borderId="24" xfId="0" applyFont="1" applyFill="1" applyBorder="1" applyAlignment="1">
      <alignment horizontal="center" wrapText="1"/>
    </xf>
    <xf numFmtId="0" fontId="10" fillId="0" borderId="0" xfId="0" applyFont="1" applyAlignment="1">
      <alignment horizontal="right" vertical="center"/>
    </xf>
    <xf numFmtId="0" fontId="10" fillId="0" borderId="0" xfId="0" applyFont="1" applyAlignment="1">
      <alignment horizontal="center" vertical="center"/>
    </xf>
    <xf numFmtId="0" fontId="11" fillId="0" borderId="0" xfId="0" applyFont="1" applyAlignment="1">
      <alignment vertical="center"/>
    </xf>
    <xf numFmtId="0" fontId="104" fillId="85" borderId="49" xfId="0" applyFont="1" applyFill="1" applyBorder="1" applyAlignment="1">
      <alignment horizontal="center" vertical="center" wrapText="1"/>
    </xf>
    <xf numFmtId="0" fontId="104" fillId="85" borderId="48" xfId="0" applyFont="1" applyFill="1" applyBorder="1" applyAlignment="1">
      <alignment horizontal="center" vertical="center" wrapText="1"/>
    </xf>
    <xf numFmtId="0" fontId="10" fillId="76" borderId="0" xfId="0" applyFont="1" applyFill="1" applyAlignment="1">
      <alignment horizontal="center" vertical="center"/>
    </xf>
    <xf numFmtId="0" fontId="10" fillId="0" borderId="0" xfId="0" applyFont="1" applyAlignment="1">
      <alignment vertical="center"/>
    </xf>
    <xf numFmtId="0" fontId="104" fillId="85" borderId="44" xfId="0" applyFont="1" applyFill="1" applyBorder="1" applyAlignment="1">
      <alignment horizontal="center" vertical="center" wrapText="1"/>
    </xf>
    <xf numFmtId="0" fontId="104" fillId="85" borderId="0" xfId="0" applyFont="1" applyFill="1" applyAlignment="1">
      <alignment horizontal="center" vertical="center" wrapText="1"/>
    </xf>
    <xf numFmtId="0" fontId="104" fillId="85" borderId="45" xfId="0" applyFont="1" applyFill="1" applyBorder="1" applyAlignment="1">
      <alignment horizontal="center" vertical="center" wrapText="1"/>
    </xf>
    <xf numFmtId="0" fontId="104" fillId="85" borderId="0" xfId="1" applyNumberFormat="1" applyFont="1" applyFill="1" applyAlignment="1">
      <alignment horizontal="right" vertical="center" wrapText="1"/>
    </xf>
    <xf numFmtId="0" fontId="104" fillId="85" borderId="24" xfId="1" applyNumberFormat="1" applyFont="1" applyFill="1" applyBorder="1" applyAlignment="1">
      <alignment horizontal="right" vertical="center" wrapText="1"/>
    </xf>
    <xf numFmtId="0" fontId="104" fillId="85" borderId="0" xfId="1" applyNumberFormat="1" applyFont="1" applyFill="1" applyAlignment="1">
      <alignment horizontal="left" vertical="center" wrapText="1"/>
    </xf>
    <xf numFmtId="0" fontId="104" fillId="85" borderId="24" xfId="1" applyNumberFormat="1" applyFont="1" applyFill="1" applyBorder="1" applyAlignment="1">
      <alignment horizontal="left" vertical="center" wrapText="1"/>
    </xf>
    <xf numFmtId="0" fontId="104" fillId="85" borderId="0" xfId="1" applyNumberFormat="1" applyFont="1" applyFill="1" applyAlignment="1">
      <alignment horizontal="center" vertical="center" wrapText="1"/>
    </xf>
    <xf numFmtId="0" fontId="104" fillId="85" borderId="24" xfId="1" applyNumberFormat="1" applyFont="1" applyFill="1" applyBorder="1" applyAlignment="1">
      <alignment horizontal="center" vertical="center" wrapText="1"/>
    </xf>
    <xf numFmtId="0" fontId="23" fillId="0" borderId="0" xfId="0" applyFont="1" applyAlignment="1">
      <alignment horizontal="left" vertical="center" wrapText="1"/>
    </xf>
    <xf numFmtId="0" fontId="23" fillId="0" borderId="37" xfId="0" applyFont="1" applyBorder="1" applyAlignment="1">
      <alignment horizontal="left" vertical="center" wrapText="1"/>
    </xf>
    <xf numFmtId="0" fontId="10" fillId="76" borderId="0" xfId="0" applyFont="1" applyFill="1" applyAlignment="1">
      <alignment vertical="center"/>
    </xf>
    <xf numFmtId="0" fontId="0" fillId="0" borderId="0" xfId="0" applyAlignment="1">
      <alignment vertical="center"/>
    </xf>
    <xf numFmtId="0" fontId="0" fillId="76" borderId="0" xfId="0" applyFill="1" applyAlignment="1">
      <alignment vertical="center"/>
    </xf>
    <xf numFmtId="0" fontId="138" fillId="0" borderId="0" xfId="362" applyFont="1" applyAlignment="1">
      <alignment horizontal="center"/>
    </xf>
    <xf numFmtId="0" fontId="138" fillId="76" borderId="0" xfId="362" applyFont="1" applyFill="1" applyAlignment="1">
      <alignment horizontal="center"/>
    </xf>
  </cellXfs>
  <cellStyles count="5415">
    <cellStyle name="0.0" xfId="157" xr:uid="{00000000-0005-0000-0000-000000000000}"/>
    <cellStyle name="0.00" xfId="158" xr:uid="{00000000-0005-0000-0000-000001000000}"/>
    <cellStyle name="20% - Accent1" xfId="5243" builtinId="30" customBuiltin="1"/>
    <cellStyle name="20% - Accent1 2" xfId="17" xr:uid="{00000000-0005-0000-0000-000002000000}"/>
    <cellStyle name="20% - Accent1 2 10" xfId="5401" xr:uid="{96316DC1-7314-4789-9CD5-5E7767A5823D}"/>
    <cellStyle name="20% - Accent1 2 2" xfId="159" xr:uid="{00000000-0005-0000-0000-000003000000}"/>
    <cellStyle name="20% - Accent1 2 2 2" xfId="160" xr:uid="{00000000-0005-0000-0000-000004000000}"/>
    <cellStyle name="20% - Accent1 2 2 2 2" xfId="568" xr:uid="{00000000-0005-0000-0000-000005000000}"/>
    <cellStyle name="20% - Accent1 2 2 2 2 2" xfId="1031" xr:uid="{00000000-0005-0000-0000-000006000000}"/>
    <cellStyle name="20% - Accent1 2 2 2 2 2 2" xfId="4110" xr:uid="{00000000-0005-0000-0000-000007000000}"/>
    <cellStyle name="20% - Accent1 2 2 2 2 3" xfId="1506" xr:uid="{00000000-0005-0000-0000-000008000000}"/>
    <cellStyle name="20% - Accent1 2 2 2 2 3 2" xfId="4572" xr:uid="{00000000-0005-0000-0000-000009000000}"/>
    <cellStyle name="20% - Accent1 2 2 2 2 4" xfId="3655" xr:uid="{00000000-0005-0000-0000-00000A000000}"/>
    <cellStyle name="20% - Accent1 2 2 2 2 5" xfId="2958" xr:uid="{00000000-0005-0000-0000-00000B000000}"/>
    <cellStyle name="20% - Accent1 2 2 2 2 6" xfId="2259" xr:uid="{00000000-0005-0000-0000-00000C000000}"/>
    <cellStyle name="20% - Accent1 2 2 2 3" xfId="803" xr:uid="{00000000-0005-0000-0000-00000D000000}"/>
    <cellStyle name="20% - Accent1 2 2 2 3 2" xfId="1744" xr:uid="{00000000-0005-0000-0000-00000E000000}"/>
    <cellStyle name="20% - Accent1 2 2 2 3 2 2" xfId="4806" xr:uid="{00000000-0005-0000-0000-00000F000000}"/>
    <cellStyle name="20% - Accent1 2 2 2 3 3" xfId="3883" xr:uid="{00000000-0005-0000-0000-000010000000}"/>
    <cellStyle name="20% - Accent1 2 2 2 3 4" xfId="3190" xr:uid="{00000000-0005-0000-0000-000011000000}"/>
    <cellStyle name="20% - Accent1 2 2 2 3 5" xfId="2490" xr:uid="{00000000-0005-0000-0000-000012000000}"/>
    <cellStyle name="20% - Accent1 2 2 2 4" xfId="1262" xr:uid="{00000000-0005-0000-0000-000013000000}"/>
    <cellStyle name="20% - Accent1 2 2 2 4 2" xfId="4338" xr:uid="{00000000-0005-0000-0000-000014000000}"/>
    <cellStyle name="20% - Accent1 2 2 2 5" xfId="3425" xr:uid="{00000000-0005-0000-0000-000015000000}"/>
    <cellStyle name="20% - Accent1 2 2 2 6" xfId="2724" xr:uid="{00000000-0005-0000-0000-000016000000}"/>
    <cellStyle name="20% - Accent1 2 2 2 7" xfId="2023" xr:uid="{00000000-0005-0000-0000-000017000000}"/>
    <cellStyle name="20% - Accent1 2 2 3" xfId="567" xr:uid="{00000000-0005-0000-0000-000018000000}"/>
    <cellStyle name="20% - Accent1 2 2 3 2" xfId="1030" xr:uid="{00000000-0005-0000-0000-000019000000}"/>
    <cellStyle name="20% - Accent1 2 2 3 2 2" xfId="4109" xr:uid="{00000000-0005-0000-0000-00001A000000}"/>
    <cellStyle name="20% - Accent1 2 2 3 3" xfId="1505" xr:uid="{00000000-0005-0000-0000-00001B000000}"/>
    <cellStyle name="20% - Accent1 2 2 3 3 2" xfId="4571" xr:uid="{00000000-0005-0000-0000-00001C000000}"/>
    <cellStyle name="20% - Accent1 2 2 3 4" xfId="3654" xr:uid="{00000000-0005-0000-0000-00001D000000}"/>
    <cellStyle name="20% - Accent1 2 2 3 5" xfId="2957" xr:uid="{00000000-0005-0000-0000-00001E000000}"/>
    <cellStyle name="20% - Accent1 2 2 3 6" xfId="2258" xr:uid="{00000000-0005-0000-0000-00001F000000}"/>
    <cellStyle name="20% - Accent1 2 2 4" xfId="802" xr:uid="{00000000-0005-0000-0000-000020000000}"/>
    <cellStyle name="20% - Accent1 2 2 4 2" xfId="1743" xr:uid="{00000000-0005-0000-0000-000021000000}"/>
    <cellStyle name="20% - Accent1 2 2 4 2 2" xfId="4805" xr:uid="{00000000-0005-0000-0000-000022000000}"/>
    <cellStyle name="20% - Accent1 2 2 4 3" xfId="3882" xr:uid="{00000000-0005-0000-0000-000023000000}"/>
    <cellStyle name="20% - Accent1 2 2 4 4" xfId="3189" xr:uid="{00000000-0005-0000-0000-000024000000}"/>
    <cellStyle name="20% - Accent1 2 2 4 5" xfId="2489" xr:uid="{00000000-0005-0000-0000-000025000000}"/>
    <cellStyle name="20% - Accent1 2 2 5" xfId="1261" xr:uid="{00000000-0005-0000-0000-000026000000}"/>
    <cellStyle name="20% - Accent1 2 2 5 2" xfId="4337" xr:uid="{00000000-0005-0000-0000-000027000000}"/>
    <cellStyle name="20% - Accent1 2 2 6" xfId="3424" xr:uid="{00000000-0005-0000-0000-000028000000}"/>
    <cellStyle name="20% - Accent1 2 2 7" xfId="2723" xr:uid="{00000000-0005-0000-0000-000029000000}"/>
    <cellStyle name="20% - Accent1 2 2 8" xfId="2022" xr:uid="{00000000-0005-0000-0000-00002A000000}"/>
    <cellStyle name="20% - Accent1 2 2 9" xfId="5400" xr:uid="{37E64313-1DB6-4E84-894F-4103BA7C9E63}"/>
    <cellStyle name="20% - Accent1 2 3" xfId="161" xr:uid="{00000000-0005-0000-0000-00002B000000}"/>
    <cellStyle name="20% - Accent1 2 3 2" xfId="569" xr:uid="{00000000-0005-0000-0000-00002C000000}"/>
    <cellStyle name="20% - Accent1 2 3 2 2" xfId="1032" xr:uid="{00000000-0005-0000-0000-00002D000000}"/>
    <cellStyle name="20% - Accent1 2 3 2 2 2" xfId="4111" xr:uid="{00000000-0005-0000-0000-00002E000000}"/>
    <cellStyle name="20% - Accent1 2 3 2 3" xfId="1507" xr:uid="{00000000-0005-0000-0000-00002F000000}"/>
    <cellStyle name="20% - Accent1 2 3 2 3 2" xfId="4573" xr:uid="{00000000-0005-0000-0000-000030000000}"/>
    <cellStyle name="20% - Accent1 2 3 2 4" xfId="3656" xr:uid="{00000000-0005-0000-0000-000031000000}"/>
    <cellStyle name="20% - Accent1 2 3 2 5" xfId="2959" xr:uid="{00000000-0005-0000-0000-000032000000}"/>
    <cellStyle name="20% - Accent1 2 3 2 6" xfId="2260" xr:uid="{00000000-0005-0000-0000-000033000000}"/>
    <cellStyle name="20% - Accent1 2 3 3" xfId="804" xr:uid="{00000000-0005-0000-0000-000034000000}"/>
    <cellStyle name="20% - Accent1 2 3 3 2" xfId="1745" xr:uid="{00000000-0005-0000-0000-000035000000}"/>
    <cellStyle name="20% - Accent1 2 3 3 2 2" xfId="4807" xr:uid="{00000000-0005-0000-0000-000036000000}"/>
    <cellStyle name="20% - Accent1 2 3 3 3" xfId="3884" xr:uid="{00000000-0005-0000-0000-000037000000}"/>
    <cellStyle name="20% - Accent1 2 3 3 4" xfId="3191" xr:uid="{00000000-0005-0000-0000-000038000000}"/>
    <cellStyle name="20% - Accent1 2 3 3 5" xfId="2491" xr:uid="{00000000-0005-0000-0000-000039000000}"/>
    <cellStyle name="20% - Accent1 2 3 4" xfId="1263" xr:uid="{00000000-0005-0000-0000-00003A000000}"/>
    <cellStyle name="20% - Accent1 2 3 4 2" xfId="4339" xr:uid="{00000000-0005-0000-0000-00003B000000}"/>
    <cellStyle name="20% - Accent1 2 3 5" xfId="3426" xr:uid="{00000000-0005-0000-0000-00003C000000}"/>
    <cellStyle name="20% - Accent1 2 3 6" xfId="2725" xr:uid="{00000000-0005-0000-0000-00003D000000}"/>
    <cellStyle name="20% - Accent1 2 3 7" xfId="2024" xr:uid="{00000000-0005-0000-0000-00003E000000}"/>
    <cellStyle name="20% - Accent1 2 3 8" xfId="5399" xr:uid="{0029CC69-6AC9-4086-9308-30A46CE83E9C}"/>
    <cellStyle name="20% - Accent1 2 4" xfId="526" xr:uid="{00000000-0005-0000-0000-00003F000000}"/>
    <cellStyle name="20% - Accent1 2 4 2" xfId="989" xr:uid="{00000000-0005-0000-0000-000040000000}"/>
    <cellStyle name="20% - Accent1 2 4 2 2" xfId="4068" xr:uid="{00000000-0005-0000-0000-000041000000}"/>
    <cellStyle name="20% - Accent1 2 4 3" xfId="1464" xr:uid="{00000000-0005-0000-0000-000042000000}"/>
    <cellStyle name="20% - Accent1 2 4 3 2" xfId="4530" xr:uid="{00000000-0005-0000-0000-000043000000}"/>
    <cellStyle name="20% - Accent1 2 4 4" xfId="3613" xr:uid="{00000000-0005-0000-0000-000044000000}"/>
    <cellStyle name="20% - Accent1 2 4 5" xfId="2916" xr:uid="{00000000-0005-0000-0000-000045000000}"/>
    <cellStyle name="20% - Accent1 2 4 6" xfId="2217" xr:uid="{00000000-0005-0000-0000-000046000000}"/>
    <cellStyle name="20% - Accent1 2 5" xfId="758" xr:uid="{00000000-0005-0000-0000-000047000000}"/>
    <cellStyle name="20% - Accent1 2 5 2" xfId="1699" xr:uid="{00000000-0005-0000-0000-000048000000}"/>
    <cellStyle name="20% - Accent1 2 5 2 2" xfId="4761" xr:uid="{00000000-0005-0000-0000-000049000000}"/>
    <cellStyle name="20% - Accent1 2 5 3" xfId="3840" xr:uid="{00000000-0005-0000-0000-00004A000000}"/>
    <cellStyle name="20% - Accent1 2 5 4" xfId="3147" xr:uid="{00000000-0005-0000-0000-00004B000000}"/>
    <cellStyle name="20% - Accent1 2 5 5" xfId="2448" xr:uid="{00000000-0005-0000-0000-00004C000000}"/>
    <cellStyle name="20% - Accent1 2 6" xfId="1219" xr:uid="{00000000-0005-0000-0000-00004D000000}"/>
    <cellStyle name="20% - Accent1 2 6 2" xfId="4295" xr:uid="{00000000-0005-0000-0000-00004E000000}"/>
    <cellStyle name="20% - Accent1 2 7" xfId="3382" xr:uid="{00000000-0005-0000-0000-00004F000000}"/>
    <cellStyle name="20% - Accent1 2 8" xfId="2681" xr:uid="{00000000-0005-0000-0000-000050000000}"/>
    <cellStyle name="20% - Accent1 2 9" xfId="1976" xr:uid="{00000000-0005-0000-0000-000051000000}"/>
    <cellStyle name="20% - Accent1 3" xfId="16" xr:uid="{00000000-0005-0000-0000-000052000000}"/>
    <cellStyle name="20% - Accent1 3 2" xfId="162" xr:uid="{00000000-0005-0000-0000-000053000000}"/>
    <cellStyle name="20% - Accent1 3 2 2" xfId="570" xr:uid="{00000000-0005-0000-0000-000054000000}"/>
    <cellStyle name="20% - Accent1 3 2 2 2" xfId="1033" xr:uid="{00000000-0005-0000-0000-000055000000}"/>
    <cellStyle name="20% - Accent1 3 2 2 2 2" xfId="4112" xr:uid="{00000000-0005-0000-0000-000056000000}"/>
    <cellStyle name="20% - Accent1 3 2 2 3" xfId="1508" xr:uid="{00000000-0005-0000-0000-000057000000}"/>
    <cellStyle name="20% - Accent1 3 2 2 3 2" xfId="4574" xr:uid="{00000000-0005-0000-0000-000058000000}"/>
    <cellStyle name="20% - Accent1 3 2 2 4" xfId="3657" xr:uid="{00000000-0005-0000-0000-000059000000}"/>
    <cellStyle name="20% - Accent1 3 2 2 5" xfId="2960" xr:uid="{00000000-0005-0000-0000-00005A000000}"/>
    <cellStyle name="20% - Accent1 3 2 2 6" xfId="2261" xr:uid="{00000000-0005-0000-0000-00005B000000}"/>
    <cellStyle name="20% - Accent1 3 2 3" xfId="805" xr:uid="{00000000-0005-0000-0000-00005C000000}"/>
    <cellStyle name="20% - Accent1 3 2 3 2" xfId="1746" xr:uid="{00000000-0005-0000-0000-00005D000000}"/>
    <cellStyle name="20% - Accent1 3 2 3 2 2" xfId="4808" xr:uid="{00000000-0005-0000-0000-00005E000000}"/>
    <cellStyle name="20% - Accent1 3 2 3 3" xfId="3885" xr:uid="{00000000-0005-0000-0000-00005F000000}"/>
    <cellStyle name="20% - Accent1 3 2 3 4" xfId="3192" xr:uid="{00000000-0005-0000-0000-000060000000}"/>
    <cellStyle name="20% - Accent1 3 2 3 5" xfId="2492" xr:uid="{00000000-0005-0000-0000-000061000000}"/>
    <cellStyle name="20% - Accent1 3 2 4" xfId="1264" xr:uid="{00000000-0005-0000-0000-000062000000}"/>
    <cellStyle name="20% - Accent1 3 2 4 2" xfId="4340" xr:uid="{00000000-0005-0000-0000-000063000000}"/>
    <cellStyle name="20% - Accent1 3 2 5" xfId="3427" xr:uid="{00000000-0005-0000-0000-000064000000}"/>
    <cellStyle name="20% - Accent1 3 2 6" xfId="2726" xr:uid="{00000000-0005-0000-0000-000065000000}"/>
    <cellStyle name="20% - Accent1 3 2 7" xfId="2025" xr:uid="{00000000-0005-0000-0000-000066000000}"/>
    <cellStyle name="20% - Accent1 3 3" xfId="525" xr:uid="{00000000-0005-0000-0000-000067000000}"/>
    <cellStyle name="20% - Accent1 3 3 2" xfId="988" xr:uid="{00000000-0005-0000-0000-000068000000}"/>
    <cellStyle name="20% - Accent1 3 3 2 2" xfId="4067" xr:uid="{00000000-0005-0000-0000-000069000000}"/>
    <cellStyle name="20% - Accent1 3 3 3" xfId="1463" xr:uid="{00000000-0005-0000-0000-00006A000000}"/>
    <cellStyle name="20% - Accent1 3 3 3 2" xfId="4529" xr:uid="{00000000-0005-0000-0000-00006B000000}"/>
    <cellStyle name="20% - Accent1 3 3 4" xfId="3612" xr:uid="{00000000-0005-0000-0000-00006C000000}"/>
    <cellStyle name="20% - Accent1 3 3 5" xfId="2915" xr:uid="{00000000-0005-0000-0000-00006D000000}"/>
    <cellStyle name="20% - Accent1 3 3 6" xfId="2216" xr:uid="{00000000-0005-0000-0000-00006E000000}"/>
    <cellStyle name="20% - Accent1 3 4" xfId="757" xr:uid="{00000000-0005-0000-0000-00006F000000}"/>
    <cellStyle name="20% - Accent1 3 4 2" xfId="1698" xr:uid="{00000000-0005-0000-0000-000070000000}"/>
    <cellStyle name="20% - Accent1 3 4 2 2" xfId="4760" xr:uid="{00000000-0005-0000-0000-000071000000}"/>
    <cellStyle name="20% - Accent1 3 4 3" xfId="3839" xr:uid="{00000000-0005-0000-0000-000072000000}"/>
    <cellStyle name="20% - Accent1 3 4 4" xfId="3146" xr:uid="{00000000-0005-0000-0000-000073000000}"/>
    <cellStyle name="20% - Accent1 3 4 5" xfId="2447" xr:uid="{00000000-0005-0000-0000-000074000000}"/>
    <cellStyle name="20% - Accent1 3 5" xfId="1218" xr:uid="{00000000-0005-0000-0000-000075000000}"/>
    <cellStyle name="20% - Accent1 3 5 2" xfId="4294" xr:uid="{00000000-0005-0000-0000-000076000000}"/>
    <cellStyle name="20% - Accent1 3 6" xfId="3381" xr:uid="{00000000-0005-0000-0000-000077000000}"/>
    <cellStyle name="20% - Accent1 3 7" xfId="2680" xr:uid="{00000000-0005-0000-0000-000078000000}"/>
    <cellStyle name="20% - Accent1 3 8" xfId="1975" xr:uid="{00000000-0005-0000-0000-000079000000}"/>
    <cellStyle name="20% - Accent1 3 9" xfId="5398" xr:uid="{F19FC8F3-414C-43E7-80E1-094C93E362C6}"/>
    <cellStyle name="20% - Accent1 4" xfId="163" xr:uid="{00000000-0005-0000-0000-00007A000000}"/>
    <cellStyle name="20% - Accent1 4 2" xfId="164" xr:uid="{00000000-0005-0000-0000-00007B000000}"/>
    <cellStyle name="20% - Accent1 4 2 2" xfId="572" xr:uid="{00000000-0005-0000-0000-00007C000000}"/>
    <cellStyle name="20% - Accent1 4 2 2 2" xfId="1035" xr:uid="{00000000-0005-0000-0000-00007D000000}"/>
    <cellStyle name="20% - Accent1 4 2 2 2 2" xfId="4114" xr:uid="{00000000-0005-0000-0000-00007E000000}"/>
    <cellStyle name="20% - Accent1 4 2 2 3" xfId="1510" xr:uid="{00000000-0005-0000-0000-00007F000000}"/>
    <cellStyle name="20% - Accent1 4 2 2 3 2" xfId="4576" xr:uid="{00000000-0005-0000-0000-000080000000}"/>
    <cellStyle name="20% - Accent1 4 2 2 4" xfId="3659" xr:uid="{00000000-0005-0000-0000-000081000000}"/>
    <cellStyle name="20% - Accent1 4 2 2 5" xfId="2962" xr:uid="{00000000-0005-0000-0000-000082000000}"/>
    <cellStyle name="20% - Accent1 4 2 2 6" xfId="2263" xr:uid="{00000000-0005-0000-0000-000083000000}"/>
    <cellStyle name="20% - Accent1 4 2 3" xfId="807" xr:uid="{00000000-0005-0000-0000-000084000000}"/>
    <cellStyle name="20% - Accent1 4 2 3 2" xfId="1748" xr:uid="{00000000-0005-0000-0000-000085000000}"/>
    <cellStyle name="20% - Accent1 4 2 3 2 2" xfId="4810" xr:uid="{00000000-0005-0000-0000-000086000000}"/>
    <cellStyle name="20% - Accent1 4 2 3 3" xfId="3887" xr:uid="{00000000-0005-0000-0000-000087000000}"/>
    <cellStyle name="20% - Accent1 4 2 3 4" xfId="3194" xr:uid="{00000000-0005-0000-0000-000088000000}"/>
    <cellStyle name="20% - Accent1 4 2 3 5" xfId="2494" xr:uid="{00000000-0005-0000-0000-000089000000}"/>
    <cellStyle name="20% - Accent1 4 2 4" xfId="1266" xr:uid="{00000000-0005-0000-0000-00008A000000}"/>
    <cellStyle name="20% - Accent1 4 2 4 2" xfId="4342" xr:uid="{00000000-0005-0000-0000-00008B000000}"/>
    <cellStyle name="20% - Accent1 4 2 5" xfId="3429" xr:uid="{00000000-0005-0000-0000-00008C000000}"/>
    <cellStyle name="20% - Accent1 4 2 6" xfId="2728" xr:uid="{00000000-0005-0000-0000-00008D000000}"/>
    <cellStyle name="20% - Accent1 4 2 7" xfId="2027" xr:uid="{00000000-0005-0000-0000-00008E000000}"/>
    <cellStyle name="20% - Accent1 4 3" xfId="571" xr:uid="{00000000-0005-0000-0000-00008F000000}"/>
    <cellStyle name="20% - Accent1 4 3 2" xfId="1034" xr:uid="{00000000-0005-0000-0000-000090000000}"/>
    <cellStyle name="20% - Accent1 4 3 2 2" xfId="4113" xr:uid="{00000000-0005-0000-0000-000091000000}"/>
    <cellStyle name="20% - Accent1 4 3 3" xfId="1509" xr:uid="{00000000-0005-0000-0000-000092000000}"/>
    <cellStyle name="20% - Accent1 4 3 3 2" xfId="4575" xr:uid="{00000000-0005-0000-0000-000093000000}"/>
    <cellStyle name="20% - Accent1 4 3 4" xfId="3658" xr:uid="{00000000-0005-0000-0000-000094000000}"/>
    <cellStyle name="20% - Accent1 4 3 5" xfId="2961" xr:uid="{00000000-0005-0000-0000-000095000000}"/>
    <cellStyle name="20% - Accent1 4 3 6" xfId="2262" xr:uid="{00000000-0005-0000-0000-000096000000}"/>
    <cellStyle name="20% - Accent1 4 4" xfId="806" xr:uid="{00000000-0005-0000-0000-000097000000}"/>
    <cellStyle name="20% - Accent1 4 4 2" xfId="1747" xr:uid="{00000000-0005-0000-0000-000098000000}"/>
    <cellStyle name="20% - Accent1 4 4 2 2" xfId="4809" xr:uid="{00000000-0005-0000-0000-000099000000}"/>
    <cellStyle name="20% - Accent1 4 4 3" xfId="3886" xr:uid="{00000000-0005-0000-0000-00009A000000}"/>
    <cellStyle name="20% - Accent1 4 4 4" xfId="3193" xr:uid="{00000000-0005-0000-0000-00009B000000}"/>
    <cellStyle name="20% - Accent1 4 4 5" xfId="2493" xr:uid="{00000000-0005-0000-0000-00009C000000}"/>
    <cellStyle name="20% - Accent1 4 5" xfId="1265" xr:uid="{00000000-0005-0000-0000-00009D000000}"/>
    <cellStyle name="20% - Accent1 4 5 2" xfId="4341" xr:uid="{00000000-0005-0000-0000-00009E000000}"/>
    <cellStyle name="20% - Accent1 4 6" xfId="3428" xr:uid="{00000000-0005-0000-0000-00009F000000}"/>
    <cellStyle name="20% - Accent1 4 7" xfId="2727" xr:uid="{00000000-0005-0000-0000-0000A0000000}"/>
    <cellStyle name="20% - Accent1 4 8" xfId="2026" xr:uid="{00000000-0005-0000-0000-0000A1000000}"/>
    <cellStyle name="20% - Accent2" xfId="5246" builtinId="34" customBuiltin="1"/>
    <cellStyle name="20% - Accent2 2" xfId="19" xr:uid="{00000000-0005-0000-0000-0000A2000000}"/>
    <cellStyle name="20% - Accent2 2 10" xfId="5264" xr:uid="{274E0D0F-204B-43A5-B827-27DFA07BFD6B}"/>
    <cellStyle name="20% - Accent2 2 2" xfId="165" xr:uid="{00000000-0005-0000-0000-0000A3000000}"/>
    <cellStyle name="20% - Accent2 2 2 2" xfId="166" xr:uid="{00000000-0005-0000-0000-0000A4000000}"/>
    <cellStyle name="20% - Accent2 2 2 2 2" xfId="574" xr:uid="{00000000-0005-0000-0000-0000A5000000}"/>
    <cellStyle name="20% - Accent2 2 2 2 2 2" xfId="1037" xr:uid="{00000000-0005-0000-0000-0000A6000000}"/>
    <cellStyle name="20% - Accent2 2 2 2 2 2 2" xfId="4116" xr:uid="{00000000-0005-0000-0000-0000A7000000}"/>
    <cellStyle name="20% - Accent2 2 2 2 2 3" xfId="1512" xr:uid="{00000000-0005-0000-0000-0000A8000000}"/>
    <cellStyle name="20% - Accent2 2 2 2 2 3 2" xfId="4578" xr:uid="{00000000-0005-0000-0000-0000A9000000}"/>
    <cellStyle name="20% - Accent2 2 2 2 2 4" xfId="3661" xr:uid="{00000000-0005-0000-0000-0000AA000000}"/>
    <cellStyle name="20% - Accent2 2 2 2 2 5" xfId="2964" xr:uid="{00000000-0005-0000-0000-0000AB000000}"/>
    <cellStyle name="20% - Accent2 2 2 2 2 6" xfId="2265" xr:uid="{00000000-0005-0000-0000-0000AC000000}"/>
    <cellStyle name="20% - Accent2 2 2 2 3" xfId="809" xr:uid="{00000000-0005-0000-0000-0000AD000000}"/>
    <cellStyle name="20% - Accent2 2 2 2 3 2" xfId="1750" xr:uid="{00000000-0005-0000-0000-0000AE000000}"/>
    <cellStyle name="20% - Accent2 2 2 2 3 2 2" xfId="4812" xr:uid="{00000000-0005-0000-0000-0000AF000000}"/>
    <cellStyle name="20% - Accent2 2 2 2 3 3" xfId="3889" xr:uid="{00000000-0005-0000-0000-0000B0000000}"/>
    <cellStyle name="20% - Accent2 2 2 2 3 4" xfId="3196" xr:uid="{00000000-0005-0000-0000-0000B1000000}"/>
    <cellStyle name="20% - Accent2 2 2 2 3 5" xfId="2496" xr:uid="{00000000-0005-0000-0000-0000B2000000}"/>
    <cellStyle name="20% - Accent2 2 2 2 4" xfId="1268" xr:uid="{00000000-0005-0000-0000-0000B3000000}"/>
    <cellStyle name="20% - Accent2 2 2 2 4 2" xfId="4344" xr:uid="{00000000-0005-0000-0000-0000B4000000}"/>
    <cellStyle name="20% - Accent2 2 2 2 5" xfId="3431" xr:uid="{00000000-0005-0000-0000-0000B5000000}"/>
    <cellStyle name="20% - Accent2 2 2 2 6" xfId="2730" xr:uid="{00000000-0005-0000-0000-0000B6000000}"/>
    <cellStyle name="20% - Accent2 2 2 2 7" xfId="2029" xr:uid="{00000000-0005-0000-0000-0000B7000000}"/>
    <cellStyle name="20% - Accent2 2 2 3" xfId="573" xr:uid="{00000000-0005-0000-0000-0000B8000000}"/>
    <cellStyle name="20% - Accent2 2 2 3 2" xfId="1036" xr:uid="{00000000-0005-0000-0000-0000B9000000}"/>
    <cellStyle name="20% - Accent2 2 2 3 2 2" xfId="4115" xr:uid="{00000000-0005-0000-0000-0000BA000000}"/>
    <cellStyle name="20% - Accent2 2 2 3 3" xfId="1511" xr:uid="{00000000-0005-0000-0000-0000BB000000}"/>
    <cellStyle name="20% - Accent2 2 2 3 3 2" xfId="4577" xr:uid="{00000000-0005-0000-0000-0000BC000000}"/>
    <cellStyle name="20% - Accent2 2 2 3 4" xfId="3660" xr:uid="{00000000-0005-0000-0000-0000BD000000}"/>
    <cellStyle name="20% - Accent2 2 2 3 5" xfId="2963" xr:uid="{00000000-0005-0000-0000-0000BE000000}"/>
    <cellStyle name="20% - Accent2 2 2 3 6" xfId="2264" xr:uid="{00000000-0005-0000-0000-0000BF000000}"/>
    <cellStyle name="20% - Accent2 2 2 4" xfId="808" xr:uid="{00000000-0005-0000-0000-0000C0000000}"/>
    <cellStyle name="20% - Accent2 2 2 4 2" xfId="1749" xr:uid="{00000000-0005-0000-0000-0000C1000000}"/>
    <cellStyle name="20% - Accent2 2 2 4 2 2" xfId="4811" xr:uid="{00000000-0005-0000-0000-0000C2000000}"/>
    <cellStyle name="20% - Accent2 2 2 4 3" xfId="3888" xr:uid="{00000000-0005-0000-0000-0000C3000000}"/>
    <cellStyle name="20% - Accent2 2 2 4 4" xfId="3195" xr:uid="{00000000-0005-0000-0000-0000C4000000}"/>
    <cellStyle name="20% - Accent2 2 2 4 5" xfId="2495" xr:uid="{00000000-0005-0000-0000-0000C5000000}"/>
    <cellStyle name="20% - Accent2 2 2 5" xfId="1267" xr:uid="{00000000-0005-0000-0000-0000C6000000}"/>
    <cellStyle name="20% - Accent2 2 2 5 2" xfId="4343" xr:uid="{00000000-0005-0000-0000-0000C7000000}"/>
    <cellStyle name="20% - Accent2 2 2 6" xfId="3430" xr:uid="{00000000-0005-0000-0000-0000C8000000}"/>
    <cellStyle name="20% - Accent2 2 2 7" xfId="2729" xr:uid="{00000000-0005-0000-0000-0000C9000000}"/>
    <cellStyle name="20% - Accent2 2 2 8" xfId="2028" xr:uid="{00000000-0005-0000-0000-0000CA000000}"/>
    <cellStyle name="20% - Accent2 2 2 9" xfId="5320" xr:uid="{6D7B9449-D1F8-47B8-9DBE-CA08B89C8C35}"/>
    <cellStyle name="20% - Accent2 2 3" xfId="167" xr:uid="{00000000-0005-0000-0000-0000CB000000}"/>
    <cellStyle name="20% - Accent2 2 3 2" xfId="575" xr:uid="{00000000-0005-0000-0000-0000CC000000}"/>
    <cellStyle name="20% - Accent2 2 3 2 2" xfId="1038" xr:uid="{00000000-0005-0000-0000-0000CD000000}"/>
    <cellStyle name="20% - Accent2 2 3 2 2 2" xfId="4117" xr:uid="{00000000-0005-0000-0000-0000CE000000}"/>
    <cellStyle name="20% - Accent2 2 3 2 3" xfId="1513" xr:uid="{00000000-0005-0000-0000-0000CF000000}"/>
    <cellStyle name="20% - Accent2 2 3 2 3 2" xfId="4579" xr:uid="{00000000-0005-0000-0000-0000D0000000}"/>
    <cellStyle name="20% - Accent2 2 3 2 4" xfId="3662" xr:uid="{00000000-0005-0000-0000-0000D1000000}"/>
    <cellStyle name="20% - Accent2 2 3 2 5" xfId="2965" xr:uid="{00000000-0005-0000-0000-0000D2000000}"/>
    <cellStyle name="20% - Accent2 2 3 2 6" xfId="2266" xr:uid="{00000000-0005-0000-0000-0000D3000000}"/>
    <cellStyle name="20% - Accent2 2 3 3" xfId="810" xr:uid="{00000000-0005-0000-0000-0000D4000000}"/>
    <cellStyle name="20% - Accent2 2 3 3 2" xfId="1751" xr:uid="{00000000-0005-0000-0000-0000D5000000}"/>
    <cellStyle name="20% - Accent2 2 3 3 2 2" xfId="4813" xr:uid="{00000000-0005-0000-0000-0000D6000000}"/>
    <cellStyle name="20% - Accent2 2 3 3 3" xfId="3890" xr:uid="{00000000-0005-0000-0000-0000D7000000}"/>
    <cellStyle name="20% - Accent2 2 3 3 4" xfId="3197" xr:uid="{00000000-0005-0000-0000-0000D8000000}"/>
    <cellStyle name="20% - Accent2 2 3 3 5" xfId="2497" xr:uid="{00000000-0005-0000-0000-0000D9000000}"/>
    <cellStyle name="20% - Accent2 2 3 4" xfId="1269" xr:uid="{00000000-0005-0000-0000-0000DA000000}"/>
    <cellStyle name="20% - Accent2 2 3 4 2" xfId="4345" xr:uid="{00000000-0005-0000-0000-0000DB000000}"/>
    <cellStyle name="20% - Accent2 2 3 5" xfId="3432" xr:uid="{00000000-0005-0000-0000-0000DC000000}"/>
    <cellStyle name="20% - Accent2 2 3 6" xfId="2731" xr:uid="{00000000-0005-0000-0000-0000DD000000}"/>
    <cellStyle name="20% - Accent2 2 3 7" xfId="2030" xr:uid="{00000000-0005-0000-0000-0000DE000000}"/>
    <cellStyle name="20% - Accent2 2 3 8" xfId="5305" xr:uid="{7E6541D3-BD28-429A-AF17-47CA167D94C0}"/>
    <cellStyle name="20% - Accent2 2 4" xfId="528" xr:uid="{00000000-0005-0000-0000-0000DF000000}"/>
    <cellStyle name="20% - Accent2 2 4 2" xfId="991" xr:uid="{00000000-0005-0000-0000-0000E0000000}"/>
    <cellStyle name="20% - Accent2 2 4 2 2" xfId="4070" xr:uid="{00000000-0005-0000-0000-0000E1000000}"/>
    <cellStyle name="20% - Accent2 2 4 3" xfId="1466" xr:uid="{00000000-0005-0000-0000-0000E2000000}"/>
    <cellStyle name="20% - Accent2 2 4 3 2" xfId="4532" xr:uid="{00000000-0005-0000-0000-0000E3000000}"/>
    <cellStyle name="20% - Accent2 2 4 4" xfId="3615" xr:uid="{00000000-0005-0000-0000-0000E4000000}"/>
    <cellStyle name="20% - Accent2 2 4 5" xfId="2918" xr:uid="{00000000-0005-0000-0000-0000E5000000}"/>
    <cellStyle name="20% - Accent2 2 4 6" xfId="2219" xr:uid="{00000000-0005-0000-0000-0000E6000000}"/>
    <cellStyle name="20% - Accent2 2 5" xfId="760" xr:uid="{00000000-0005-0000-0000-0000E7000000}"/>
    <cellStyle name="20% - Accent2 2 5 2" xfId="1701" xr:uid="{00000000-0005-0000-0000-0000E8000000}"/>
    <cellStyle name="20% - Accent2 2 5 2 2" xfId="4763" xr:uid="{00000000-0005-0000-0000-0000E9000000}"/>
    <cellStyle name="20% - Accent2 2 5 3" xfId="3842" xr:uid="{00000000-0005-0000-0000-0000EA000000}"/>
    <cellStyle name="20% - Accent2 2 5 4" xfId="3149" xr:uid="{00000000-0005-0000-0000-0000EB000000}"/>
    <cellStyle name="20% - Accent2 2 5 5" xfId="2450" xr:uid="{00000000-0005-0000-0000-0000EC000000}"/>
    <cellStyle name="20% - Accent2 2 6" xfId="1221" xr:uid="{00000000-0005-0000-0000-0000ED000000}"/>
    <cellStyle name="20% - Accent2 2 6 2" xfId="4297" xr:uid="{00000000-0005-0000-0000-0000EE000000}"/>
    <cellStyle name="20% - Accent2 2 7" xfId="3384" xr:uid="{00000000-0005-0000-0000-0000EF000000}"/>
    <cellStyle name="20% - Accent2 2 8" xfId="2683" xr:uid="{00000000-0005-0000-0000-0000F0000000}"/>
    <cellStyle name="20% - Accent2 2 9" xfId="1978" xr:uid="{00000000-0005-0000-0000-0000F1000000}"/>
    <cellStyle name="20% - Accent2 3" xfId="18" xr:uid="{00000000-0005-0000-0000-0000F2000000}"/>
    <cellStyle name="20% - Accent2 3 2" xfId="168" xr:uid="{00000000-0005-0000-0000-0000F3000000}"/>
    <cellStyle name="20% - Accent2 3 2 2" xfId="576" xr:uid="{00000000-0005-0000-0000-0000F4000000}"/>
    <cellStyle name="20% - Accent2 3 2 2 2" xfId="1039" xr:uid="{00000000-0005-0000-0000-0000F5000000}"/>
    <cellStyle name="20% - Accent2 3 2 2 2 2" xfId="4118" xr:uid="{00000000-0005-0000-0000-0000F6000000}"/>
    <cellStyle name="20% - Accent2 3 2 2 3" xfId="1514" xr:uid="{00000000-0005-0000-0000-0000F7000000}"/>
    <cellStyle name="20% - Accent2 3 2 2 3 2" xfId="4580" xr:uid="{00000000-0005-0000-0000-0000F8000000}"/>
    <cellStyle name="20% - Accent2 3 2 2 4" xfId="3663" xr:uid="{00000000-0005-0000-0000-0000F9000000}"/>
    <cellStyle name="20% - Accent2 3 2 2 5" xfId="2966" xr:uid="{00000000-0005-0000-0000-0000FA000000}"/>
    <cellStyle name="20% - Accent2 3 2 2 6" xfId="2267" xr:uid="{00000000-0005-0000-0000-0000FB000000}"/>
    <cellStyle name="20% - Accent2 3 2 3" xfId="811" xr:uid="{00000000-0005-0000-0000-0000FC000000}"/>
    <cellStyle name="20% - Accent2 3 2 3 2" xfId="1752" xr:uid="{00000000-0005-0000-0000-0000FD000000}"/>
    <cellStyle name="20% - Accent2 3 2 3 2 2" xfId="4814" xr:uid="{00000000-0005-0000-0000-0000FE000000}"/>
    <cellStyle name="20% - Accent2 3 2 3 3" xfId="3891" xr:uid="{00000000-0005-0000-0000-0000FF000000}"/>
    <cellStyle name="20% - Accent2 3 2 3 4" xfId="3198" xr:uid="{00000000-0005-0000-0000-000000010000}"/>
    <cellStyle name="20% - Accent2 3 2 3 5" xfId="2498" xr:uid="{00000000-0005-0000-0000-000001010000}"/>
    <cellStyle name="20% - Accent2 3 2 4" xfId="1270" xr:uid="{00000000-0005-0000-0000-000002010000}"/>
    <cellStyle name="20% - Accent2 3 2 4 2" xfId="4346" xr:uid="{00000000-0005-0000-0000-000003010000}"/>
    <cellStyle name="20% - Accent2 3 2 5" xfId="3433" xr:uid="{00000000-0005-0000-0000-000004010000}"/>
    <cellStyle name="20% - Accent2 3 2 6" xfId="2732" xr:uid="{00000000-0005-0000-0000-000005010000}"/>
    <cellStyle name="20% - Accent2 3 2 7" xfId="2031" xr:uid="{00000000-0005-0000-0000-000006010000}"/>
    <cellStyle name="20% - Accent2 3 3" xfId="527" xr:uid="{00000000-0005-0000-0000-000007010000}"/>
    <cellStyle name="20% - Accent2 3 3 2" xfId="990" xr:uid="{00000000-0005-0000-0000-000008010000}"/>
    <cellStyle name="20% - Accent2 3 3 2 2" xfId="4069" xr:uid="{00000000-0005-0000-0000-000009010000}"/>
    <cellStyle name="20% - Accent2 3 3 3" xfId="1465" xr:uid="{00000000-0005-0000-0000-00000A010000}"/>
    <cellStyle name="20% - Accent2 3 3 3 2" xfId="4531" xr:uid="{00000000-0005-0000-0000-00000B010000}"/>
    <cellStyle name="20% - Accent2 3 3 4" xfId="3614" xr:uid="{00000000-0005-0000-0000-00000C010000}"/>
    <cellStyle name="20% - Accent2 3 3 5" xfId="2917" xr:uid="{00000000-0005-0000-0000-00000D010000}"/>
    <cellStyle name="20% - Accent2 3 3 6" xfId="2218" xr:uid="{00000000-0005-0000-0000-00000E010000}"/>
    <cellStyle name="20% - Accent2 3 4" xfId="759" xr:uid="{00000000-0005-0000-0000-00000F010000}"/>
    <cellStyle name="20% - Accent2 3 4 2" xfId="1700" xr:uid="{00000000-0005-0000-0000-000010010000}"/>
    <cellStyle name="20% - Accent2 3 4 2 2" xfId="4762" xr:uid="{00000000-0005-0000-0000-000011010000}"/>
    <cellStyle name="20% - Accent2 3 4 3" xfId="3841" xr:uid="{00000000-0005-0000-0000-000012010000}"/>
    <cellStyle name="20% - Accent2 3 4 4" xfId="3148" xr:uid="{00000000-0005-0000-0000-000013010000}"/>
    <cellStyle name="20% - Accent2 3 4 5" xfId="2449" xr:uid="{00000000-0005-0000-0000-000014010000}"/>
    <cellStyle name="20% - Accent2 3 5" xfId="1220" xr:uid="{00000000-0005-0000-0000-000015010000}"/>
    <cellStyle name="20% - Accent2 3 5 2" xfId="4296" xr:uid="{00000000-0005-0000-0000-000016010000}"/>
    <cellStyle name="20% - Accent2 3 6" xfId="3383" xr:uid="{00000000-0005-0000-0000-000017010000}"/>
    <cellStyle name="20% - Accent2 3 7" xfId="2682" xr:uid="{00000000-0005-0000-0000-000018010000}"/>
    <cellStyle name="20% - Accent2 3 8" xfId="1977" xr:uid="{00000000-0005-0000-0000-000019010000}"/>
    <cellStyle name="20% - Accent2 3 9" xfId="5319" xr:uid="{8712F7FF-1341-40BE-9BB0-6B5CBAD424AA}"/>
    <cellStyle name="20% - Accent2 4" xfId="169" xr:uid="{00000000-0005-0000-0000-00001A010000}"/>
    <cellStyle name="20% - Accent2 4 2" xfId="170" xr:uid="{00000000-0005-0000-0000-00001B010000}"/>
    <cellStyle name="20% - Accent2 4 2 2" xfId="578" xr:uid="{00000000-0005-0000-0000-00001C010000}"/>
    <cellStyle name="20% - Accent2 4 2 2 2" xfId="1041" xr:uid="{00000000-0005-0000-0000-00001D010000}"/>
    <cellStyle name="20% - Accent2 4 2 2 2 2" xfId="4120" xr:uid="{00000000-0005-0000-0000-00001E010000}"/>
    <cellStyle name="20% - Accent2 4 2 2 3" xfId="1516" xr:uid="{00000000-0005-0000-0000-00001F010000}"/>
    <cellStyle name="20% - Accent2 4 2 2 3 2" xfId="4582" xr:uid="{00000000-0005-0000-0000-000020010000}"/>
    <cellStyle name="20% - Accent2 4 2 2 4" xfId="3665" xr:uid="{00000000-0005-0000-0000-000021010000}"/>
    <cellStyle name="20% - Accent2 4 2 2 5" xfId="2968" xr:uid="{00000000-0005-0000-0000-000022010000}"/>
    <cellStyle name="20% - Accent2 4 2 2 6" xfId="2269" xr:uid="{00000000-0005-0000-0000-000023010000}"/>
    <cellStyle name="20% - Accent2 4 2 3" xfId="813" xr:uid="{00000000-0005-0000-0000-000024010000}"/>
    <cellStyle name="20% - Accent2 4 2 3 2" xfId="1754" xr:uid="{00000000-0005-0000-0000-000025010000}"/>
    <cellStyle name="20% - Accent2 4 2 3 2 2" xfId="4816" xr:uid="{00000000-0005-0000-0000-000026010000}"/>
    <cellStyle name="20% - Accent2 4 2 3 3" xfId="3893" xr:uid="{00000000-0005-0000-0000-000027010000}"/>
    <cellStyle name="20% - Accent2 4 2 3 4" xfId="3200" xr:uid="{00000000-0005-0000-0000-000028010000}"/>
    <cellStyle name="20% - Accent2 4 2 3 5" xfId="2500" xr:uid="{00000000-0005-0000-0000-000029010000}"/>
    <cellStyle name="20% - Accent2 4 2 4" xfId="1272" xr:uid="{00000000-0005-0000-0000-00002A010000}"/>
    <cellStyle name="20% - Accent2 4 2 4 2" xfId="4348" xr:uid="{00000000-0005-0000-0000-00002B010000}"/>
    <cellStyle name="20% - Accent2 4 2 5" xfId="3435" xr:uid="{00000000-0005-0000-0000-00002C010000}"/>
    <cellStyle name="20% - Accent2 4 2 6" xfId="2734" xr:uid="{00000000-0005-0000-0000-00002D010000}"/>
    <cellStyle name="20% - Accent2 4 2 7" xfId="2033" xr:uid="{00000000-0005-0000-0000-00002E010000}"/>
    <cellStyle name="20% - Accent2 4 3" xfId="577" xr:uid="{00000000-0005-0000-0000-00002F010000}"/>
    <cellStyle name="20% - Accent2 4 3 2" xfId="1040" xr:uid="{00000000-0005-0000-0000-000030010000}"/>
    <cellStyle name="20% - Accent2 4 3 2 2" xfId="4119" xr:uid="{00000000-0005-0000-0000-000031010000}"/>
    <cellStyle name="20% - Accent2 4 3 3" xfId="1515" xr:uid="{00000000-0005-0000-0000-000032010000}"/>
    <cellStyle name="20% - Accent2 4 3 3 2" xfId="4581" xr:uid="{00000000-0005-0000-0000-000033010000}"/>
    <cellStyle name="20% - Accent2 4 3 4" xfId="3664" xr:uid="{00000000-0005-0000-0000-000034010000}"/>
    <cellStyle name="20% - Accent2 4 3 5" xfId="2967" xr:uid="{00000000-0005-0000-0000-000035010000}"/>
    <cellStyle name="20% - Accent2 4 3 6" xfId="2268" xr:uid="{00000000-0005-0000-0000-000036010000}"/>
    <cellStyle name="20% - Accent2 4 4" xfId="812" xr:uid="{00000000-0005-0000-0000-000037010000}"/>
    <cellStyle name="20% - Accent2 4 4 2" xfId="1753" xr:uid="{00000000-0005-0000-0000-000038010000}"/>
    <cellStyle name="20% - Accent2 4 4 2 2" xfId="4815" xr:uid="{00000000-0005-0000-0000-000039010000}"/>
    <cellStyle name="20% - Accent2 4 4 3" xfId="3892" xr:uid="{00000000-0005-0000-0000-00003A010000}"/>
    <cellStyle name="20% - Accent2 4 4 4" xfId="3199" xr:uid="{00000000-0005-0000-0000-00003B010000}"/>
    <cellStyle name="20% - Accent2 4 4 5" xfId="2499" xr:uid="{00000000-0005-0000-0000-00003C010000}"/>
    <cellStyle name="20% - Accent2 4 5" xfId="1271" xr:uid="{00000000-0005-0000-0000-00003D010000}"/>
    <cellStyle name="20% - Accent2 4 5 2" xfId="4347" xr:uid="{00000000-0005-0000-0000-00003E010000}"/>
    <cellStyle name="20% - Accent2 4 6" xfId="3434" xr:uid="{00000000-0005-0000-0000-00003F010000}"/>
    <cellStyle name="20% - Accent2 4 7" xfId="2733" xr:uid="{00000000-0005-0000-0000-000040010000}"/>
    <cellStyle name="20% - Accent2 4 8" xfId="2032" xr:uid="{00000000-0005-0000-0000-000041010000}"/>
    <cellStyle name="20% - Accent3" xfId="5249" builtinId="38" customBuiltin="1"/>
    <cellStyle name="20% - Accent3 2" xfId="21" xr:uid="{00000000-0005-0000-0000-000042010000}"/>
    <cellStyle name="20% - Accent3 2 10" xfId="5265" xr:uid="{0E3B3B21-74A8-40D3-9B3A-6E09649F131C}"/>
    <cellStyle name="20% - Accent3 2 2" xfId="171" xr:uid="{00000000-0005-0000-0000-000043010000}"/>
    <cellStyle name="20% - Accent3 2 2 2" xfId="172" xr:uid="{00000000-0005-0000-0000-000044010000}"/>
    <cellStyle name="20% - Accent3 2 2 2 2" xfId="580" xr:uid="{00000000-0005-0000-0000-000045010000}"/>
    <cellStyle name="20% - Accent3 2 2 2 2 2" xfId="1043" xr:uid="{00000000-0005-0000-0000-000046010000}"/>
    <cellStyle name="20% - Accent3 2 2 2 2 2 2" xfId="4122" xr:uid="{00000000-0005-0000-0000-000047010000}"/>
    <cellStyle name="20% - Accent3 2 2 2 2 3" xfId="1518" xr:uid="{00000000-0005-0000-0000-000048010000}"/>
    <cellStyle name="20% - Accent3 2 2 2 2 3 2" xfId="4584" xr:uid="{00000000-0005-0000-0000-000049010000}"/>
    <cellStyle name="20% - Accent3 2 2 2 2 4" xfId="3667" xr:uid="{00000000-0005-0000-0000-00004A010000}"/>
    <cellStyle name="20% - Accent3 2 2 2 2 5" xfId="2970" xr:uid="{00000000-0005-0000-0000-00004B010000}"/>
    <cellStyle name="20% - Accent3 2 2 2 2 6" xfId="2271" xr:uid="{00000000-0005-0000-0000-00004C010000}"/>
    <cellStyle name="20% - Accent3 2 2 2 3" xfId="815" xr:uid="{00000000-0005-0000-0000-00004D010000}"/>
    <cellStyle name="20% - Accent3 2 2 2 3 2" xfId="1756" xr:uid="{00000000-0005-0000-0000-00004E010000}"/>
    <cellStyle name="20% - Accent3 2 2 2 3 2 2" xfId="4818" xr:uid="{00000000-0005-0000-0000-00004F010000}"/>
    <cellStyle name="20% - Accent3 2 2 2 3 3" xfId="3895" xr:uid="{00000000-0005-0000-0000-000050010000}"/>
    <cellStyle name="20% - Accent3 2 2 2 3 4" xfId="3202" xr:uid="{00000000-0005-0000-0000-000051010000}"/>
    <cellStyle name="20% - Accent3 2 2 2 3 5" xfId="2502" xr:uid="{00000000-0005-0000-0000-000052010000}"/>
    <cellStyle name="20% - Accent3 2 2 2 4" xfId="1274" xr:uid="{00000000-0005-0000-0000-000053010000}"/>
    <cellStyle name="20% - Accent3 2 2 2 4 2" xfId="4350" xr:uid="{00000000-0005-0000-0000-000054010000}"/>
    <cellStyle name="20% - Accent3 2 2 2 5" xfId="3437" xr:uid="{00000000-0005-0000-0000-000055010000}"/>
    <cellStyle name="20% - Accent3 2 2 2 6" xfId="2736" xr:uid="{00000000-0005-0000-0000-000056010000}"/>
    <cellStyle name="20% - Accent3 2 2 2 7" xfId="2035" xr:uid="{00000000-0005-0000-0000-000057010000}"/>
    <cellStyle name="20% - Accent3 2 2 3" xfId="579" xr:uid="{00000000-0005-0000-0000-000058010000}"/>
    <cellStyle name="20% - Accent3 2 2 3 2" xfId="1042" xr:uid="{00000000-0005-0000-0000-000059010000}"/>
    <cellStyle name="20% - Accent3 2 2 3 2 2" xfId="4121" xr:uid="{00000000-0005-0000-0000-00005A010000}"/>
    <cellStyle name="20% - Accent3 2 2 3 3" xfId="1517" xr:uid="{00000000-0005-0000-0000-00005B010000}"/>
    <cellStyle name="20% - Accent3 2 2 3 3 2" xfId="4583" xr:uid="{00000000-0005-0000-0000-00005C010000}"/>
    <cellStyle name="20% - Accent3 2 2 3 4" xfId="3666" xr:uid="{00000000-0005-0000-0000-00005D010000}"/>
    <cellStyle name="20% - Accent3 2 2 3 5" xfId="2969" xr:uid="{00000000-0005-0000-0000-00005E010000}"/>
    <cellStyle name="20% - Accent3 2 2 3 6" xfId="2270" xr:uid="{00000000-0005-0000-0000-00005F010000}"/>
    <cellStyle name="20% - Accent3 2 2 4" xfId="814" xr:uid="{00000000-0005-0000-0000-000060010000}"/>
    <cellStyle name="20% - Accent3 2 2 4 2" xfId="1755" xr:uid="{00000000-0005-0000-0000-000061010000}"/>
    <cellStyle name="20% - Accent3 2 2 4 2 2" xfId="4817" xr:uid="{00000000-0005-0000-0000-000062010000}"/>
    <cellStyle name="20% - Accent3 2 2 4 3" xfId="3894" xr:uid="{00000000-0005-0000-0000-000063010000}"/>
    <cellStyle name="20% - Accent3 2 2 4 4" xfId="3201" xr:uid="{00000000-0005-0000-0000-000064010000}"/>
    <cellStyle name="20% - Accent3 2 2 4 5" xfId="2501" xr:uid="{00000000-0005-0000-0000-000065010000}"/>
    <cellStyle name="20% - Accent3 2 2 5" xfId="1273" xr:uid="{00000000-0005-0000-0000-000066010000}"/>
    <cellStyle name="20% - Accent3 2 2 5 2" xfId="4349" xr:uid="{00000000-0005-0000-0000-000067010000}"/>
    <cellStyle name="20% - Accent3 2 2 6" xfId="3436" xr:uid="{00000000-0005-0000-0000-000068010000}"/>
    <cellStyle name="20% - Accent3 2 2 7" xfId="2735" xr:uid="{00000000-0005-0000-0000-000069010000}"/>
    <cellStyle name="20% - Accent3 2 2 8" xfId="2034" xr:uid="{00000000-0005-0000-0000-00006A010000}"/>
    <cellStyle name="20% - Accent3 2 2 9" xfId="5322" xr:uid="{59DEF0E2-E10F-4852-B630-3EDD21E32E72}"/>
    <cellStyle name="20% - Accent3 2 3" xfId="173" xr:uid="{00000000-0005-0000-0000-00006B010000}"/>
    <cellStyle name="20% - Accent3 2 3 2" xfId="581" xr:uid="{00000000-0005-0000-0000-00006C010000}"/>
    <cellStyle name="20% - Accent3 2 3 2 2" xfId="1044" xr:uid="{00000000-0005-0000-0000-00006D010000}"/>
    <cellStyle name="20% - Accent3 2 3 2 2 2" xfId="4123" xr:uid="{00000000-0005-0000-0000-00006E010000}"/>
    <cellStyle name="20% - Accent3 2 3 2 3" xfId="1519" xr:uid="{00000000-0005-0000-0000-00006F010000}"/>
    <cellStyle name="20% - Accent3 2 3 2 3 2" xfId="4585" xr:uid="{00000000-0005-0000-0000-000070010000}"/>
    <cellStyle name="20% - Accent3 2 3 2 4" xfId="3668" xr:uid="{00000000-0005-0000-0000-000071010000}"/>
    <cellStyle name="20% - Accent3 2 3 2 5" xfId="2971" xr:uid="{00000000-0005-0000-0000-000072010000}"/>
    <cellStyle name="20% - Accent3 2 3 2 6" xfId="2272" xr:uid="{00000000-0005-0000-0000-000073010000}"/>
    <cellStyle name="20% - Accent3 2 3 3" xfId="816" xr:uid="{00000000-0005-0000-0000-000074010000}"/>
    <cellStyle name="20% - Accent3 2 3 3 2" xfId="1757" xr:uid="{00000000-0005-0000-0000-000075010000}"/>
    <cellStyle name="20% - Accent3 2 3 3 2 2" xfId="4819" xr:uid="{00000000-0005-0000-0000-000076010000}"/>
    <cellStyle name="20% - Accent3 2 3 3 3" xfId="3896" xr:uid="{00000000-0005-0000-0000-000077010000}"/>
    <cellStyle name="20% - Accent3 2 3 3 4" xfId="3203" xr:uid="{00000000-0005-0000-0000-000078010000}"/>
    <cellStyle name="20% - Accent3 2 3 3 5" xfId="2503" xr:uid="{00000000-0005-0000-0000-000079010000}"/>
    <cellStyle name="20% - Accent3 2 3 4" xfId="1275" xr:uid="{00000000-0005-0000-0000-00007A010000}"/>
    <cellStyle name="20% - Accent3 2 3 4 2" xfId="4351" xr:uid="{00000000-0005-0000-0000-00007B010000}"/>
    <cellStyle name="20% - Accent3 2 3 5" xfId="3438" xr:uid="{00000000-0005-0000-0000-00007C010000}"/>
    <cellStyle name="20% - Accent3 2 3 6" xfId="2737" xr:uid="{00000000-0005-0000-0000-00007D010000}"/>
    <cellStyle name="20% - Accent3 2 3 7" xfId="2036" xr:uid="{00000000-0005-0000-0000-00007E010000}"/>
    <cellStyle name="20% - Accent3 2 3 8" xfId="5306" xr:uid="{B37773A9-6636-42FC-940D-C70BC845F14A}"/>
    <cellStyle name="20% - Accent3 2 4" xfId="530" xr:uid="{00000000-0005-0000-0000-00007F010000}"/>
    <cellStyle name="20% - Accent3 2 4 2" xfId="993" xr:uid="{00000000-0005-0000-0000-000080010000}"/>
    <cellStyle name="20% - Accent3 2 4 2 2" xfId="4072" xr:uid="{00000000-0005-0000-0000-000081010000}"/>
    <cellStyle name="20% - Accent3 2 4 3" xfId="1468" xr:uid="{00000000-0005-0000-0000-000082010000}"/>
    <cellStyle name="20% - Accent3 2 4 3 2" xfId="4534" xr:uid="{00000000-0005-0000-0000-000083010000}"/>
    <cellStyle name="20% - Accent3 2 4 4" xfId="3617" xr:uid="{00000000-0005-0000-0000-000084010000}"/>
    <cellStyle name="20% - Accent3 2 4 5" xfId="2920" xr:uid="{00000000-0005-0000-0000-000085010000}"/>
    <cellStyle name="20% - Accent3 2 4 6" xfId="2221" xr:uid="{00000000-0005-0000-0000-000086010000}"/>
    <cellStyle name="20% - Accent3 2 5" xfId="762" xr:uid="{00000000-0005-0000-0000-000087010000}"/>
    <cellStyle name="20% - Accent3 2 5 2" xfId="1703" xr:uid="{00000000-0005-0000-0000-000088010000}"/>
    <cellStyle name="20% - Accent3 2 5 2 2" xfId="4765" xr:uid="{00000000-0005-0000-0000-000089010000}"/>
    <cellStyle name="20% - Accent3 2 5 3" xfId="3844" xr:uid="{00000000-0005-0000-0000-00008A010000}"/>
    <cellStyle name="20% - Accent3 2 5 4" xfId="3151" xr:uid="{00000000-0005-0000-0000-00008B010000}"/>
    <cellStyle name="20% - Accent3 2 5 5" xfId="2452" xr:uid="{00000000-0005-0000-0000-00008C010000}"/>
    <cellStyle name="20% - Accent3 2 6" xfId="1223" xr:uid="{00000000-0005-0000-0000-00008D010000}"/>
    <cellStyle name="20% - Accent3 2 6 2" xfId="4299" xr:uid="{00000000-0005-0000-0000-00008E010000}"/>
    <cellStyle name="20% - Accent3 2 7" xfId="3386" xr:uid="{00000000-0005-0000-0000-00008F010000}"/>
    <cellStyle name="20% - Accent3 2 8" xfId="2685" xr:uid="{00000000-0005-0000-0000-000090010000}"/>
    <cellStyle name="20% - Accent3 2 9" xfId="1980" xr:uid="{00000000-0005-0000-0000-000091010000}"/>
    <cellStyle name="20% - Accent3 3" xfId="20" xr:uid="{00000000-0005-0000-0000-000092010000}"/>
    <cellStyle name="20% - Accent3 3 2" xfId="174" xr:uid="{00000000-0005-0000-0000-000093010000}"/>
    <cellStyle name="20% - Accent3 3 2 2" xfId="582" xr:uid="{00000000-0005-0000-0000-000094010000}"/>
    <cellStyle name="20% - Accent3 3 2 2 2" xfId="1045" xr:uid="{00000000-0005-0000-0000-000095010000}"/>
    <cellStyle name="20% - Accent3 3 2 2 2 2" xfId="4124" xr:uid="{00000000-0005-0000-0000-000096010000}"/>
    <cellStyle name="20% - Accent3 3 2 2 3" xfId="1520" xr:uid="{00000000-0005-0000-0000-000097010000}"/>
    <cellStyle name="20% - Accent3 3 2 2 3 2" xfId="4586" xr:uid="{00000000-0005-0000-0000-000098010000}"/>
    <cellStyle name="20% - Accent3 3 2 2 4" xfId="3669" xr:uid="{00000000-0005-0000-0000-000099010000}"/>
    <cellStyle name="20% - Accent3 3 2 2 5" xfId="2972" xr:uid="{00000000-0005-0000-0000-00009A010000}"/>
    <cellStyle name="20% - Accent3 3 2 2 6" xfId="2273" xr:uid="{00000000-0005-0000-0000-00009B010000}"/>
    <cellStyle name="20% - Accent3 3 2 3" xfId="817" xr:uid="{00000000-0005-0000-0000-00009C010000}"/>
    <cellStyle name="20% - Accent3 3 2 3 2" xfId="1758" xr:uid="{00000000-0005-0000-0000-00009D010000}"/>
    <cellStyle name="20% - Accent3 3 2 3 2 2" xfId="4820" xr:uid="{00000000-0005-0000-0000-00009E010000}"/>
    <cellStyle name="20% - Accent3 3 2 3 3" xfId="3897" xr:uid="{00000000-0005-0000-0000-00009F010000}"/>
    <cellStyle name="20% - Accent3 3 2 3 4" xfId="3204" xr:uid="{00000000-0005-0000-0000-0000A0010000}"/>
    <cellStyle name="20% - Accent3 3 2 3 5" xfId="2504" xr:uid="{00000000-0005-0000-0000-0000A1010000}"/>
    <cellStyle name="20% - Accent3 3 2 4" xfId="1276" xr:uid="{00000000-0005-0000-0000-0000A2010000}"/>
    <cellStyle name="20% - Accent3 3 2 4 2" xfId="4352" xr:uid="{00000000-0005-0000-0000-0000A3010000}"/>
    <cellStyle name="20% - Accent3 3 2 5" xfId="3439" xr:uid="{00000000-0005-0000-0000-0000A4010000}"/>
    <cellStyle name="20% - Accent3 3 2 6" xfId="2738" xr:uid="{00000000-0005-0000-0000-0000A5010000}"/>
    <cellStyle name="20% - Accent3 3 2 7" xfId="2037" xr:uid="{00000000-0005-0000-0000-0000A6010000}"/>
    <cellStyle name="20% - Accent3 3 3" xfId="529" xr:uid="{00000000-0005-0000-0000-0000A7010000}"/>
    <cellStyle name="20% - Accent3 3 3 2" xfId="992" xr:uid="{00000000-0005-0000-0000-0000A8010000}"/>
    <cellStyle name="20% - Accent3 3 3 2 2" xfId="4071" xr:uid="{00000000-0005-0000-0000-0000A9010000}"/>
    <cellStyle name="20% - Accent3 3 3 3" xfId="1467" xr:uid="{00000000-0005-0000-0000-0000AA010000}"/>
    <cellStyle name="20% - Accent3 3 3 3 2" xfId="4533" xr:uid="{00000000-0005-0000-0000-0000AB010000}"/>
    <cellStyle name="20% - Accent3 3 3 4" xfId="3616" xr:uid="{00000000-0005-0000-0000-0000AC010000}"/>
    <cellStyle name="20% - Accent3 3 3 5" xfId="2919" xr:uid="{00000000-0005-0000-0000-0000AD010000}"/>
    <cellStyle name="20% - Accent3 3 3 6" xfId="2220" xr:uid="{00000000-0005-0000-0000-0000AE010000}"/>
    <cellStyle name="20% - Accent3 3 4" xfId="761" xr:uid="{00000000-0005-0000-0000-0000AF010000}"/>
    <cellStyle name="20% - Accent3 3 4 2" xfId="1702" xr:uid="{00000000-0005-0000-0000-0000B0010000}"/>
    <cellStyle name="20% - Accent3 3 4 2 2" xfId="4764" xr:uid="{00000000-0005-0000-0000-0000B1010000}"/>
    <cellStyle name="20% - Accent3 3 4 3" xfId="3843" xr:uid="{00000000-0005-0000-0000-0000B2010000}"/>
    <cellStyle name="20% - Accent3 3 4 4" xfId="3150" xr:uid="{00000000-0005-0000-0000-0000B3010000}"/>
    <cellStyle name="20% - Accent3 3 4 5" xfId="2451" xr:uid="{00000000-0005-0000-0000-0000B4010000}"/>
    <cellStyle name="20% - Accent3 3 5" xfId="1222" xr:uid="{00000000-0005-0000-0000-0000B5010000}"/>
    <cellStyle name="20% - Accent3 3 5 2" xfId="4298" xr:uid="{00000000-0005-0000-0000-0000B6010000}"/>
    <cellStyle name="20% - Accent3 3 6" xfId="3385" xr:uid="{00000000-0005-0000-0000-0000B7010000}"/>
    <cellStyle name="20% - Accent3 3 7" xfId="2684" xr:uid="{00000000-0005-0000-0000-0000B8010000}"/>
    <cellStyle name="20% - Accent3 3 8" xfId="1979" xr:uid="{00000000-0005-0000-0000-0000B9010000}"/>
    <cellStyle name="20% - Accent3 3 9" xfId="5321" xr:uid="{46F66540-DCE2-4AE4-A866-82221E1C06A6}"/>
    <cellStyle name="20% - Accent3 4" xfId="175" xr:uid="{00000000-0005-0000-0000-0000BA010000}"/>
    <cellStyle name="20% - Accent3 4 2" xfId="176" xr:uid="{00000000-0005-0000-0000-0000BB010000}"/>
    <cellStyle name="20% - Accent3 4 2 2" xfId="584" xr:uid="{00000000-0005-0000-0000-0000BC010000}"/>
    <cellStyle name="20% - Accent3 4 2 2 2" xfId="1047" xr:uid="{00000000-0005-0000-0000-0000BD010000}"/>
    <cellStyle name="20% - Accent3 4 2 2 2 2" xfId="4126" xr:uid="{00000000-0005-0000-0000-0000BE010000}"/>
    <cellStyle name="20% - Accent3 4 2 2 3" xfId="1522" xr:uid="{00000000-0005-0000-0000-0000BF010000}"/>
    <cellStyle name="20% - Accent3 4 2 2 3 2" xfId="4588" xr:uid="{00000000-0005-0000-0000-0000C0010000}"/>
    <cellStyle name="20% - Accent3 4 2 2 4" xfId="3671" xr:uid="{00000000-0005-0000-0000-0000C1010000}"/>
    <cellStyle name="20% - Accent3 4 2 2 5" xfId="2974" xr:uid="{00000000-0005-0000-0000-0000C2010000}"/>
    <cellStyle name="20% - Accent3 4 2 2 6" xfId="2275" xr:uid="{00000000-0005-0000-0000-0000C3010000}"/>
    <cellStyle name="20% - Accent3 4 2 3" xfId="819" xr:uid="{00000000-0005-0000-0000-0000C4010000}"/>
    <cellStyle name="20% - Accent3 4 2 3 2" xfId="1760" xr:uid="{00000000-0005-0000-0000-0000C5010000}"/>
    <cellStyle name="20% - Accent3 4 2 3 2 2" xfId="4822" xr:uid="{00000000-0005-0000-0000-0000C6010000}"/>
    <cellStyle name="20% - Accent3 4 2 3 3" xfId="3899" xr:uid="{00000000-0005-0000-0000-0000C7010000}"/>
    <cellStyle name="20% - Accent3 4 2 3 4" xfId="3206" xr:uid="{00000000-0005-0000-0000-0000C8010000}"/>
    <cellStyle name="20% - Accent3 4 2 3 5" xfId="2506" xr:uid="{00000000-0005-0000-0000-0000C9010000}"/>
    <cellStyle name="20% - Accent3 4 2 4" xfId="1278" xr:uid="{00000000-0005-0000-0000-0000CA010000}"/>
    <cellStyle name="20% - Accent3 4 2 4 2" xfId="4354" xr:uid="{00000000-0005-0000-0000-0000CB010000}"/>
    <cellStyle name="20% - Accent3 4 2 5" xfId="3441" xr:uid="{00000000-0005-0000-0000-0000CC010000}"/>
    <cellStyle name="20% - Accent3 4 2 6" xfId="2740" xr:uid="{00000000-0005-0000-0000-0000CD010000}"/>
    <cellStyle name="20% - Accent3 4 2 7" xfId="2039" xr:uid="{00000000-0005-0000-0000-0000CE010000}"/>
    <cellStyle name="20% - Accent3 4 3" xfId="583" xr:uid="{00000000-0005-0000-0000-0000CF010000}"/>
    <cellStyle name="20% - Accent3 4 3 2" xfId="1046" xr:uid="{00000000-0005-0000-0000-0000D0010000}"/>
    <cellStyle name="20% - Accent3 4 3 2 2" xfId="4125" xr:uid="{00000000-0005-0000-0000-0000D1010000}"/>
    <cellStyle name="20% - Accent3 4 3 3" xfId="1521" xr:uid="{00000000-0005-0000-0000-0000D2010000}"/>
    <cellStyle name="20% - Accent3 4 3 3 2" xfId="4587" xr:uid="{00000000-0005-0000-0000-0000D3010000}"/>
    <cellStyle name="20% - Accent3 4 3 4" xfId="3670" xr:uid="{00000000-0005-0000-0000-0000D4010000}"/>
    <cellStyle name="20% - Accent3 4 3 5" xfId="2973" xr:uid="{00000000-0005-0000-0000-0000D5010000}"/>
    <cellStyle name="20% - Accent3 4 3 6" xfId="2274" xr:uid="{00000000-0005-0000-0000-0000D6010000}"/>
    <cellStyle name="20% - Accent3 4 4" xfId="818" xr:uid="{00000000-0005-0000-0000-0000D7010000}"/>
    <cellStyle name="20% - Accent3 4 4 2" xfId="1759" xr:uid="{00000000-0005-0000-0000-0000D8010000}"/>
    <cellStyle name="20% - Accent3 4 4 2 2" xfId="4821" xr:uid="{00000000-0005-0000-0000-0000D9010000}"/>
    <cellStyle name="20% - Accent3 4 4 3" xfId="3898" xr:uid="{00000000-0005-0000-0000-0000DA010000}"/>
    <cellStyle name="20% - Accent3 4 4 4" xfId="3205" xr:uid="{00000000-0005-0000-0000-0000DB010000}"/>
    <cellStyle name="20% - Accent3 4 4 5" xfId="2505" xr:uid="{00000000-0005-0000-0000-0000DC010000}"/>
    <cellStyle name="20% - Accent3 4 5" xfId="1277" xr:uid="{00000000-0005-0000-0000-0000DD010000}"/>
    <cellStyle name="20% - Accent3 4 5 2" xfId="4353" xr:uid="{00000000-0005-0000-0000-0000DE010000}"/>
    <cellStyle name="20% - Accent3 4 6" xfId="3440" xr:uid="{00000000-0005-0000-0000-0000DF010000}"/>
    <cellStyle name="20% - Accent3 4 7" xfId="2739" xr:uid="{00000000-0005-0000-0000-0000E0010000}"/>
    <cellStyle name="20% - Accent3 4 8" xfId="2038" xr:uid="{00000000-0005-0000-0000-0000E1010000}"/>
    <cellStyle name="20% - Accent4" xfId="5252" builtinId="42" customBuiltin="1"/>
    <cellStyle name="20% - Accent4 2" xfId="23" xr:uid="{00000000-0005-0000-0000-0000E2010000}"/>
    <cellStyle name="20% - Accent4 2 10" xfId="5266" xr:uid="{E7598600-7436-4B6B-8D38-D51618080C76}"/>
    <cellStyle name="20% - Accent4 2 2" xfId="177" xr:uid="{00000000-0005-0000-0000-0000E3010000}"/>
    <cellStyle name="20% - Accent4 2 2 2" xfId="178" xr:uid="{00000000-0005-0000-0000-0000E4010000}"/>
    <cellStyle name="20% - Accent4 2 2 2 2" xfId="586" xr:uid="{00000000-0005-0000-0000-0000E5010000}"/>
    <cellStyle name="20% - Accent4 2 2 2 2 2" xfId="1049" xr:uid="{00000000-0005-0000-0000-0000E6010000}"/>
    <cellStyle name="20% - Accent4 2 2 2 2 2 2" xfId="4128" xr:uid="{00000000-0005-0000-0000-0000E7010000}"/>
    <cellStyle name="20% - Accent4 2 2 2 2 3" xfId="1524" xr:uid="{00000000-0005-0000-0000-0000E8010000}"/>
    <cellStyle name="20% - Accent4 2 2 2 2 3 2" xfId="4590" xr:uid="{00000000-0005-0000-0000-0000E9010000}"/>
    <cellStyle name="20% - Accent4 2 2 2 2 4" xfId="3673" xr:uid="{00000000-0005-0000-0000-0000EA010000}"/>
    <cellStyle name="20% - Accent4 2 2 2 2 5" xfId="2976" xr:uid="{00000000-0005-0000-0000-0000EB010000}"/>
    <cellStyle name="20% - Accent4 2 2 2 2 6" xfId="2277" xr:uid="{00000000-0005-0000-0000-0000EC010000}"/>
    <cellStyle name="20% - Accent4 2 2 2 3" xfId="821" xr:uid="{00000000-0005-0000-0000-0000ED010000}"/>
    <cellStyle name="20% - Accent4 2 2 2 3 2" xfId="1762" xr:uid="{00000000-0005-0000-0000-0000EE010000}"/>
    <cellStyle name="20% - Accent4 2 2 2 3 2 2" xfId="4824" xr:uid="{00000000-0005-0000-0000-0000EF010000}"/>
    <cellStyle name="20% - Accent4 2 2 2 3 3" xfId="3901" xr:uid="{00000000-0005-0000-0000-0000F0010000}"/>
    <cellStyle name="20% - Accent4 2 2 2 3 4" xfId="3208" xr:uid="{00000000-0005-0000-0000-0000F1010000}"/>
    <cellStyle name="20% - Accent4 2 2 2 3 5" xfId="2508" xr:uid="{00000000-0005-0000-0000-0000F2010000}"/>
    <cellStyle name="20% - Accent4 2 2 2 4" xfId="1280" xr:uid="{00000000-0005-0000-0000-0000F3010000}"/>
    <cellStyle name="20% - Accent4 2 2 2 4 2" xfId="4356" xr:uid="{00000000-0005-0000-0000-0000F4010000}"/>
    <cellStyle name="20% - Accent4 2 2 2 5" xfId="3443" xr:uid="{00000000-0005-0000-0000-0000F5010000}"/>
    <cellStyle name="20% - Accent4 2 2 2 6" xfId="2742" xr:uid="{00000000-0005-0000-0000-0000F6010000}"/>
    <cellStyle name="20% - Accent4 2 2 2 7" xfId="2041" xr:uid="{00000000-0005-0000-0000-0000F7010000}"/>
    <cellStyle name="20% - Accent4 2 2 3" xfId="585" xr:uid="{00000000-0005-0000-0000-0000F8010000}"/>
    <cellStyle name="20% - Accent4 2 2 3 2" xfId="1048" xr:uid="{00000000-0005-0000-0000-0000F9010000}"/>
    <cellStyle name="20% - Accent4 2 2 3 2 2" xfId="4127" xr:uid="{00000000-0005-0000-0000-0000FA010000}"/>
    <cellStyle name="20% - Accent4 2 2 3 3" xfId="1523" xr:uid="{00000000-0005-0000-0000-0000FB010000}"/>
    <cellStyle name="20% - Accent4 2 2 3 3 2" xfId="4589" xr:uid="{00000000-0005-0000-0000-0000FC010000}"/>
    <cellStyle name="20% - Accent4 2 2 3 4" xfId="3672" xr:uid="{00000000-0005-0000-0000-0000FD010000}"/>
    <cellStyle name="20% - Accent4 2 2 3 5" xfId="2975" xr:uid="{00000000-0005-0000-0000-0000FE010000}"/>
    <cellStyle name="20% - Accent4 2 2 3 6" xfId="2276" xr:uid="{00000000-0005-0000-0000-0000FF010000}"/>
    <cellStyle name="20% - Accent4 2 2 4" xfId="820" xr:uid="{00000000-0005-0000-0000-000000020000}"/>
    <cellStyle name="20% - Accent4 2 2 4 2" xfId="1761" xr:uid="{00000000-0005-0000-0000-000001020000}"/>
    <cellStyle name="20% - Accent4 2 2 4 2 2" xfId="4823" xr:uid="{00000000-0005-0000-0000-000002020000}"/>
    <cellStyle name="20% - Accent4 2 2 4 3" xfId="3900" xr:uid="{00000000-0005-0000-0000-000003020000}"/>
    <cellStyle name="20% - Accent4 2 2 4 4" xfId="3207" xr:uid="{00000000-0005-0000-0000-000004020000}"/>
    <cellStyle name="20% - Accent4 2 2 4 5" xfId="2507" xr:uid="{00000000-0005-0000-0000-000005020000}"/>
    <cellStyle name="20% - Accent4 2 2 5" xfId="1279" xr:uid="{00000000-0005-0000-0000-000006020000}"/>
    <cellStyle name="20% - Accent4 2 2 5 2" xfId="4355" xr:uid="{00000000-0005-0000-0000-000007020000}"/>
    <cellStyle name="20% - Accent4 2 2 6" xfId="3442" xr:uid="{00000000-0005-0000-0000-000008020000}"/>
    <cellStyle name="20% - Accent4 2 2 7" xfId="2741" xr:uid="{00000000-0005-0000-0000-000009020000}"/>
    <cellStyle name="20% - Accent4 2 2 8" xfId="2040" xr:uid="{00000000-0005-0000-0000-00000A020000}"/>
    <cellStyle name="20% - Accent4 2 2 9" xfId="5324" xr:uid="{050286B1-DDBB-43D2-B612-C1211855D41F}"/>
    <cellStyle name="20% - Accent4 2 3" xfId="179" xr:uid="{00000000-0005-0000-0000-00000B020000}"/>
    <cellStyle name="20% - Accent4 2 3 2" xfId="587" xr:uid="{00000000-0005-0000-0000-00000C020000}"/>
    <cellStyle name="20% - Accent4 2 3 2 2" xfId="1050" xr:uid="{00000000-0005-0000-0000-00000D020000}"/>
    <cellStyle name="20% - Accent4 2 3 2 2 2" xfId="4129" xr:uid="{00000000-0005-0000-0000-00000E020000}"/>
    <cellStyle name="20% - Accent4 2 3 2 3" xfId="1525" xr:uid="{00000000-0005-0000-0000-00000F020000}"/>
    <cellStyle name="20% - Accent4 2 3 2 3 2" xfId="4591" xr:uid="{00000000-0005-0000-0000-000010020000}"/>
    <cellStyle name="20% - Accent4 2 3 2 4" xfId="3674" xr:uid="{00000000-0005-0000-0000-000011020000}"/>
    <cellStyle name="20% - Accent4 2 3 2 5" xfId="2977" xr:uid="{00000000-0005-0000-0000-000012020000}"/>
    <cellStyle name="20% - Accent4 2 3 2 6" xfId="2278" xr:uid="{00000000-0005-0000-0000-000013020000}"/>
    <cellStyle name="20% - Accent4 2 3 3" xfId="822" xr:uid="{00000000-0005-0000-0000-000014020000}"/>
    <cellStyle name="20% - Accent4 2 3 3 2" xfId="1763" xr:uid="{00000000-0005-0000-0000-000015020000}"/>
    <cellStyle name="20% - Accent4 2 3 3 2 2" xfId="4825" xr:uid="{00000000-0005-0000-0000-000016020000}"/>
    <cellStyle name="20% - Accent4 2 3 3 3" xfId="3902" xr:uid="{00000000-0005-0000-0000-000017020000}"/>
    <cellStyle name="20% - Accent4 2 3 3 4" xfId="3209" xr:uid="{00000000-0005-0000-0000-000018020000}"/>
    <cellStyle name="20% - Accent4 2 3 3 5" xfId="2509" xr:uid="{00000000-0005-0000-0000-000019020000}"/>
    <cellStyle name="20% - Accent4 2 3 4" xfId="1281" xr:uid="{00000000-0005-0000-0000-00001A020000}"/>
    <cellStyle name="20% - Accent4 2 3 4 2" xfId="4357" xr:uid="{00000000-0005-0000-0000-00001B020000}"/>
    <cellStyle name="20% - Accent4 2 3 5" xfId="3444" xr:uid="{00000000-0005-0000-0000-00001C020000}"/>
    <cellStyle name="20% - Accent4 2 3 6" xfId="2743" xr:uid="{00000000-0005-0000-0000-00001D020000}"/>
    <cellStyle name="20% - Accent4 2 3 7" xfId="2042" xr:uid="{00000000-0005-0000-0000-00001E020000}"/>
    <cellStyle name="20% - Accent4 2 3 8" xfId="5307" xr:uid="{61A48BF8-E02D-4786-8252-929276D18A77}"/>
    <cellStyle name="20% - Accent4 2 4" xfId="532" xr:uid="{00000000-0005-0000-0000-00001F020000}"/>
    <cellStyle name="20% - Accent4 2 4 2" xfId="995" xr:uid="{00000000-0005-0000-0000-000020020000}"/>
    <cellStyle name="20% - Accent4 2 4 2 2" xfId="4074" xr:uid="{00000000-0005-0000-0000-000021020000}"/>
    <cellStyle name="20% - Accent4 2 4 3" xfId="1470" xr:uid="{00000000-0005-0000-0000-000022020000}"/>
    <cellStyle name="20% - Accent4 2 4 3 2" xfId="4536" xr:uid="{00000000-0005-0000-0000-000023020000}"/>
    <cellStyle name="20% - Accent4 2 4 4" xfId="3619" xr:uid="{00000000-0005-0000-0000-000024020000}"/>
    <cellStyle name="20% - Accent4 2 4 5" xfId="2922" xr:uid="{00000000-0005-0000-0000-000025020000}"/>
    <cellStyle name="20% - Accent4 2 4 6" xfId="2223" xr:uid="{00000000-0005-0000-0000-000026020000}"/>
    <cellStyle name="20% - Accent4 2 5" xfId="764" xr:uid="{00000000-0005-0000-0000-000027020000}"/>
    <cellStyle name="20% - Accent4 2 5 2" xfId="1705" xr:uid="{00000000-0005-0000-0000-000028020000}"/>
    <cellStyle name="20% - Accent4 2 5 2 2" xfId="4767" xr:uid="{00000000-0005-0000-0000-000029020000}"/>
    <cellStyle name="20% - Accent4 2 5 3" xfId="3846" xr:uid="{00000000-0005-0000-0000-00002A020000}"/>
    <cellStyle name="20% - Accent4 2 5 4" xfId="3153" xr:uid="{00000000-0005-0000-0000-00002B020000}"/>
    <cellStyle name="20% - Accent4 2 5 5" xfId="2454" xr:uid="{00000000-0005-0000-0000-00002C020000}"/>
    <cellStyle name="20% - Accent4 2 6" xfId="1225" xr:uid="{00000000-0005-0000-0000-00002D020000}"/>
    <cellStyle name="20% - Accent4 2 6 2" xfId="4301" xr:uid="{00000000-0005-0000-0000-00002E020000}"/>
    <cellStyle name="20% - Accent4 2 7" xfId="3388" xr:uid="{00000000-0005-0000-0000-00002F020000}"/>
    <cellStyle name="20% - Accent4 2 8" xfId="2687" xr:uid="{00000000-0005-0000-0000-000030020000}"/>
    <cellStyle name="20% - Accent4 2 9" xfId="1982" xr:uid="{00000000-0005-0000-0000-000031020000}"/>
    <cellStyle name="20% - Accent4 3" xfId="22" xr:uid="{00000000-0005-0000-0000-000032020000}"/>
    <cellStyle name="20% - Accent4 3 2" xfId="180" xr:uid="{00000000-0005-0000-0000-000033020000}"/>
    <cellStyle name="20% - Accent4 3 2 2" xfId="588" xr:uid="{00000000-0005-0000-0000-000034020000}"/>
    <cellStyle name="20% - Accent4 3 2 2 2" xfId="1051" xr:uid="{00000000-0005-0000-0000-000035020000}"/>
    <cellStyle name="20% - Accent4 3 2 2 2 2" xfId="4130" xr:uid="{00000000-0005-0000-0000-000036020000}"/>
    <cellStyle name="20% - Accent4 3 2 2 3" xfId="1526" xr:uid="{00000000-0005-0000-0000-000037020000}"/>
    <cellStyle name="20% - Accent4 3 2 2 3 2" xfId="4592" xr:uid="{00000000-0005-0000-0000-000038020000}"/>
    <cellStyle name="20% - Accent4 3 2 2 4" xfId="3675" xr:uid="{00000000-0005-0000-0000-000039020000}"/>
    <cellStyle name="20% - Accent4 3 2 2 5" xfId="2978" xr:uid="{00000000-0005-0000-0000-00003A020000}"/>
    <cellStyle name="20% - Accent4 3 2 2 6" xfId="2279" xr:uid="{00000000-0005-0000-0000-00003B020000}"/>
    <cellStyle name="20% - Accent4 3 2 3" xfId="823" xr:uid="{00000000-0005-0000-0000-00003C020000}"/>
    <cellStyle name="20% - Accent4 3 2 3 2" xfId="1764" xr:uid="{00000000-0005-0000-0000-00003D020000}"/>
    <cellStyle name="20% - Accent4 3 2 3 2 2" xfId="4826" xr:uid="{00000000-0005-0000-0000-00003E020000}"/>
    <cellStyle name="20% - Accent4 3 2 3 3" xfId="3903" xr:uid="{00000000-0005-0000-0000-00003F020000}"/>
    <cellStyle name="20% - Accent4 3 2 3 4" xfId="3210" xr:uid="{00000000-0005-0000-0000-000040020000}"/>
    <cellStyle name="20% - Accent4 3 2 3 5" xfId="2510" xr:uid="{00000000-0005-0000-0000-000041020000}"/>
    <cellStyle name="20% - Accent4 3 2 4" xfId="1282" xr:uid="{00000000-0005-0000-0000-000042020000}"/>
    <cellStyle name="20% - Accent4 3 2 4 2" xfId="4358" xr:uid="{00000000-0005-0000-0000-000043020000}"/>
    <cellStyle name="20% - Accent4 3 2 5" xfId="3445" xr:uid="{00000000-0005-0000-0000-000044020000}"/>
    <cellStyle name="20% - Accent4 3 2 6" xfId="2744" xr:uid="{00000000-0005-0000-0000-000045020000}"/>
    <cellStyle name="20% - Accent4 3 2 7" xfId="2043" xr:uid="{00000000-0005-0000-0000-000046020000}"/>
    <cellStyle name="20% - Accent4 3 3" xfId="531" xr:uid="{00000000-0005-0000-0000-000047020000}"/>
    <cellStyle name="20% - Accent4 3 3 2" xfId="994" xr:uid="{00000000-0005-0000-0000-000048020000}"/>
    <cellStyle name="20% - Accent4 3 3 2 2" xfId="4073" xr:uid="{00000000-0005-0000-0000-000049020000}"/>
    <cellStyle name="20% - Accent4 3 3 3" xfId="1469" xr:uid="{00000000-0005-0000-0000-00004A020000}"/>
    <cellStyle name="20% - Accent4 3 3 3 2" xfId="4535" xr:uid="{00000000-0005-0000-0000-00004B020000}"/>
    <cellStyle name="20% - Accent4 3 3 4" xfId="3618" xr:uid="{00000000-0005-0000-0000-00004C020000}"/>
    <cellStyle name="20% - Accent4 3 3 5" xfId="2921" xr:uid="{00000000-0005-0000-0000-00004D020000}"/>
    <cellStyle name="20% - Accent4 3 3 6" xfId="2222" xr:uid="{00000000-0005-0000-0000-00004E020000}"/>
    <cellStyle name="20% - Accent4 3 4" xfId="763" xr:uid="{00000000-0005-0000-0000-00004F020000}"/>
    <cellStyle name="20% - Accent4 3 4 2" xfId="1704" xr:uid="{00000000-0005-0000-0000-000050020000}"/>
    <cellStyle name="20% - Accent4 3 4 2 2" xfId="4766" xr:uid="{00000000-0005-0000-0000-000051020000}"/>
    <cellStyle name="20% - Accent4 3 4 3" xfId="3845" xr:uid="{00000000-0005-0000-0000-000052020000}"/>
    <cellStyle name="20% - Accent4 3 4 4" xfId="3152" xr:uid="{00000000-0005-0000-0000-000053020000}"/>
    <cellStyle name="20% - Accent4 3 4 5" xfId="2453" xr:uid="{00000000-0005-0000-0000-000054020000}"/>
    <cellStyle name="20% - Accent4 3 5" xfId="1224" xr:uid="{00000000-0005-0000-0000-000055020000}"/>
    <cellStyle name="20% - Accent4 3 5 2" xfId="4300" xr:uid="{00000000-0005-0000-0000-000056020000}"/>
    <cellStyle name="20% - Accent4 3 6" xfId="3387" xr:uid="{00000000-0005-0000-0000-000057020000}"/>
    <cellStyle name="20% - Accent4 3 7" xfId="2686" xr:uid="{00000000-0005-0000-0000-000058020000}"/>
    <cellStyle name="20% - Accent4 3 8" xfId="1981" xr:uid="{00000000-0005-0000-0000-000059020000}"/>
    <cellStyle name="20% - Accent4 3 9" xfId="5323" xr:uid="{57538F57-80BE-4437-9C2F-354B2C6EE7A0}"/>
    <cellStyle name="20% - Accent4 4" xfId="181" xr:uid="{00000000-0005-0000-0000-00005A020000}"/>
    <cellStyle name="20% - Accent4 4 2" xfId="182" xr:uid="{00000000-0005-0000-0000-00005B020000}"/>
    <cellStyle name="20% - Accent4 4 2 2" xfId="590" xr:uid="{00000000-0005-0000-0000-00005C020000}"/>
    <cellStyle name="20% - Accent4 4 2 2 2" xfId="1053" xr:uid="{00000000-0005-0000-0000-00005D020000}"/>
    <cellStyle name="20% - Accent4 4 2 2 2 2" xfId="4132" xr:uid="{00000000-0005-0000-0000-00005E020000}"/>
    <cellStyle name="20% - Accent4 4 2 2 3" xfId="1528" xr:uid="{00000000-0005-0000-0000-00005F020000}"/>
    <cellStyle name="20% - Accent4 4 2 2 3 2" xfId="4594" xr:uid="{00000000-0005-0000-0000-000060020000}"/>
    <cellStyle name="20% - Accent4 4 2 2 4" xfId="3677" xr:uid="{00000000-0005-0000-0000-000061020000}"/>
    <cellStyle name="20% - Accent4 4 2 2 5" xfId="2980" xr:uid="{00000000-0005-0000-0000-000062020000}"/>
    <cellStyle name="20% - Accent4 4 2 2 6" xfId="2281" xr:uid="{00000000-0005-0000-0000-000063020000}"/>
    <cellStyle name="20% - Accent4 4 2 3" xfId="825" xr:uid="{00000000-0005-0000-0000-000064020000}"/>
    <cellStyle name="20% - Accent4 4 2 3 2" xfId="1766" xr:uid="{00000000-0005-0000-0000-000065020000}"/>
    <cellStyle name="20% - Accent4 4 2 3 2 2" xfId="4828" xr:uid="{00000000-0005-0000-0000-000066020000}"/>
    <cellStyle name="20% - Accent4 4 2 3 3" xfId="3905" xr:uid="{00000000-0005-0000-0000-000067020000}"/>
    <cellStyle name="20% - Accent4 4 2 3 4" xfId="3212" xr:uid="{00000000-0005-0000-0000-000068020000}"/>
    <cellStyle name="20% - Accent4 4 2 3 5" xfId="2512" xr:uid="{00000000-0005-0000-0000-000069020000}"/>
    <cellStyle name="20% - Accent4 4 2 4" xfId="1284" xr:uid="{00000000-0005-0000-0000-00006A020000}"/>
    <cellStyle name="20% - Accent4 4 2 4 2" xfId="4360" xr:uid="{00000000-0005-0000-0000-00006B020000}"/>
    <cellStyle name="20% - Accent4 4 2 5" xfId="3447" xr:uid="{00000000-0005-0000-0000-00006C020000}"/>
    <cellStyle name="20% - Accent4 4 2 6" xfId="2746" xr:uid="{00000000-0005-0000-0000-00006D020000}"/>
    <cellStyle name="20% - Accent4 4 2 7" xfId="2045" xr:uid="{00000000-0005-0000-0000-00006E020000}"/>
    <cellStyle name="20% - Accent4 4 3" xfId="589" xr:uid="{00000000-0005-0000-0000-00006F020000}"/>
    <cellStyle name="20% - Accent4 4 3 2" xfId="1052" xr:uid="{00000000-0005-0000-0000-000070020000}"/>
    <cellStyle name="20% - Accent4 4 3 2 2" xfId="4131" xr:uid="{00000000-0005-0000-0000-000071020000}"/>
    <cellStyle name="20% - Accent4 4 3 3" xfId="1527" xr:uid="{00000000-0005-0000-0000-000072020000}"/>
    <cellStyle name="20% - Accent4 4 3 3 2" xfId="4593" xr:uid="{00000000-0005-0000-0000-000073020000}"/>
    <cellStyle name="20% - Accent4 4 3 4" xfId="3676" xr:uid="{00000000-0005-0000-0000-000074020000}"/>
    <cellStyle name="20% - Accent4 4 3 5" xfId="2979" xr:uid="{00000000-0005-0000-0000-000075020000}"/>
    <cellStyle name="20% - Accent4 4 3 6" xfId="2280" xr:uid="{00000000-0005-0000-0000-000076020000}"/>
    <cellStyle name="20% - Accent4 4 4" xfId="824" xr:uid="{00000000-0005-0000-0000-000077020000}"/>
    <cellStyle name="20% - Accent4 4 4 2" xfId="1765" xr:uid="{00000000-0005-0000-0000-000078020000}"/>
    <cellStyle name="20% - Accent4 4 4 2 2" xfId="4827" xr:uid="{00000000-0005-0000-0000-000079020000}"/>
    <cellStyle name="20% - Accent4 4 4 3" xfId="3904" xr:uid="{00000000-0005-0000-0000-00007A020000}"/>
    <cellStyle name="20% - Accent4 4 4 4" xfId="3211" xr:uid="{00000000-0005-0000-0000-00007B020000}"/>
    <cellStyle name="20% - Accent4 4 4 5" xfId="2511" xr:uid="{00000000-0005-0000-0000-00007C020000}"/>
    <cellStyle name="20% - Accent4 4 5" xfId="1283" xr:uid="{00000000-0005-0000-0000-00007D020000}"/>
    <cellStyle name="20% - Accent4 4 5 2" xfId="4359" xr:uid="{00000000-0005-0000-0000-00007E020000}"/>
    <cellStyle name="20% - Accent4 4 6" xfId="3446" xr:uid="{00000000-0005-0000-0000-00007F020000}"/>
    <cellStyle name="20% - Accent4 4 7" xfId="2745" xr:uid="{00000000-0005-0000-0000-000080020000}"/>
    <cellStyle name="20% - Accent4 4 8" xfId="2044" xr:uid="{00000000-0005-0000-0000-000081020000}"/>
    <cellStyle name="20% - Accent5" xfId="5255" builtinId="46" customBuiltin="1"/>
    <cellStyle name="20% - Accent5 2" xfId="25" xr:uid="{00000000-0005-0000-0000-000082020000}"/>
    <cellStyle name="20% - Accent5 2 10" xfId="5267" xr:uid="{98EBBF57-2ABC-4612-820D-95C8BC386446}"/>
    <cellStyle name="20% - Accent5 2 2" xfId="183" xr:uid="{00000000-0005-0000-0000-000083020000}"/>
    <cellStyle name="20% - Accent5 2 2 2" xfId="184" xr:uid="{00000000-0005-0000-0000-000084020000}"/>
    <cellStyle name="20% - Accent5 2 2 2 2" xfId="592" xr:uid="{00000000-0005-0000-0000-000085020000}"/>
    <cellStyle name="20% - Accent5 2 2 2 2 2" xfId="1055" xr:uid="{00000000-0005-0000-0000-000086020000}"/>
    <cellStyle name="20% - Accent5 2 2 2 2 2 2" xfId="4134" xr:uid="{00000000-0005-0000-0000-000087020000}"/>
    <cellStyle name="20% - Accent5 2 2 2 2 3" xfId="1530" xr:uid="{00000000-0005-0000-0000-000088020000}"/>
    <cellStyle name="20% - Accent5 2 2 2 2 3 2" xfId="4596" xr:uid="{00000000-0005-0000-0000-000089020000}"/>
    <cellStyle name="20% - Accent5 2 2 2 2 4" xfId="3679" xr:uid="{00000000-0005-0000-0000-00008A020000}"/>
    <cellStyle name="20% - Accent5 2 2 2 2 5" xfId="2982" xr:uid="{00000000-0005-0000-0000-00008B020000}"/>
    <cellStyle name="20% - Accent5 2 2 2 2 6" xfId="2283" xr:uid="{00000000-0005-0000-0000-00008C020000}"/>
    <cellStyle name="20% - Accent5 2 2 2 3" xfId="827" xr:uid="{00000000-0005-0000-0000-00008D020000}"/>
    <cellStyle name="20% - Accent5 2 2 2 3 2" xfId="1768" xr:uid="{00000000-0005-0000-0000-00008E020000}"/>
    <cellStyle name="20% - Accent5 2 2 2 3 2 2" xfId="4830" xr:uid="{00000000-0005-0000-0000-00008F020000}"/>
    <cellStyle name="20% - Accent5 2 2 2 3 3" xfId="3907" xr:uid="{00000000-0005-0000-0000-000090020000}"/>
    <cellStyle name="20% - Accent5 2 2 2 3 4" xfId="3214" xr:uid="{00000000-0005-0000-0000-000091020000}"/>
    <cellStyle name="20% - Accent5 2 2 2 3 5" xfId="2514" xr:uid="{00000000-0005-0000-0000-000092020000}"/>
    <cellStyle name="20% - Accent5 2 2 2 4" xfId="1286" xr:uid="{00000000-0005-0000-0000-000093020000}"/>
    <cellStyle name="20% - Accent5 2 2 2 4 2" xfId="4362" xr:uid="{00000000-0005-0000-0000-000094020000}"/>
    <cellStyle name="20% - Accent5 2 2 2 5" xfId="3449" xr:uid="{00000000-0005-0000-0000-000095020000}"/>
    <cellStyle name="20% - Accent5 2 2 2 6" xfId="2748" xr:uid="{00000000-0005-0000-0000-000096020000}"/>
    <cellStyle name="20% - Accent5 2 2 2 7" xfId="2047" xr:uid="{00000000-0005-0000-0000-000097020000}"/>
    <cellStyle name="20% - Accent5 2 2 3" xfId="591" xr:uid="{00000000-0005-0000-0000-000098020000}"/>
    <cellStyle name="20% - Accent5 2 2 3 2" xfId="1054" xr:uid="{00000000-0005-0000-0000-000099020000}"/>
    <cellStyle name="20% - Accent5 2 2 3 2 2" xfId="4133" xr:uid="{00000000-0005-0000-0000-00009A020000}"/>
    <cellStyle name="20% - Accent5 2 2 3 3" xfId="1529" xr:uid="{00000000-0005-0000-0000-00009B020000}"/>
    <cellStyle name="20% - Accent5 2 2 3 3 2" xfId="4595" xr:uid="{00000000-0005-0000-0000-00009C020000}"/>
    <cellStyle name="20% - Accent5 2 2 3 4" xfId="3678" xr:uid="{00000000-0005-0000-0000-00009D020000}"/>
    <cellStyle name="20% - Accent5 2 2 3 5" xfId="2981" xr:uid="{00000000-0005-0000-0000-00009E020000}"/>
    <cellStyle name="20% - Accent5 2 2 3 6" xfId="2282" xr:uid="{00000000-0005-0000-0000-00009F020000}"/>
    <cellStyle name="20% - Accent5 2 2 4" xfId="826" xr:uid="{00000000-0005-0000-0000-0000A0020000}"/>
    <cellStyle name="20% - Accent5 2 2 4 2" xfId="1767" xr:uid="{00000000-0005-0000-0000-0000A1020000}"/>
    <cellStyle name="20% - Accent5 2 2 4 2 2" xfId="4829" xr:uid="{00000000-0005-0000-0000-0000A2020000}"/>
    <cellStyle name="20% - Accent5 2 2 4 3" xfId="3906" xr:uid="{00000000-0005-0000-0000-0000A3020000}"/>
    <cellStyle name="20% - Accent5 2 2 4 4" xfId="3213" xr:uid="{00000000-0005-0000-0000-0000A4020000}"/>
    <cellStyle name="20% - Accent5 2 2 4 5" xfId="2513" xr:uid="{00000000-0005-0000-0000-0000A5020000}"/>
    <cellStyle name="20% - Accent5 2 2 5" xfId="1285" xr:uid="{00000000-0005-0000-0000-0000A6020000}"/>
    <cellStyle name="20% - Accent5 2 2 5 2" xfId="4361" xr:uid="{00000000-0005-0000-0000-0000A7020000}"/>
    <cellStyle name="20% - Accent5 2 2 6" xfId="3448" xr:uid="{00000000-0005-0000-0000-0000A8020000}"/>
    <cellStyle name="20% - Accent5 2 2 7" xfId="2747" xr:uid="{00000000-0005-0000-0000-0000A9020000}"/>
    <cellStyle name="20% - Accent5 2 2 8" xfId="2046" xr:uid="{00000000-0005-0000-0000-0000AA020000}"/>
    <cellStyle name="20% - Accent5 2 2 9" xfId="5326" xr:uid="{8A7508D2-F0B3-45F7-B9B4-B2D4ED55BF1F}"/>
    <cellStyle name="20% - Accent5 2 3" xfId="185" xr:uid="{00000000-0005-0000-0000-0000AB020000}"/>
    <cellStyle name="20% - Accent5 2 3 2" xfId="593" xr:uid="{00000000-0005-0000-0000-0000AC020000}"/>
    <cellStyle name="20% - Accent5 2 3 2 2" xfId="1056" xr:uid="{00000000-0005-0000-0000-0000AD020000}"/>
    <cellStyle name="20% - Accent5 2 3 2 2 2" xfId="4135" xr:uid="{00000000-0005-0000-0000-0000AE020000}"/>
    <cellStyle name="20% - Accent5 2 3 2 3" xfId="1531" xr:uid="{00000000-0005-0000-0000-0000AF020000}"/>
    <cellStyle name="20% - Accent5 2 3 2 3 2" xfId="4597" xr:uid="{00000000-0005-0000-0000-0000B0020000}"/>
    <cellStyle name="20% - Accent5 2 3 2 4" xfId="3680" xr:uid="{00000000-0005-0000-0000-0000B1020000}"/>
    <cellStyle name="20% - Accent5 2 3 2 5" xfId="2983" xr:uid="{00000000-0005-0000-0000-0000B2020000}"/>
    <cellStyle name="20% - Accent5 2 3 2 6" xfId="2284" xr:uid="{00000000-0005-0000-0000-0000B3020000}"/>
    <cellStyle name="20% - Accent5 2 3 3" xfId="828" xr:uid="{00000000-0005-0000-0000-0000B4020000}"/>
    <cellStyle name="20% - Accent5 2 3 3 2" xfId="1769" xr:uid="{00000000-0005-0000-0000-0000B5020000}"/>
    <cellStyle name="20% - Accent5 2 3 3 2 2" xfId="4831" xr:uid="{00000000-0005-0000-0000-0000B6020000}"/>
    <cellStyle name="20% - Accent5 2 3 3 3" xfId="3908" xr:uid="{00000000-0005-0000-0000-0000B7020000}"/>
    <cellStyle name="20% - Accent5 2 3 3 4" xfId="3215" xr:uid="{00000000-0005-0000-0000-0000B8020000}"/>
    <cellStyle name="20% - Accent5 2 3 3 5" xfId="2515" xr:uid="{00000000-0005-0000-0000-0000B9020000}"/>
    <cellStyle name="20% - Accent5 2 3 4" xfId="1287" xr:uid="{00000000-0005-0000-0000-0000BA020000}"/>
    <cellStyle name="20% - Accent5 2 3 4 2" xfId="4363" xr:uid="{00000000-0005-0000-0000-0000BB020000}"/>
    <cellStyle name="20% - Accent5 2 3 5" xfId="3450" xr:uid="{00000000-0005-0000-0000-0000BC020000}"/>
    <cellStyle name="20% - Accent5 2 3 6" xfId="2749" xr:uid="{00000000-0005-0000-0000-0000BD020000}"/>
    <cellStyle name="20% - Accent5 2 3 7" xfId="2048" xr:uid="{00000000-0005-0000-0000-0000BE020000}"/>
    <cellStyle name="20% - Accent5 2 3 8" xfId="5308" xr:uid="{7BE23C4F-E70D-43A7-9716-E62D3006146E}"/>
    <cellStyle name="20% - Accent5 2 4" xfId="534" xr:uid="{00000000-0005-0000-0000-0000BF020000}"/>
    <cellStyle name="20% - Accent5 2 4 2" xfId="997" xr:uid="{00000000-0005-0000-0000-0000C0020000}"/>
    <cellStyle name="20% - Accent5 2 4 2 2" xfId="4076" xr:uid="{00000000-0005-0000-0000-0000C1020000}"/>
    <cellStyle name="20% - Accent5 2 4 3" xfId="1472" xr:uid="{00000000-0005-0000-0000-0000C2020000}"/>
    <cellStyle name="20% - Accent5 2 4 3 2" xfId="4538" xr:uid="{00000000-0005-0000-0000-0000C3020000}"/>
    <cellStyle name="20% - Accent5 2 4 4" xfId="3621" xr:uid="{00000000-0005-0000-0000-0000C4020000}"/>
    <cellStyle name="20% - Accent5 2 4 5" xfId="2924" xr:uid="{00000000-0005-0000-0000-0000C5020000}"/>
    <cellStyle name="20% - Accent5 2 4 6" xfId="2225" xr:uid="{00000000-0005-0000-0000-0000C6020000}"/>
    <cellStyle name="20% - Accent5 2 5" xfId="766" xr:uid="{00000000-0005-0000-0000-0000C7020000}"/>
    <cellStyle name="20% - Accent5 2 5 2" xfId="1707" xr:uid="{00000000-0005-0000-0000-0000C8020000}"/>
    <cellStyle name="20% - Accent5 2 5 2 2" xfId="4769" xr:uid="{00000000-0005-0000-0000-0000C9020000}"/>
    <cellStyle name="20% - Accent5 2 5 3" xfId="3848" xr:uid="{00000000-0005-0000-0000-0000CA020000}"/>
    <cellStyle name="20% - Accent5 2 5 4" xfId="3155" xr:uid="{00000000-0005-0000-0000-0000CB020000}"/>
    <cellStyle name="20% - Accent5 2 5 5" xfId="2456" xr:uid="{00000000-0005-0000-0000-0000CC020000}"/>
    <cellStyle name="20% - Accent5 2 6" xfId="1227" xr:uid="{00000000-0005-0000-0000-0000CD020000}"/>
    <cellStyle name="20% - Accent5 2 6 2" xfId="4303" xr:uid="{00000000-0005-0000-0000-0000CE020000}"/>
    <cellStyle name="20% - Accent5 2 7" xfId="3390" xr:uid="{00000000-0005-0000-0000-0000CF020000}"/>
    <cellStyle name="20% - Accent5 2 8" xfId="2689" xr:uid="{00000000-0005-0000-0000-0000D0020000}"/>
    <cellStyle name="20% - Accent5 2 9" xfId="1984" xr:uid="{00000000-0005-0000-0000-0000D1020000}"/>
    <cellStyle name="20% - Accent5 3" xfId="24" xr:uid="{00000000-0005-0000-0000-0000D2020000}"/>
    <cellStyle name="20% - Accent5 3 2" xfId="186" xr:uid="{00000000-0005-0000-0000-0000D3020000}"/>
    <cellStyle name="20% - Accent5 3 2 2" xfId="594" xr:uid="{00000000-0005-0000-0000-0000D4020000}"/>
    <cellStyle name="20% - Accent5 3 2 2 2" xfId="1057" xr:uid="{00000000-0005-0000-0000-0000D5020000}"/>
    <cellStyle name="20% - Accent5 3 2 2 2 2" xfId="4136" xr:uid="{00000000-0005-0000-0000-0000D6020000}"/>
    <cellStyle name="20% - Accent5 3 2 2 3" xfId="1532" xr:uid="{00000000-0005-0000-0000-0000D7020000}"/>
    <cellStyle name="20% - Accent5 3 2 2 3 2" xfId="4598" xr:uid="{00000000-0005-0000-0000-0000D8020000}"/>
    <cellStyle name="20% - Accent5 3 2 2 4" xfId="3681" xr:uid="{00000000-0005-0000-0000-0000D9020000}"/>
    <cellStyle name="20% - Accent5 3 2 2 5" xfId="2984" xr:uid="{00000000-0005-0000-0000-0000DA020000}"/>
    <cellStyle name="20% - Accent5 3 2 2 6" xfId="2285" xr:uid="{00000000-0005-0000-0000-0000DB020000}"/>
    <cellStyle name="20% - Accent5 3 2 3" xfId="829" xr:uid="{00000000-0005-0000-0000-0000DC020000}"/>
    <cellStyle name="20% - Accent5 3 2 3 2" xfId="1770" xr:uid="{00000000-0005-0000-0000-0000DD020000}"/>
    <cellStyle name="20% - Accent5 3 2 3 2 2" xfId="4832" xr:uid="{00000000-0005-0000-0000-0000DE020000}"/>
    <cellStyle name="20% - Accent5 3 2 3 3" xfId="3909" xr:uid="{00000000-0005-0000-0000-0000DF020000}"/>
    <cellStyle name="20% - Accent5 3 2 3 4" xfId="3216" xr:uid="{00000000-0005-0000-0000-0000E0020000}"/>
    <cellStyle name="20% - Accent5 3 2 3 5" xfId="2516" xr:uid="{00000000-0005-0000-0000-0000E1020000}"/>
    <cellStyle name="20% - Accent5 3 2 4" xfId="1288" xr:uid="{00000000-0005-0000-0000-0000E2020000}"/>
    <cellStyle name="20% - Accent5 3 2 4 2" xfId="4364" xr:uid="{00000000-0005-0000-0000-0000E3020000}"/>
    <cellStyle name="20% - Accent5 3 2 5" xfId="3451" xr:uid="{00000000-0005-0000-0000-0000E4020000}"/>
    <cellStyle name="20% - Accent5 3 2 6" xfId="2750" xr:uid="{00000000-0005-0000-0000-0000E5020000}"/>
    <cellStyle name="20% - Accent5 3 2 7" xfId="2049" xr:uid="{00000000-0005-0000-0000-0000E6020000}"/>
    <cellStyle name="20% - Accent5 3 3" xfId="533" xr:uid="{00000000-0005-0000-0000-0000E7020000}"/>
    <cellStyle name="20% - Accent5 3 3 2" xfId="996" xr:uid="{00000000-0005-0000-0000-0000E8020000}"/>
    <cellStyle name="20% - Accent5 3 3 2 2" xfId="4075" xr:uid="{00000000-0005-0000-0000-0000E9020000}"/>
    <cellStyle name="20% - Accent5 3 3 3" xfId="1471" xr:uid="{00000000-0005-0000-0000-0000EA020000}"/>
    <cellStyle name="20% - Accent5 3 3 3 2" xfId="4537" xr:uid="{00000000-0005-0000-0000-0000EB020000}"/>
    <cellStyle name="20% - Accent5 3 3 4" xfId="3620" xr:uid="{00000000-0005-0000-0000-0000EC020000}"/>
    <cellStyle name="20% - Accent5 3 3 5" xfId="2923" xr:uid="{00000000-0005-0000-0000-0000ED020000}"/>
    <cellStyle name="20% - Accent5 3 3 6" xfId="2224" xr:uid="{00000000-0005-0000-0000-0000EE020000}"/>
    <cellStyle name="20% - Accent5 3 4" xfId="765" xr:uid="{00000000-0005-0000-0000-0000EF020000}"/>
    <cellStyle name="20% - Accent5 3 4 2" xfId="1706" xr:uid="{00000000-0005-0000-0000-0000F0020000}"/>
    <cellStyle name="20% - Accent5 3 4 2 2" xfId="4768" xr:uid="{00000000-0005-0000-0000-0000F1020000}"/>
    <cellStyle name="20% - Accent5 3 4 3" xfId="3847" xr:uid="{00000000-0005-0000-0000-0000F2020000}"/>
    <cellStyle name="20% - Accent5 3 4 4" xfId="3154" xr:uid="{00000000-0005-0000-0000-0000F3020000}"/>
    <cellStyle name="20% - Accent5 3 4 5" xfId="2455" xr:uid="{00000000-0005-0000-0000-0000F4020000}"/>
    <cellStyle name="20% - Accent5 3 5" xfId="1226" xr:uid="{00000000-0005-0000-0000-0000F5020000}"/>
    <cellStyle name="20% - Accent5 3 5 2" xfId="4302" xr:uid="{00000000-0005-0000-0000-0000F6020000}"/>
    <cellStyle name="20% - Accent5 3 6" xfId="3389" xr:uid="{00000000-0005-0000-0000-0000F7020000}"/>
    <cellStyle name="20% - Accent5 3 7" xfId="2688" xr:uid="{00000000-0005-0000-0000-0000F8020000}"/>
    <cellStyle name="20% - Accent5 3 8" xfId="1983" xr:uid="{00000000-0005-0000-0000-0000F9020000}"/>
    <cellStyle name="20% - Accent5 3 9" xfId="5325" xr:uid="{CE596D6B-DC0E-49DF-B9AC-45DDD0475783}"/>
    <cellStyle name="20% - Accent5 4" xfId="187" xr:uid="{00000000-0005-0000-0000-0000FA020000}"/>
    <cellStyle name="20% - Accent5 4 2" xfId="188" xr:uid="{00000000-0005-0000-0000-0000FB020000}"/>
    <cellStyle name="20% - Accent5 4 2 2" xfId="596" xr:uid="{00000000-0005-0000-0000-0000FC020000}"/>
    <cellStyle name="20% - Accent5 4 2 2 2" xfId="1059" xr:uid="{00000000-0005-0000-0000-0000FD020000}"/>
    <cellStyle name="20% - Accent5 4 2 2 2 2" xfId="4138" xr:uid="{00000000-0005-0000-0000-0000FE020000}"/>
    <cellStyle name="20% - Accent5 4 2 2 3" xfId="1534" xr:uid="{00000000-0005-0000-0000-0000FF020000}"/>
    <cellStyle name="20% - Accent5 4 2 2 3 2" xfId="4600" xr:uid="{00000000-0005-0000-0000-000000030000}"/>
    <cellStyle name="20% - Accent5 4 2 2 4" xfId="3683" xr:uid="{00000000-0005-0000-0000-000001030000}"/>
    <cellStyle name="20% - Accent5 4 2 2 5" xfId="2986" xr:uid="{00000000-0005-0000-0000-000002030000}"/>
    <cellStyle name="20% - Accent5 4 2 2 6" xfId="2287" xr:uid="{00000000-0005-0000-0000-000003030000}"/>
    <cellStyle name="20% - Accent5 4 2 3" xfId="831" xr:uid="{00000000-0005-0000-0000-000004030000}"/>
    <cellStyle name="20% - Accent5 4 2 3 2" xfId="1772" xr:uid="{00000000-0005-0000-0000-000005030000}"/>
    <cellStyle name="20% - Accent5 4 2 3 2 2" xfId="4834" xr:uid="{00000000-0005-0000-0000-000006030000}"/>
    <cellStyle name="20% - Accent5 4 2 3 3" xfId="3911" xr:uid="{00000000-0005-0000-0000-000007030000}"/>
    <cellStyle name="20% - Accent5 4 2 3 4" xfId="3218" xr:uid="{00000000-0005-0000-0000-000008030000}"/>
    <cellStyle name="20% - Accent5 4 2 3 5" xfId="2518" xr:uid="{00000000-0005-0000-0000-000009030000}"/>
    <cellStyle name="20% - Accent5 4 2 4" xfId="1290" xr:uid="{00000000-0005-0000-0000-00000A030000}"/>
    <cellStyle name="20% - Accent5 4 2 4 2" xfId="4366" xr:uid="{00000000-0005-0000-0000-00000B030000}"/>
    <cellStyle name="20% - Accent5 4 2 5" xfId="3453" xr:uid="{00000000-0005-0000-0000-00000C030000}"/>
    <cellStyle name="20% - Accent5 4 2 6" xfId="2752" xr:uid="{00000000-0005-0000-0000-00000D030000}"/>
    <cellStyle name="20% - Accent5 4 2 7" xfId="2051" xr:uid="{00000000-0005-0000-0000-00000E030000}"/>
    <cellStyle name="20% - Accent5 4 3" xfId="595" xr:uid="{00000000-0005-0000-0000-00000F030000}"/>
    <cellStyle name="20% - Accent5 4 3 2" xfId="1058" xr:uid="{00000000-0005-0000-0000-000010030000}"/>
    <cellStyle name="20% - Accent5 4 3 2 2" xfId="4137" xr:uid="{00000000-0005-0000-0000-000011030000}"/>
    <cellStyle name="20% - Accent5 4 3 3" xfId="1533" xr:uid="{00000000-0005-0000-0000-000012030000}"/>
    <cellStyle name="20% - Accent5 4 3 3 2" xfId="4599" xr:uid="{00000000-0005-0000-0000-000013030000}"/>
    <cellStyle name="20% - Accent5 4 3 4" xfId="3682" xr:uid="{00000000-0005-0000-0000-000014030000}"/>
    <cellStyle name="20% - Accent5 4 3 5" xfId="2985" xr:uid="{00000000-0005-0000-0000-000015030000}"/>
    <cellStyle name="20% - Accent5 4 3 6" xfId="2286" xr:uid="{00000000-0005-0000-0000-000016030000}"/>
    <cellStyle name="20% - Accent5 4 4" xfId="830" xr:uid="{00000000-0005-0000-0000-000017030000}"/>
    <cellStyle name="20% - Accent5 4 4 2" xfId="1771" xr:uid="{00000000-0005-0000-0000-000018030000}"/>
    <cellStyle name="20% - Accent5 4 4 2 2" xfId="4833" xr:uid="{00000000-0005-0000-0000-000019030000}"/>
    <cellStyle name="20% - Accent5 4 4 3" xfId="3910" xr:uid="{00000000-0005-0000-0000-00001A030000}"/>
    <cellStyle name="20% - Accent5 4 4 4" xfId="3217" xr:uid="{00000000-0005-0000-0000-00001B030000}"/>
    <cellStyle name="20% - Accent5 4 4 5" xfId="2517" xr:uid="{00000000-0005-0000-0000-00001C030000}"/>
    <cellStyle name="20% - Accent5 4 5" xfId="1289" xr:uid="{00000000-0005-0000-0000-00001D030000}"/>
    <cellStyle name="20% - Accent5 4 5 2" xfId="4365" xr:uid="{00000000-0005-0000-0000-00001E030000}"/>
    <cellStyle name="20% - Accent5 4 6" xfId="3452" xr:uid="{00000000-0005-0000-0000-00001F030000}"/>
    <cellStyle name="20% - Accent5 4 7" xfId="2751" xr:uid="{00000000-0005-0000-0000-000020030000}"/>
    <cellStyle name="20% - Accent5 4 8" xfId="2050" xr:uid="{00000000-0005-0000-0000-000021030000}"/>
    <cellStyle name="20% - Accent6" xfId="15" builtinId="50" customBuiltin="1"/>
    <cellStyle name="20% - Accent6 10" xfId="5263" xr:uid="{00000000-0005-0000-0000-0000A9140000}"/>
    <cellStyle name="20% - Accent6 2" xfId="189" xr:uid="{00000000-0005-0000-0000-000023030000}"/>
    <cellStyle name="20% - Accent6 2 10" xfId="5268" xr:uid="{9B7EB12B-4EC1-4309-A8AA-7CA22F933176}"/>
    <cellStyle name="20% - Accent6 2 2" xfId="190" xr:uid="{00000000-0005-0000-0000-000024030000}"/>
    <cellStyle name="20% - Accent6 2 2 2" xfId="191" xr:uid="{00000000-0005-0000-0000-000025030000}"/>
    <cellStyle name="20% - Accent6 2 2 2 2" xfId="599" xr:uid="{00000000-0005-0000-0000-000026030000}"/>
    <cellStyle name="20% - Accent6 2 2 2 2 2" xfId="1062" xr:uid="{00000000-0005-0000-0000-000027030000}"/>
    <cellStyle name="20% - Accent6 2 2 2 2 2 2" xfId="4141" xr:uid="{00000000-0005-0000-0000-000028030000}"/>
    <cellStyle name="20% - Accent6 2 2 2 2 3" xfId="1537" xr:uid="{00000000-0005-0000-0000-000029030000}"/>
    <cellStyle name="20% - Accent6 2 2 2 2 3 2" xfId="4603" xr:uid="{00000000-0005-0000-0000-00002A030000}"/>
    <cellStyle name="20% - Accent6 2 2 2 2 4" xfId="3686" xr:uid="{00000000-0005-0000-0000-00002B030000}"/>
    <cellStyle name="20% - Accent6 2 2 2 2 5" xfId="2989" xr:uid="{00000000-0005-0000-0000-00002C030000}"/>
    <cellStyle name="20% - Accent6 2 2 2 2 6" xfId="2290" xr:uid="{00000000-0005-0000-0000-00002D030000}"/>
    <cellStyle name="20% - Accent6 2 2 2 3" xfId="834" xr:uid="{00000000-0005-0000-0000-00002E030000}"/>
    <cellStyle name="20% - Accent6 2 2 2 3 2" xfId="1775" xr:uid="{00000000-0005-0000-0000-00002F030000}"/>
    <cellStyle name="20% - Accent6 2 2 2 3 2 2" xfId="4837" xr:uid="{00000000-0005-0000-0000-000030030000}"/>
    <cellStyle name="20% - Accent6 2 2 2 3 3" xfId="3914" xr:uid="{00000000-0005-0000-0000-000031030000}"/>
    <cellStyle name="20% - Accent6 2 2 2 3 4" xfId="3221" xr:uid="{00000000-0005-0000-0000-000032030000}"/>
    <cellStyle name="20% - Accent6 2 2 2 3 5" xfId="2521" xr:uid="{00000000-0005-0000-0000-000033030000}"/>
    <cellStyle name="20% - Accent6 2 2 2 4" xfId="1293" xr:uid="{00000000-0005-0000-0000-000034030000}"/>
    <cellStyle name="20% - Accent6 2 2 2 4 2" xfId="4369" xr:uid="{00000000-0005-0000-0000-000035030000}"/>
    <cellStyle name="20% - Accent6 2 2 2 5" xfId="3456" xr:uid="{00000000-0005-0000-0000-000036030000}"/>
    <cellStyle name="20% - Accent6 2 2 2 6" xfId="2755" xr:uid="{00000000-0005-0000-0000-000037030000}"/>
    <cellStyle name="20% - Accent6 2 2 2 7" xfId="2054" xr:uid="{00000000-0005-0000-0000-000038030000}"/>
    <cellStyle name="20% - Accent6 2 2 3" xfId="598" xr:uid="{00000000-0005-0000-0000-000039030000}"/>
    <cellStyle name="20% - Accent6 2 2 3 2" xfId="1061" xr:uid="{00000000-0005-0000-0000-00003A030000}"/>
    <cellStyle name="20% - Accent6 2 2 3 2 2" xfId="4140" xr:uid="{00000000-0005-0000-0000-00003B030000}"/>
    <cellStyle name="20% - Accent6 2 2 3 3" xfId="1536" xr:uid="{00000000-0005-0000-0000-00003C030000}"/>
    <cellStyle name="20% - Accent6 2 2 3 3 2" xfId="4602" xr:uid="{00000000-0005-0000-0000-00003D030000}"/>
    <cellStyle name="20% - Accent6 2 2 3 4" xfId="3685" xr:uid="{00000000-0005-0000-0000-00003E030000}"/>
    <cellStyle name="20% - Accent6 2 2 3 5" xfId="2988" xr:uid="{00000000-0005-0000-0000-00003F030000}"/>
    <cellStyle name="20% - Accent6 2 2 3 6" xfId="2289" xr:uid="{00000000-0005-0000-0000-000040030000}"/>
    <cellStyle name="20% - Accent6 2 2 4" xfId="833" xr:uid="{00000000-0005-0000-0000-000041030000}"/>
    <cellStyle name="20% - Accent6 2 2 4 2" xfId="1774" xr:uid="{00000000-0005-0000-0000-000042030000}"/>
    <cellStyle name="20% - Accent6 2 2 4 2 2" xfId="4836" xr:uid="{00000000-0005-0000-0000-000043030000}"/>
    <cellStyle name="20% - Accent6 2 2 4 3" xfId="3913" xr:uid="{00000000-0005-0000-0000-000044030000}"/>
    <cellStyle name="20% - Accent6 2 2 4 4" xfId="3220" xr:uid="{00000000-0005-0000-0000-000045030000}"/>
    <cellStyle name="20% - Accent6 2 2 4 5" xfId="2520" xr:uid="{00000000-0005-0000-0000-000046030000}"/>
    <cellStyle name="20% - Accent6 2 2 5" xfId="1292" xr:uid="{00000000-0005-0000-0000-000047030000}"/>
    <cellStyle name="20% - Accent6 2 2 5 2" xfId="4368" xr:uid="{00000000-0005-0000-0000-000048030000}"/>
    <cellStyle name="20% - Accent6 2 2 6" xfId="3455" xr:uid="{00000000-0005-0000-0000-000049030000}"/>
    <cellStyle name="20% - Accent6 2 2 7" xfId="2754" xr:uid="{00000000-0005-0000-0000-00004A030000}"/>
    <cellStyle name="20% - Accent6 2 2 8" xfId="2053" xr:uid="{00000000-0005-0000-0000-00004B030000}"/>
    <cellStyle name="20% - Accent6 2 2 9" xfId="5328" xr:uid="{147A5D2A-B08C-4358-AB0D-E9CB2B546497}"/>
    <cellStyle name="20% - Accent6 2 3" xfId="192" xr:uid="{00000000-0005-0000-0000-00004C030000}"/>
    <cellStyle name="20% - Accent6 2 3 2" xfId="600" xr:uid="{00000000-0005-0000-0000-00004D030000}"/>
    <cellStyle name="20% - Accent6 2 3 2 2" xfId="1063" xr:uid="{00000000-0005-0000-0000-00004E030000}"/>
    <cellStyle name="20% - Accent6 2 3 2 2 2" xfId="4142" xr:uid="{00000000-0005-0000-0000-00004F030000}"/>
    <cellStyle name="20% - Accent6 2 3 2 3" xfId="1538" xr:uid="{00000000-0005-0000-0000-000050030000}"/>
    <cellStyle name="20% - Accent6 2 3 2 3 2" xfId="4604" xr:uid="{00000000-0005-0000-0000-000051030000}"/>
    <cellStyle name="20% - Accent6 2 3 2 4" xfId="3687" xr:uid="{00000000-0005-0000-0000-000052030000}"/>
    <cellStyle name="20% - Accent6 2 3 2 5" xfId="2990" xr:uid="{00000000-0005-0000-0000-000053030000}"/>
    <cellStyle name="20% - Accent6 2 3 2 6" xfId="2291" xr:uid="{00000000-0005-0000-0000-000054030000}"/>
    <cellStyle name="20% - Accent6 2 3 3" xfId="835" xr:uid="{00000000-0005-0000-0000-000055030000}"/>
    <cellStyle name="20% - Accent6 2 3 3 2" xfId="1776" xr:uid="{00000000-0005-0000-0000-000056030000}"/>
    <cellStyle name="20% - Accent6 2 3 3 2 2" xfId="4838" xr:uid="{00000000-0005-0000-0000-000057030000}"/>
    <cellStyle name="20% - Accent6 2 3 3 3" xfId="3915" xr:uid="{00000000-0005-0000-0000-000058030000}"/>
    <cellStyle name="20% - Accent6 2 3 3 4" xfId="3222" xr:uid="{00000000-0005-0000-0000-000059030000}"/>
    <cellStyle name="20% - Accent6 2 3 3 5" xfId="2522" xr:uid="{00000000-0005-0000-0000-00005A030000}"/>
    <cellStyle name="20% - Accent6 2 3 4" xfId="1294" xr:uid="{00000000-0005-0000-0000-00005B030000}"/>
    <cellStyle name="20% - Accent6 2 3 4 2" xfId="4370" xr:uid="{00000000-0005-0000-0000-00005C030000}"/>
    <cellStyle name="20% - Accent6 2 3 5" xfId="3457" xr:uid="{00000000-0005-0000-0000-00005D030000}"/>
    <cellStyle name="20% - Accent6 2 3 6" xfId="2756" xr:uid="{00000000-0005-0000-0000-00005E030000}"/>
    <cellStyle name="20% - Accent6 2 3 7" xfId="2055" xr:uid="{00000000-0005-0000-0000-00005F030000}"/>
    <cellStyle name="20% - Accent6 2 3 8" xfId="5309" xr:uid="{57B00BC3-7368-47D6-88F4-B2DAB2AFC69A}"/>
    <cellStyle name="20% - Accent6 2 4" xfId="597" xr:uid="{00000000-0005-0000-0000-000060030000}"/>
    <cellStyle name="20% - Accent6 2 4 2" xfId="1060" xr:uid="{00000000-0005-0000-0000-000061030000}"/>
    <cellStyle name="20% - Accent6 2 4 2 2" xfId="4139" xr:uid="{00000000-0005-0000-0000-000062030000}"/>
    <cellStyle name="20% - Accent6 2 4 3" xfId="1535" xr:uid="{00000000-0005-0000-0000-000063030000}"/>
    <cellStyle name="20% - Accent6 2 4 3 2" xfId="4601" xr:uid="{00000000-0005-0000-0000-000064030000}"/>
    <cellStyle name="20% - Accent6 2 4 4" xfId="3684" xr:uid="{00000000-0005-0000-0000-000065030000}"/>
    <cellStyle name="20% - Accent6 2 4 5" xfId="2987" xr:uid="{00000000-0005-0000-0000-000066030000}"/>
    <cellStyle name="20% - Accent6 2 4 6" xfId="2288" xr:uid="{00000000-0005-0000-0000-000067030000}"/>
    <cellStyle name="20% - Accent6 2 5" xfId="832" xr:uid="{00000000-0005-0000-0000-000068030000}"/>
    <cellStyle name="20% - Accent6 2 5 2" xfId="1773" xr:uid="{00000000-0005-0000-0000-000069030000}"/>
    <cellStyle name="20% - Accent6 2 5 2 2" xfId="4835" xr:uid="{00000000-0005-0000-0000-00006A030000}"/>
    <cellStyle name="20% - Accent6 2 5 3" xfId="3912" xr:uid="{00000000-0005-0000-0000-00006B030000}"/>
    <cellStyle name="20% - Accent6 2 5 4" xfId="3219" xr:uid="{00000000-0005-0000-0000-00006C030000}"/>
    <cellStyle name="20% - Accent6 2 5 5" xfId="2519" xr:uid="{00000000-0005-0000-0000-00006D030000}"/>
    <cellStyle name="20% - Accent6 2 6" xfId="1291" xr:uid="{00000000-0005-0000-0000-00006E030000}"/>
    <cellStyle name="20% - Accent6 2 6 2" xfId="4367" xr:uid="{00000000-0005-0000-0000-00006F030000}"/>
    <cellStyle name="20% - Accent6 2 7" xfId="3454" xr:uid="{00000000-0005-0000-0000-000070030000}"/>
    <cellStyle name="20% - Accent6 2 8" xfId="2753" xr:uid="{00000000-0005-0000-0000-000071030000}"/>
    <cellStyle name="20% - Accent6 2 9" xfId="2052" xr:uid="{00000000-0005-0000-0000-000072030000}"/>
    <cellStyle name="20% - Accent6 3" xfId="193" xr:uid="{00000000-0005-0000-0000-000073030000}"/>
    <cellStyle name="20% - Accent6 3 2" xfId="194" xr:uid="{00000000-0005-0000-0000-000074030000}"/>
    <cellStyle name="20% - Accent6 3 2 2" xfId="602" xr:uid="{00000000-0005-0000-0000-000075030000}"/>
    <cellStyle name="20% - Accent6 3 2 2 2" xfId="1065" xr:uid="{00000000-0005-0000-0000-000076030000}"/>
    <cellStyle name="20% - Accent6 3 2 2 2 2" xfId="4144" xr:uid="{00000000-0005-0000-0000-000077030000}"/>
    <cellStyle name="20% - Accent6 3 2 2 3" xfId="1540" xr:uid="{00000000-0005-0000-0000-000078030000}"/>
    <cellStyle name="20% - Accent6 3 2 2 3 2" xfId="4606" xr:uid="{00000000-0005-0000-0000-000079030000}"/>
    <cellStyle name="20% - Accent6 3 2 2 4" xfId="3689" xr:uid="{00000000-0005-0000-0000-00007A030000}"/>
    <cellStyle name="20% - Accent6 3 2 2 5" xfId="2992" xr:uid="{00000000-0005-0000-0000-00007B030000}"/>
    <cellStyle name="20% - Accent6 3 2 2 6" xfId="2293" xr:uid="{00000000-0005-0000-0000-00007C030000}"/>
    <cellStyle name="20% - Accent6 3 2 3" xfId="837" xr:uid="{00000000-0005-0000-0000-00007D030000}"/>
    <cellStyle name="20% - Accent6 3 2 3 2" xfId="1778" xr:uid="{00000000-0005-0000-0000-00007E030000}"/>
    <cellStyle name="20% - Accent6 3 2 3 2 2" xfId="4840" xr:uid="{00000000-0005-0000-0000-00007F030000}"/>
    <cellStyle name="20% - Accent6 3 2 3 3" xfId="3917" xr:uid="{00000000-0005-0000-0000-000080030000}"/>
    <cellStyle name="20% - Accent6 3 2 3 4" xfId="3224" xr:uid="{00000000-0005-0000-0000-000081030000}"/>
    <cellStyle name="20% - Accent6 3 2 3 5" xfId="2524" xr:uid="{00000000-0005-0000-0000-000082030000}"/>
    <cellStyle name="20% - Accent6 3 2 4" xfId="1296" xr:uid="{00000000-0005-0000-0000-000083030000}"/>
    <cellStyle name="20% - Accent6 3 2 4 2" xfId="4372" xr:uid="{00000000-0005-0000-0000-000084030000}"/>
    <cellStyle name="20% - Accent6 3 2 5" xfId="3459" xr:uid="{00000000-0005-0000-0000-000085030000}"/>
    <cellStyle name="20% - Accent6 3 2 6" xfId="2758" xr:uid="{00000000-0005-0000-0000-000086030000}"/>
    <cellStyle name="20% - Accent6 3 2 7" xfId="2057" xr:uid="{00000000-0005-0000-0000-000087030000}"/>
    <cellStyle name="20% - Accent6 3 3" xfId="601" xr:uid="{00000000-0005-0000-0000-000088030000}"/>
    <cellStyle name="20% - Accent6 3 3 2" xfId="1064" xr:uid="{00000000-0005-0000-0000-000089030000}"/>
    <cellStyle name="20% - Accent6 3 3 2 2" xfId="4143" xr:uid="{00000000-0005-0000-0000-00008A030000}"/>
    <cellStyle name="20% - Accent6 3 3 3" xfId="1539" xr:uid="{00000000-0005-0000-0000-00008B030000}"/>
    <cellStyle name="20% - Accent6 3 3 3 2" xfId="4605" xr:uid="{00000000-0005-0000-0000-00008C030000}"/>
    <cellStyle name="20% - Accent6 3 3 4" xfId="3688" xr:uid="{00000000-0005-0000-0000-00008D030000}"/>
    <cellStyle name="20% - Accent6 3 3 5" xfId="2991" xr:uid="{00000000-0005-0000-0000-00008E030000}"/>
    <cellStyle name="20% - Accent6 3 3 6" xfId="2292" xr:uid="{00000000-0005-0000-0000-00008F030000}"/>
    <cellStyle name="20% - Accent6 3 4" xfId="836" xr:uid="{00000000-0005-0000-0000-000090030000}"/>
    <cellStyle name="20% - Accent6 3 4 2" xfId="1777" xr:uid="{00000000-0005-0000-0000-000091030000}"/>
    <cellStyle name="20% - Accent6 3 4 2 2" xfId="4839" xr:uid="{00000000-0005-0000-0000-000092030000}"/>
    <cellStyle name="20% - Accent6 3 4 3" xfId="3916" xr:uid="{00000000-0005-0000-0000-000093030000}"/>
    <cellStyle name="20% - Accent6 3 4 4" xfId="3223" xr:uid="{00000000-0005-0000-0000-000094030000}"/>
    <cellStyle name="20% - Accent6 3 4 5" xfId="2523" xr:uid="{00000000-0005-0000-0000-000095030000}"/>
    <cellStyle name="20% - Accent6 3 5" xfId="1295" xr:uid="{00000000-0005-0000-0000-000096030000}"/>
    <cellStyle name="20% - Accent6 3 5 2" xfId="4371" xr:uid="{00000000-0005-0000-0000-000097030000}"/>
    <cellStyle name="20% - Accent6 3 6" xfId="3458" xr:uid="{00000000-0005-0000-0000-000098030000}"/>
    <cellStyle name="20% - Accent6 3 7" xfId="2757" xr:uid="{00000000-0005-0000-0000-000099030000}"/>
    <cellStyle name="20% - Accent6 3 8" xfId="2056" xr:uid="{00000000-0005-0000-0000-00009A030000}"/>
    <cellStyle name="20% - Accent6 3 9" xfId="5327" xr:uid="{8B4CDC01-DF3C-4895-BA3C-0BD829D73EE5}"/>
    <cellStyle name="20% - Accent6 4" xfId="524" xr:uid="{00000000-0005-0000-0000-00009B030000}"/>
    <cellStyle name="20% - Accent6 4 2" xfId="987" xr:uid="{00000000-0005-0000-0000-00009C030000}"/>
    <cellStyle name="20% - Accent6 4 2 2" xfId="4066" xr:uid="{00000000-0005-0000-0000-00009D030000}"/>
    <cellStyle name="20% - Accent6 4 3" xfId="1462" xr:uid="{00000000-0005-0000-0000-00009E030000}"/>
    <cellStyle name="20% - Accent6 4 3 2" xfId="4528" xr:uid="{00000000-0005-0000-0000-00009F030000}"/>
    <cellStyle name="20% - Accent6 4 4" xfId="3611" xr:uid="{00000000-0005-0000-0000-0000A0030000}"/>
    <cellStyle name="20% - Accent6 4 5" xfId="2914" xr:uid="{00000000-0005-0000-0000-0000A1030000}"/>
    <cellStyle name="20% - Accent6 4 6" xfId="2215" xr:uid="{00000000-0005-0000-0000-0000A2030000}"/>
    <cellStyle name="20% - Accent6 5" xfId="756" xr:uid="{00000000-0005-0000-0000-0000A3030000}"/>
    <cellStyle name="20% - Accent6 5 2" xfId="1697" xr:uid="{00000000-0005-0000-0000-0000A4030000}"/>
    <cellStyle name="20% - Accent6 5 2 2" xfId="4759" xr:uid="{00000000-0005-0000-0000-0000A5030000}"/>
    <cellStyle name="20% - Accent6 5 3" xfId="3838" xr:uid="{00000000-0005-0000-0000-0000A6030000}"/>
    <cellStyle name="20% - Accent6 5 4" xfId="3145" xr:uid="{00000000-0005-0000-0000-0000A7030000}"/>
    <cellStyle name="20% - Accent6 5 5" xfId="2446" xr:uid="{00000000-0005-0000-0000-0000A8030000}"/>
    <cellStyle name="20% - Accent6 6" xfId="1217" xr:uid="{00000000-0005-0000-0000-0000A9030000}"/>
    <cellStyle name="20% - Accent6 6 2" xfId="4293" xr:uid="{00000000-0005-0000-0000-0000AA030000}"/>
    <cellStyle name="20% - Accent6 7" xfId="3380" xr:uid="{00000000-0005-0000-0000-0000AB030000}"/>
    <cellStyle name="20% - Accent6 8" xfId="2679" xr:uid="{00000000-0005-0000-0000-0000AC030000}"/>
    <cellStyle name="20% - Accent6 9" xfId="1974" xr:uid="{00000000-0005-0000-0000-0000AD030000}"/>
    <cellStyle name="2x indented GHG Textfiels" xfId="195" xr:uid="{00000000-0005-0000-0000-0000AE030000}"/>
    <cellStyle name="2x indented GHG Textfiels 2" xfId="1903" xr:uid="{00000000-0005-0000-0000-0000AF030000}"/>
    <cellStyle name="2x indented GHG Textfiels 2 2" xfId="4965" xr:uid="{00000000-0005-0000-0000-0000B0030000}"/>
    <cellStyle name="2x indented GHG Textfiels 2 2 2" xfId="5090" xr:uid="{00000000-0005-0000-0000-0000B1030000}"/>
    <cellStyle name="2x indented GHG Textfiels 2 2 3" xfId="5210" xr:uid="{00000000-0005-0000-0000-0000B2030000}"/>
    <cellStyle name="2x indented GHG Textfiels 2 3" xfId="5085" xr:uid="{00000000-0005-0000-0000-0000B3030000}"/>
    <cellStyle name="2x indented GHG Textfiels 2 4" xfId="5080" xr:uid="{00000000-0005-0000-0000-0000B4030000}"/>
    <cellStyle name="2x indented GHG Textfiels 3" xfId="5071" xr:uid="{00000000-0005-0000-0000-0000B5030000}"/>
    <cellStyle name="2x indented GHG Textfiels 4" xfId="5158" xr:uid="{00000000-0005-0000-0000-0000B6030000}"/>
    <cellStyle name="40% - Accent1" xfId="5244" builtinId="31" customBuiltin="1"/>
    <cellStyle name="40% - Accent1 2" xfId="27" xr:uid="{00000000-0005-0000-0000-0000B7030000}"/>
    <cellStyle name="40% - Accent1 2 10" xfId="5269" xr:uid="{7769F261-70D5-4D48-841F-D6ADED9E4478}"/>
    <cellStyle name="40% - Accent1 2 2" xfId="196" xr:uid="{00000000-0005-0000-0000-0000B8030000}"/>
    <cellStyle name="40% - Accent1 2 2 2" xfId="197" xr:uid="{00000000-0005-0000-0000-0000B9030000}"/>
    <cellStyle name="40% - Accent1 2 2 2 2" xfId="604" xr:uid="{00000000-0005-0000-0000-0000BA030000}"/>
    <cellStyle name="40% - Accent1 2 2 2 2 2" xfId="1067" xr:uid="{00000000-0005-0000-0000-0000BB030000}"/>
    <cellStyle name="40% - Accent1 2 2 2 2 2 2" xfId="4146" xr:uid="{00000000-0005-0000-0000-0000BC030000}"/>
    <cellStyle name="40% - Accent1 2 2 2 2 3" xfId="1542" xr:uid="{00000000-0005-0000-0000-0000BD030000}"/>
    <cellStyle name="40% - Accent1 2 2 2 2 3 2" xfId="4608" xr:uid="{00000000-0005-0000-0000-0000BE030000}"/>
    <cellStyle name="40% - Accent1 2 2 2 2 4" xfId="3691" xr:uid="{00000000-0005-0000-0000-0000BF030000}"/>
    <cellStyle name="40% - Accent1 2 2 2 2 5" xfId="2994" xr:uid="{00000000-0005-0000-0000-0000C0030000}"/>
    <cellStyle name="40% - Accent1 2 2 2 2 6" xfId="2295" xr:uid="{00000000-0005-0000-0000-0000C1030000}"/>
    <cellStyle name="40% - Accent1 2 2 2 3" xfId="839" xr:uid="{00000000-0005-0000-0000-0000C2030000}"/>
    <cellStyle name="40% - Accent1 2 2 2 3 2" xfId="1780" xr:uid="{00000000-0005-0000-0000-0000C3030000}"/>
    <cellStyle name="40% - Accent1 2 2 2 3 2 2" xfId="4842" xr:uid="{00000000-0005-0000-0000-0000C4030000}"/>
    <cellStyle name="40% - Accent1 2 2 2 3 3" xfId="3919" xr:uid="{00000000-0005-0000-0000-0000C5030000}"/>
    <cellStyle name="40% - Accent1 2 2 2 3 4" xfId="3226" xr:uid="{00000000-0005-0000-0000-0000C6030000}"/>
    <cellStyle name="40% - Accent1 2 2 2 3 5" xfId="2526" xr:uid="{00000000-0005-0000-0000-0000C7030000}"/>
    <cellStyle name="40% - Accent1 2 2 2 4" xfId="1298" xr:uid="{00000000-0005-0000-0000-0000C8030000}"/>
    <cellStyle name="40% - Accent1 2 2 2 4 2" xfId="4374" xr:uid="{00000000-0005-0000-0000-0000C9030000}"/>
    <cellStyle name="40% - Accent1 2 2 2 5" xfId="3461" xr:uid="{00000000-0005-0000-0000-0000CA030000}"/>
    <cellStyle name="40% - Accent1 2 2 2 6" xfId="2760" xr:uid="{00000000-0005-0000-0000-0000CB030000}"/>
    <cellStyle name="40% - Accent1 2 2 2 7" xfId="2059" xr:uid="{00000000-0005-0000-0000-0000CC030000}"/>
    <cellStyle name="40% - Accent1 2 2 3" xfId="603" xr:uid="{00000000-0005-0000-0000-0000CD030000}"/>
    <cellStyle name="40% - Accent1 2 2 3 2" xfId="1066" xr:uid="{00000000-0005-0000-0000-0000CE030000}"/>
    <cellStyle name="40% - Accent1 2 2 3 2 2" xfId="4145" xr:uid="{00000000-0005-0000-0000-0000CF030000}"/>
    <cellStyle name="40% - Accent1 2 2 3 3" xfId="1541" xr:uid="{00000000-0005-0000-0000-0000D0030000}"/>
    <cellStyle name="40% - Accent1 2 2 3 3 2" xfId="4607" xr:uid="{00000000-0005-0000-0000-0000D1030000}"/>
    <cellStyle name="40% - Accent1 2 2 3 4" xfId="3690" xr:uid="{00000000-0005-0000-0000-0000D2030000}"/>
    <cellStyle name="40% - Accent1 2 2 3 5" xfId="2993" xr:uid="{00000000-0005-0000-0000-0000D3030000}"/>
    <cellStyle name="40% - Accent1 2 2 3 6" xfId="2294" xr:uid="{00000000-0005-0000-0000-0000D4030000}"/>
    <cellStyle name="40% - Accent1 2 2 4" xfId="838" xr:uid="{00000000-0005-0000-0000-0000D5030000}"/>
    <cellStyle name="40% - Accent1 2 2 4 2" xfId="1779" xr:uid="{00000000-0005-0000-0000-0000D6030000}"/>
    <cellStyle name="40% - Accent1 2 2 4 2 2" xfId="4841" xr:uid="{00000000-0005-0000-0000-0000D7030000}"/>
    <cellStyle name="40% - Accent1 2 2 4 3" xfId="3918" xr:uid="{00000000-0005-0000-0000-0000D8030000}"/>
    <cellStyle name="40% - Accent1 2 2 4 4" xfId="3225" xr:uid="{00000000-0005-0000-0000-0000D9030000}"/>
    <cellStyle name="40% - Accent1 2 2 4 5" xfId="2525" xr:uid="{00000000-0005-0000-0000-0000DA030000}"/>
    <cellStyle name="40% - Accent1 2 2 5" xfId="1297" xr:uid="{00000000-0005-0000-0000-0000DB030000}"/>
    <cellStyle name="40% - Accent1 2 2 5 2" xfId="4373" xr:uid="{00000000-0005-0000-0000-0000DC030000}"/>
    <cellStyle name="40% - Accent1 2 2 6" xfId="3460" xr:uid="{00000000-0005-0000-0000-0000DD030000}"/>
    <cellStyle name="40% - Accent1 2 2 7" xfId="2759" xr:uid="{00000000-0005-0000-0000-0000DE030000}"/>
    <cellStyle name="40% - Accent1 2 2 8" xfId="2058" xr:uid="{00000000-0005-0000-0000-0000DF030000}"/>
    <cellStyle name="40% - Accent1 2 2 9" xfId="5330" xr:uid="{083D081B-D085-4E04-8BCF-C174B25C48CB}"/>
    <cellStyle name="40% - Accent1 2 3" xfId="198" xr:uid="{00000000-0005-0000-0000-0000E0030000}"/>
    <cellStyle name="40% - Accent1 2 3 2" xfId="605" xr:uid="{00000000-0005-0000-0000-0000E1030000}"/>
    <cellStyle name="40% - Accent1 2 3 2 2" xfId="1068" xr:uid="{00000000-0005-0000-0000-0000E2030000}"/>
    <cellStyle name="40% - Accent1 2 3 2 2 2" xfId="4147" xr:uid="{00000000-0005-0000-0000-0000E3030000}"/>
    <cellStyle name="40% - Accent1 2 3 2 3" xfId="1543" xr:uid="{00000000-0005-0000-0000-0000E4030000}"/>
    <cellStyle name="40% - Accent1 2 3 2 3 2" xfId="4609" xr:uid="{00000000-0005-0000-0000-0000E5030000}"/>
    <cellStyle name="40% - Accent1 2 3 2 4" xfId="3692" xr:uid="{00000000-0005-0000-0000-0000E6030000}"/>
    <cellStyle name="40% - Accent1 2 3 2 5" xfId="2995" xr:uid="{00000000-0005-0000-0000-0000E7030000}"/>
    <cellStyle name="40% - Accent1 2 3 2 6" xfId="2296" xr:uid="{00000000-0005-0000-0000-0000E8030000}"/>
    <cellStyle name="40% - Accent1 2 3 3" xfId="840" xr:uid="{00000000-0005-0000-0000-0000E9030000}"/>
    <cellStyle name="40% - Accent1 2 3 3 2" xfId="1781" xr:uid="{00000000-0005-0000-0000-0000EA030000}"/>
    <cellStyle name="40% - Accent1 2 3 3 2 2" xfId="4843" xr:uid="{00000000-0005-0000-0000-0000EB030000}"/>
    <cellStyle name="40% - Accent1 2 3 3 3" xfId="3920" xr:uid="{00000000-0005-0000-0000-0000EC030000}"/>
    <cellStyle name="40% - Accent1 2 3 3 4" xfId="3227" xr:uid="{00000000-0005-0000-0000-0000ED030000}"/>
    <cellStyle name="40% - Accent1 2 3 3 5" xfId="2527" xr:uid="{00000000-0005-0000-0000-0000EE030000}"/>
    <cellStyle name="40% - Accent1 2 3 4" xfId="1299" xr:uid="{00000000-0005-0000-0000-0000EF030000}"/>
    <cellStyle name="40% - Accent1 2 3 4 2" xfId="4375" xr:uid="{00000000-0005-0000-0000-0000F0030000}"/>
    <cellStyle name="40% - Accent1 2 3 5" xfId="3462" xr:uid="{00000000-0005-0000-0000-0000F1030000}"/>
    <cellStyle name="40% - Accent1 2 3 6" xfId="2761" xr:uid="{00000000-0005-0000-0000-0000F2030000}"/>
    <cellStyle name="40% - Accent1 2 3 7" xfId="2060" xr:uid="{00000000-0005-0000-0000-0000F3030000}"/>
    <cellStyle name="40% - Accent1 2 3 8" xfId="5310" xr:uid="{74B47000-8FBE-4B9C-A3E9-8A7553D5B838}"/>
    <cellStyle name="40% - Accent1 2 4" xfId="536" xr:uid="{00000000-0005-0000-0000-0000F4030000}"/>
    <cellStyle name="40% - Accent1 2 4 2" xfId="999" xr:uid="{00000000-0005-0000-0000-0000F5030000}"/>
    <cellStyle name="40% - Accent1 2 4 2 2" xfId="4078" xr:uid="{00000000-0005-0000-0000-0000F6030000}"/>
    <cellStyle name="40% - Accent1 2 4 3" xfId="1474" xr:uid="{00000000-0005-0000-0000-0000F7030000}"/>
    <cellStyle name="40% - Accent1 2 4 3 2" xfId="4540" xr:uid="{00000000-0005-0000-0000-0000F8030000}"/>
    <cellStyle name="40% - Accent1 2 4 4" xfId="3623" xr:uid="{00000000-0005-0000-0000-0000F9030000}"/>
    <cellStyle name="40% - Accent1 2 4 5" xfId="2926" xr:uid="{00000000-0005-0000-0000-0000FA030000}"/>
    <cellStyle name="40% - Accent1 2 4 6" xfId="2227" xr:uid="{00000000-0005-0000-0000-0000FB030000}"/>
    <cellStyle name="40% - Accent1 2 5" xfId="768" xr:uid="{00000000-0005-0000-0000-0000FC030000}"/>
    <cellStyle name="40% - Accent1 2 5 2" xfId="1709" xr:uid="{00000000-0005-0000-0000-0000FD030000}"/>
    <cellStyle name="40% - Accent1 2 5 2 2" xfId="4771" xr:uid="{00000000-0005-0000-0000-0000FE030000}"/>
    <cellStyle name="40% - Accent1 2 5 3" xfId="3850" xr:uid="{00000000-0005-0000-0000-0000FF030000}"/>
    <cellStyle name="40% - Accent1 2 5 4" xfId="3157" xr:uid="{00000000-0005-0000-0000-000000040000}"/>
    <cellStyle name="40% - Accent1 2 5 5" xfId="2458" xr:uid="{00000000-0005-0000-0000-000001040000}"/>
    <cellStyle name="40% - Accent1 2 6" xfId="1229" xr:uid="{00000000-0005-0000-0000-000002040000}"/>
    <cellStyle name="40% - Accent1 2 6 2" xfId="4305" xr:uid="{00000000-0005-0000-0000-000003040000}"/>
    <cellStyle name="40% - Accent1 2 7" xfId="3392" xr:uid="{00000000-0005-0000-0000-000004040000}"/>
    <cellStyle name="40% - Accent1 2 8" xfId="2691" xr:uid="{00000000-0005-0000-0000-000005040000}"/>
    <cellStyle name="40% - Accent1 2 9" xfId="1986" xr:uid="{00000000-0005-0000-0000-000006040000}"/>
    <cellStyle name="40% - Accent1 3" xfId="26" xr:uid="{00000000-0005-0000-0000-000007040000}"/>
    <cellStyle name="40% - Accent1 3 2" xfId="199" xr:uid="{00000000-0005-0000-0000-000008040000}"/>
    <cellStyle name="40% - Accent1 3 2 2" xfId="606" xr:uid="{00000000-0005-0000-0000-000009040000}"/>
    <cellStyle name="40% - Accent1 3 2 2 2" xfId="1069" xr:uid="{00000000-0005-0000-0000-00000A040000}"/>
    <cellStyle name="40% - Accent1 3 2 2 2 2" xfId="4148" xr:uid="{00000000-0005-0000-0000-00000B040000}"/>
    <cellStyle name="40% - Accent1 3 2 2 3" xfId="1544" xr:uid="{00000000-0005-0000-0000-00000C040000}"/>
    <cellStyle name="40% - Accent1 3 2 2 3 2" xfId="4610" xr:uid="{00000000-0005-0000-0000-00000D040000}"/>
    <cellStyle name="40% - Accent1 3 2 2 4" xfId="3693" xr:uid="{00000000-0005-0000-0000-00000E040000}"/>
    <cellStyle name="40% - Accent1 3 2 2 5" xfId="2996" xr:uid="{00000000-0005-0000-0000-00000F040000}"/>
    <cellStyle name="40% - Accent1 3 2 2 6" xfId="2297" xr:uid="{00000000-0005-0000-0000-000010040000}"/>
    <cellStyle name="40% - Accent1 3 2 3" xfId="841" xr:uid="{00000000-0005-0000-0000-000011040000}"/>
    <cellStyle name="40% - Accent1 3 2 3 2" xfId="1782" xr:uid="{00000000-0005-0000-0000-000012040000}"/>
    <cellStyle name="40% - Accent1 3 2 3 2 2" xfId="4844" xr:uid="{00000000-0005-0000-0000-000013040000}"/>
    <cellStyle name="40% - Accent1 3 2 3 3" xfId="3921" xr:uid="{00000000-0005-0000-0000-000014040000}"/>
    <cellStyle name="40% - Accent1 3 2 3 4" xfId="3228" xr:uid="{00000000-0005-0000-0000-000015040000}"/>
    <cellStyle name="40% - Accent1 3 2 3 5" xfId="2528" xr:uid="{00000000-0005-0000-0000-000016040000}"/>
    <cellStyle name="40% - Accent1 3 2 4" xfId="1300" xr:uid="{00000000-0005-0000-0000-000017040000}"/>
    <cellStyle name="40% - Accent1 3 2 4 2" xfId="4376" xr:uid="{00000000-0005-0000-0000-000018040000}"/>
    <cellStyle name="40% - Accent1 3 2 5" xfId="3463" xr:uid="{00000000-0005-0000-0000-000019040000}"/>
    <cellStyle name="40% - Accent1 3 2 6" xfId="2762" xr:uid="{00000000-0005-0000-0000-00001A040000}"/>
    <cellStyle name="40% - Accent1 3 2 7" xfId="2061" xr:uid="{00000000-0005-0000-0000-00001B040000}"/>
    <cellStyle name="40% - Accent1 3 3" xfId="535" xr:uid="{00000000-0005-0000-0000-00001C040000}"/>
    <cellStyle name="40% - Accent1 3 3 2" xfId="998" xr:uid="{00000000-0005-0000-0000-00001D040000}"/>
    <cellStyle name="40% - Accent1 3 3 2 2" xfId="4077" xr:uid="{00000000-0005-0000-0000-00001E040000}"/>
    <cellStyle name="40% - Accent1 3 3 3" xfId="1473" xr:uid="{00000000-0005-0000-0000-00001F040000}"/>
    <cellStyle name="40% - Accent1 3 3 3 2" xfId="4539" xr:uid="{00000000-0005-0000-0000-000020040000}"/>
    <cellStyle name="40% - Accent1 3 3 4" xfId="3622" xr:uid="{00000000-0005-0000-0000-000021040000}"/>
    <cellStyle name="40% - Accent1 3 3 5" xfId="2925" xr:uid="{00000000-0005-0000-0000-000022040000}"/>
    <cellStyle name="40% - Accent1 3 3 6" xfId="2226" xr:uid="{00000000-0005-0000-0000-000023040000}"/>
    <cellStyle name="40% - Accent1 3 4" xfId="767" xr:uid="{00000000-0005-0000-0000-000024040000}"/>
    <cellStyle name="40% - Accent1 3 4 2" xfId="1708" xr:uid="{00000000-0005-0000-0000-000025040000}"/>
    <cellStyle name="40% - Accent1 3 4 2 2" xfId="4770" xr:uid="{00000000-0005-0000-0000-000026040000}"/>
    <cellStyle name="40% - Accent1 3 4 3" xfId="3849" xr:uid="{00000000-0005-0000-0000-000027040000}"/>
    <cellStyle name="40% - Accent1 3 4 4" xfId="3156" xr:uid="{00000000-0005-0000-0000-000028040000}"/>
    <cellStyle name="40% - Accent1 3 4 5" xfId="2457" xr:uid="{00000000-0005-0000-0000-000029040000}"/>
    <cellStyle name="40% - Accent1 3 5" xfId="1228" xr:uid="{00000000-0005-0000-0000-00002A040000}"/>
    <cellStyle name="40% - Accent1 3 5 2" xfId="4304" xr:uid="{00000000-0005-0000-0000-00002B040000}"/>
    <cellStyle name="40% - Accent1 3 6" xfId="3391" xr:uid="{00000000-0005-0000-0000-00002C040000}"/>
    <cellStyle name="40% - Accent1 3 7" xfId="2690" xr:uid="{00000000-0005-0000-0000-00002D040000}"/>
    <cellStyle name="40% - Accent1 3 8" xfId="1985" xr:uid="{00000000-0005-0000-0000-00002E040000}"/>
    <cellStyle name="40% - Accent1 3 9" xfId="5329" xr:uid="{D4D8A04C-1D33-4AF7-AC01-B7A73E99C927}"/>
    <cellStyle name="40% - Accent1 4" xfId="200" xr:uid="{00000000-0005-0000-0000-00002F040000}"/>
    <cellStyle name="40% - Accent1 4 2" xfId="201" xr:uid="{00000000-0005-0000-0000-000030040000}"/>
    <cellStyle name="40% - Accent1 4 2 2" xfId="608" xr:uid="{00000000-0005-0000-0000-000031040000}"/>
    <cellStyle name="40% - Accent1 4 2 2 2" xfId="1071" xr:uid="{00000000-0005-0000-0000-000032040000}"/>
    <cellStyle name="40% - Accent1 4 2 2 2 2" xfId="4150" xr:uid="{00000000-0005-0000-0000-000033040000}"/>
    <cellStyle name="40% - Accent1 4 2 2 3" xfId="1546" xr:uid="{00000000-0005-0000-0000-000034040000}"/>
    <cellStyle name="40% - Accent1 4 2 2 3 2" xfId="4612" xr:uid="{00000000-0005-0000-0000-000035040000}"/>
    <cellStyle name="40% - Accent1 4 2 2 4" xfId="3695" xr:uid="{00000000-0005-0000-0000-000036040000}"/>
    <cellStyle name="40% - Accent1 4 2 2 5" xfId="2998" xr:uid="{00000000-0005-0000-0000-000037040000}"/>
    <cellStyle name="40% - Accent1 4 2 2 6" xfId="2299" xr:uid="{00000000-0005-0000-0000-000038040000}"/>
    <cellStyle name="40% - Accent1 4 2 3" xfId="843" xr:uid="{00000000-0005-0000-0000-000039040000}"/>
    <cellStyle name="40% - Accent1 4 2 3 2" xfId="1784" xr:uid="{00000000-0005-0000-0000-00003A040000}"/>
    <cellStyle name="40% - Accent1 4 2 3 2 2" xfId="4846" xr:uid="{00000000-0005-0000-0000-00003B040000}"/>
    <cellStyle name="40% - Accent1 4 2 3 3" xfId="3923" xr:uid="{00000000-0005-0000-0000-00003C040000}"/>
    <cellStyle name="40% - Accent1 4 2 3 4" xfId="3230" xr:uid="{00000000-0005-0000-0000-00003D040000}"/>
    <cellStyle name="40% - Accent1 4 2 3 5" xfId="2530" xr:uid="{00000000-0005-0000-0000-00003E040000}"/>
    <cellStyle name="40% - Accent1 4 2 4" xfId="1302" xr:uid="{00000000-0005-0000-0000-00003F040000}"/>
    <cellStyle name="40% - Accent1 4 2 4 2" xfId="4378" xr:uid="{00000000-0005-0000-0000-000040040000}"/>
    <cellStyle name="40% - Accent1 4 2 5" xfId="3465" xr:uid="{00000000-0005-0000-0000-000041040000}"/>
    <cellStyle name="40% - Accent1 4 2 6" xfId="2764" xr:uid="{00000000-0005-0000-0000-000042040000}"/>
    <cellStyle name="40% - Accent1 4 2 7" xfId="2063" xr:uid="{00000000-0005-0000-0000-000043040000}"/>
    <cellStyle name="40% - Accent1 4 3" xfId="607" xr:uid="{00000000-0005-0000-0000-000044040000}"/>
    <cellStyle name="40% - Accent1 4 3 2" xfId="1070" xr:uid="{00000000-0005-0000-0000-000045040000}"/>
    <cellStyle name="40% - Accent1 4 3 2 2" xfId="4149" xr:uid="{00000000-0005-0000-0000-000046040000}"/>
    <cellStyle name="40% - Accent1 4 3 3" xfId="1545" xr:uid="{00000000-0005-0000-0000-000047040000}"/>
    <cellStyle name="40% - Accent1 4 3 3 2" xfId="4611" xr:uid="{00000000-0005-0000-0000-000048040000}"/>
    <cellStyle name="40% - Accent1 4 3 4" xfId="3694" xr:uid="{00000000-0005-0000-0000-000049040000}"/>
    <cellStyle name="40% - Accent1 4 3 5" xfId="2997" xr:uid="{00000000-0005-0000-0000-00004A040000}"/>
    <cellStyle name="40% - Accent1 4 3 6" xfId="2298" xr:uid="{00000000-0005-0000-0000-00004B040000}"/>
    <cellStyle name="40% - Accent1 4 4" xfId="842" xr:uid="{00000000-0005-0000-0000-00004C040000}"/>
    <cellStyle name="40% - Accent1 4 4 2" xfId="1783" xr:uid="{00000000-0005-0000-0000-00004D040000}"/>
    <cellStyle name="40% - Accent1 4 4 2 2" xfId="4845" xr:uid="{00000000-0005-0000-0000-00004E040000}"/>
    <cellStyle name="40% - Accent1 4 4 3" xfId="3922" xr:uid="{00000000-0005-0000-0000-00004F040000}"/>
    <cellStyle name="40% - Accent1 4 4 4" xfId="3229" xr:uid="{00000000-0005-0000-0000-000050040000}"/>
    <cellStyle name="40% - Accent1 4 4 5" xfId="2529" xr:uid="{00000000-0005-0000-0000-000051040000}"/>
    <cellStyle name="40% - Accent1 4 5" xfId="1301" xr:uid="{00000000-0005-0000-0000-000052040000}"/>
    <cellStyle name="40% - Accent1 4 5 2" xfId="4377" xr:uid="{00000000-0005-0000-0000-000053040000}"/>
    <cellStyle name="40% - Accent1 4 6" xfId="3464" xr:uid="{00000000-0005-0000-0000-000054040000}"/>
    <cellStyle name="40% - Accent1 4 7" xfId="2763" xr:uid="{00000000-0005-0000-0000-000055040000}"/>
    <cellStyle name="40% - Accent1 4 8" xfId="2062" xr:uid="{00000000-0005-0000-0000-000056040000}"/>
    <cellStyle name="40% - Accent2" xfId="5247" builtinId="35" customBuiltin="1"/>
    <cellStyle name="40% - Accent2 2" xfId="29" xr:uid="{00000000-0005-0000-0000-000057040000}"/>
    <cellStyle name="40% - Accent2 2 10" xfId="5270" xr:uid="{064E658A-27C4-4050-92AF-D5E22E776F89}"/>
    <cellStyle name="40% - Accent2 2 2" xfId="202" xr:uid="{00000000-0005-0000-0000-000058040000}"/>
    <cellStyle name="40% - Accent2 2 2 2" xfId="203" xr:uid="{00000000-0005-0000-0000-000059040000}"/>
    <cellStyle name="40% - Accent2 2 2 2 2" xfId="610" xr:uid="{00000000-0005-0000-0000-00005A040000}"/>
    <cellStyle name="40% - Accent2 2 2 2 2 2" xfId="1073" xr:uid="{00000000-0005-0000-0000-00005B040000}"/>
    <cellStyle name="40% - Accent2 2 2 2 2 2 2" xfId="4152" xr:uid="{00000000-0005-0000-0000-00005C040000}"/>
    <cellStyle name="40% - Accent2 2 2 2 2 3" xfId="1548" xr:uid="{00000000-0005-0000-0000-00005D040000}"/>
    <cellStyle name="40% - Accent2 2 2 2 2 3 2" xfId="4614" xr:uid="{00000000-0005-0000-0000-00005E040000}"/>
    <cellStyle name="40% - Accent2 2 2 2 2 4" xfId="3697" xr:uid="{00000000-0005-0000-0000-00005F040000}"/>
    <cellStyle name="40% - Accent2 2 2 2 2 5" xfId="3000" xr:uid="{00000000-0005-0000-0000-000060040000}"/>
    <cellStyle name="40% - Accent2 2 2 2 2 6" xfId="2301" xr:uid="{00000000-0005-0000-0000-000061040000}"/>
    <cellStyle name="40% - Accent2 2 2 2 3" xfId="845" xr:uid="{00000000-0005-0000-0000-000062040000}"/>
    <cellStyle name="40% - Accent2 2 2 2 3 2" xfId="1786" xr:uid="{00000000-0005-0000-0000-000063040000}"/>
    <cellStyle name="40% - Accent2 2 2 2 3 2 2" xfId="4848" xr:uid="{00000000-0005-0000-0000-000064040000}"/>
    <cellStyle name="40% - Accent2 2 2 2 3 3" xfId="3925" xr:uid="{00000000-0005-0000-0000-000065040000}"/>
    <cellStyle name="40% - Accent2 2 2 2 3 4" xfId="3232" xr:uid="{00000000-0005-0000-0000-000066040000}"/>
    <cellStyle name="40% - Accent2 2 2 2 3 5" xfId="2532" xr:uid="{00000000-0005-0000-0000-000067040000}"/>
    <cellStyle name="40% - Accent2 2 2 2 4" xfId="1304" xr:uid="{00000000-0005-0000-0000-000068040000}"/>
    <cellStyle name="40% - Accent2 2 2 2 4 2" xfId="4380" xr:uid="{00000000-0005-0000-0000-000069040000}"/>
    <cellStyle name="40% - Accent2 2 2 2 5" xfId="3467" xr:uid="{00000000-0005-0000-0000-00006A040000}"/>
    <cellStyle name="40% - Accent2 2 2 2 6" xfId="2766" xr:uid="{00000000-0005-0000-0000-00006B040000}"/>
    <cellStyle name="40% - Accent2 2 2 2 7" xfId="2065" xr:uid="{00000000-0005-0000-0000-00006C040000}"/>
    <cellStyle name="40% - Accent2 2 2 3" xfId="609" xr:uid="{00000000-0005-0000-0000-00006D040000}"/>
    <cellStyle name="40% - Accent2 2 2 3 2" xfId="1072" xr:uid="{00000000-0005-0000-0000-00006E040000}"/>
    <cellStyle name="40% - Accent2 2 2 3 2 2" xfId="4151" xr:uid="{00000000-0005-0000-0000-00006F040000}"/>
    <cellStyle name="40% - Accent2 2 2 3 3" xfId="1547" xr:uid="{00000000-0005-0000-0000-000070040000}"/>
    <cellStyle name="40% - Accent2 2 2 3 3 2" xfId="4613" xr:uid="{00000000-0005-0000-0000-000071040000}"/>
    <cellStyle name="40% - Accent2 2 2 3 4" xfId="3696" xr:uid="{00000000-0005-0000-0000-000072040000}"/>
    <cellStyle name="40% - Accent2 2 2 3 5" xfId="2999" xr:uid="{00000000-0005-0000-0000-000073040000}"/>
    <cellStyle name="40% - Accent2 2 2 3 6" xfId="2300" xr:uid="{00000000-0005-0000-0000-000074040000}"/>
    <cellStyle name="40% - Accent2 2 2 4" xfId="844" xr:uid="{00000000-0005-0000-0000-000075040000}"/>
    <cellStyle name="40% - Accent2 2 2 4 2" xfId="1785" xr:uid="{00000000-0005-0000-0000-000076040000}"/>
    <cellStyle name="40% - Accent2 2 2 4 2 2" xfId="4847" xr:uid="{00000000-0005-0000-0000-000077040000}"/>
    <cellStyle name="40% - Accent2 2 2 4 3" xfId="3924" xr:uid="{00000000-0005-0000-0000-000078040000}"/>
    <cellStyle name="40% - Accent2 2 2 4 4" xfId="3231" xr:uid="{00000000-0005-0000-0000-000079040000}"/>
    <cellStyle name="40% - Accent2 2 2 4 5" xfId="2531" xr:uid="{00000000-0005-0000-0000-00007A040000}"/>
    <cellStyle name="40% - Accent2 2 2 5" xfId="1303" xr:uid="{00000000-0005-0000-0000-00007B040000}"/>
    <cellStyle name="40% - Accent2 2 2 5 2" xfId="4379" xr:uid="{00000000-0005-0000-0000-00007C040000}"/>
    <cellStyle name="40% - Accent2 2 2 6" xfId="3466" xr:uid="{00000000-0005-0000-0000-00007D040000}"/>
    <cellStyle name="40% - Accent2 2 2 7" xfId="2765" xr:uid="{00000000-0005-0000-0000-00007E040000}"/>
    <cellStyle name="40% - Accent2 2 2 8" xfId="2064" xr:uid="{00000000-0005-0000-0000-00007F040000}"/>
    <cellStyle name="40% - Accent2 2 2 9" xfId="5332" xr:uid="{07F10003-92BE-4DDA-BE74-ED4BCFAE9D10}"/>
    <cellStyle name="40% - Accent2 2 3" xfId="204" xr:uid="{00000000-0005-0000-0000-000080040000}"/>
    <cellStyle name="40% - Accent2 2 3 2" xfId="611" xr:uid="{00000000-0005-0000-0000-000081040000}"/>
    <cellStyle name="40% - Accent2 2 3 2 2" xfId="1074" xr:uid="{00000000-0005-0000-0000-000082040000}"/>
    <cellStyle name="40% - Accent2 2 3 2 2 2" xfId="4153" xr:uid="{00000000-0005-0000-0000-000083040000}"/>
    <cellStyle name="40% - Accent2 2 3 2 3" xfId="1549" xr:uid="{00000000-0005-0000-0000-000084040000}"/>
    <cellStyle name="40% - Accent2 2 3 2 3 2" xfId="4615" xr:uid="{00000000-0005-0000-0000-000085040000}"/>
    <cellStyle name="40% - Accent2 2 3 2 4" xfId="3698" xr:uid="{00000000-0005-0000-0000-000086040000}"/>
    <cellStyle name="40% - Accent2 2 3 2 5" xfId="3001" xr:uid="{00000000-0005-0000-0000-000087040000}"/>
    <cellStyle name="40% - Accent2 2 3 2 6" xfId="2302" xr:uid="{00000000-0005-0000-0000-000088040000}"/>
    <cellStyle name="40% - Accent2 2 3 3" xfId="846" xr:uid="{00000000-0005-0000-0000-000089040000}"/>
    <cellStyle name="40% - Accent2 2 3 3 2" xfId="1787" xr:uid="{00000000-0005-0000-0000-00008A040000}"/>
    <cellStyle name="40% - Accent2 2 3 3 2 2" xfId="4849" xr:uid="{00000000-0005-0000-0000-00008B040000}"/>
    <cellStyle name="40% - Accent2 2 3 3 3" xfId="3926" xr:uid="{00000000-0005-0000-0000-00008C040000}"/>
    <cellStyle name="40% - Accent2 2 3 3 4" xfId="3233" xr:uid="{00000000-0005-0000-0000-00008D040000}"/>
    <cellStyle name="40% - Accent2 2 3 3 5" xfId="2533" xr:uid="{00000000-0005-0000-0000-00008E040000}"/>
    <cellStyle name="40% - Accent2 2 3 4" xfId="1305" xr:uid="{00000000-0005-0000-0000-00008F040000}"/>
    <cellStyle name="40% - Accent2 2 3 4 2" xfId="4381" xr:uid="{00000000-0005-0000-0000-000090040000}"/>
    <cellStyle name="40% - Accent2 2 3 5" xfId="3468" xr:uid="{00000000-0005-0000-0000-000091040000}"/>
    <cellStyle name="40% - Accent2 2 3 6" xfId="2767" xr:uid="{00000000-0005-0000-0000-000092040000}"/>
    <cellStyle name="40% - Accent2 2 3 7" xfId="2066" xr:uid="{00000000-0005-0000-0000-000093040000}"/>
    <cellStyle name="40% - Accent2 2 3 8" xfId="5311" xr:uid="{906B5792-CC32-43AA-A0C1-1ADD6A951098}"/>
    <cellStyle name="40% - Accent2 2 4" xfId="538" xr:uid="{00000000-0005-0000-0000-000094040000}"/>
    <cellStyle name="40% - Accent2 2 4 2" xfId="1001" xr:uid="{00000000-0005-0000-0000-000095040000}"/>
    <cellStyle name="40% - Accent2 2 4 2 2" xfId="4080" xr:uid="{00000000-0005-0000-0000-000096040000}"/>
    <cellStyle name="40% - Accent2 2 4 3" xfId="1476" xr:uid="{00000000-0005-0000-0000-000097040000}"/>
    <cellStyle name="40% - Accent2 2 4 3 2" xfId="4542" xr:uid="{00000000-0005-0000-0000-000098040000}"/>
    <cellStyle name="40% - Accent2 2 4 4" xfId="3625" xr:uid="{00000000-0005-0000-0000-000099040000}"/>
    <cellStyle name="40% - Accent2 2 4 5" xfId="2928" xr:uid="{00000000-0005-0000-0000-00009A040000}"/>
    <cellStyle name="40% - Accent2 2 4 6" xfId="2229" xr:uid="{00000000-0005-0000-0000-00009B040000}"/>
    <cellStyle name="40% - Accent2 2 5" xfId="770" xr:uid="{00000000-0005-0000-0000-00009C040000}"/>
    <cellStyle name="40% - Accent2 2 5 2" xfId="1711" xr:uid="{00000000-0005-0000-0000-00009D040000}"/>
    <cellStyle name="40% - Accent2 2 5 2 2" xfId="4773" xr:uid="{00000000-0005-0000-0000-00009E040000}"/>
    <cellStyle name="40% - Accent2 2 5 3" xfId="3852" xr:uid="{00000000-0005-0000-0000-00009F040000}"/>
    <cellStyle name="40% - Accent2 2 5 4" xfId="3159" xr:uid="{00000000-0005-0000-0000-0000A0040000}"/>
    <cellStyle name="40% - Accent2 2 5 5" xfId="2460" xr:uid="{00000000-0005-0000-0000-0000A1040000}"/>
    <cellStyle name="40% - Accent2 2 6" xfId="1231" xr:uid="{00000000-0005-0000-0000-0000A2040000}"/>
    <cellStyle name="40% - Accent2 2 6 2" xfId="4307" xr:uid="{00000000-0005-0000-0000-0000A3040000}"/>
    <cellStyle name="40% - Accent2 2 7" xfId="3394" xr:uid="{00000000-0005-0000-0000-0000A4040000}"/>
    <cellStyle name="40% - Accent2 2 8" xfId="2693" xr:uid="{00000000-0005-0000-0000-0000A5040000}"/>
    <cellStyle name="40% - Accent2 2 9" xfId="1988" xr:uid="{00000000-0005-0000-0000-0000A6040000}"/>
    <cellStyle name="40% - Accent2 3" xfId="28" xr:uid="{00000000-0005-0000-0000-0000A7040000}"/>
    <cellStyle name="40% - Accent2 3 2" xfId="205" xr:uid="{00000000-0005-0000-0000-0000A8040000}"/>
    <cellStyle name="40% - Accent2 3 2 2" xfId="612" xr:uid="{00000000-0005-0000-0000-0000A9040000}"/>
    <cellStyle name="40% - Accent2 3 2 2 2" xfId="1075" xr:uid="{00000000-0005-0000-0000-0000AA040000}"/>
    <cellStyle name="40% - Accent2 3 2 2 2 2" xfId="4154" xr:uid="{00000000-0005-0000-0000-0000AB040000}"/>
    <cellStyle name="40% - Accent2 3 2 2 3" xfId="1550" xr:uid="{00000000-0005-0000-0000-0000AC040000}"/>
    <cellStyle name="40% - Accent2 3 2 2 3 2" xfId="4616" xr:uid="{00000000-0005-0000-0000-0000AD040000}"/>
    <cellStyle name="40% - Accent2 3 2 2 4" xfId="3699" xr:uid="{00000000-0005-0000-0000-0000AE040000}"/>
    <cellStyle name="40% - Accent2 3 2 2 5" xfId="3002" xr:uid="{00000000-0005-0000-0000-0000AF040000}"/>
    <cellStyle name="40% - Accent2 3 2 2 6" xfId="2303" xr:uid="{00000000-0005-0000-0000-0000B0040000}"/>
    <cellStyle name="40% - Accent2 3 2 3" xfId="847" xr:uid="{00000000-0005-0000-0000-0000B1040000}"/>
    <cellStyle name="40% - Accent2 3 2 3 2" xfId="1788" xr:uid="{00000000-0005-0000-0000-0000B2040000}"/>
    <cellStyle name="40% - Accent2 3 2 3 2 2" xfId="4850" xr:uid="{00000000-0005-0000-0000-0000B3040000}"/>
    <cellStyle name="40% - Accent2 3 2 3 3" xfId="3927" xr:uid="{00000000-0005-0000-0000-0000B4040000}"/>
    <cellStyle name="40% - Accent2 3 2 3 4" xfId="3234" xr:uid="{00000000-0005-0000-0000-0000B5040000}"/>
    <cellStyle name="40% - Accent2 3 2 3 5" xfId="2534" xr:uid="{00000000-0005-0000-0000-0000B6040000}"/>
    <cellStyle name="40% - Accent2 3 2 4" xfId="1306" xr:uid="{00000000-0005-0000-0000-0000B7040000}"/>
    <cellStyle name="40% - Accent2 3 2 4 2" xfId="4382" xr:uid="{00000000-0005-0000-0000-0000B8040000}"/>
    <cellStyle name="40% - Accent2 3 2 5" xfId="3469" xr:uid="{00000000-0005-0000-0000-0000B9040000}"/>
    <cellStyle name="40% - Accent2 3 2 6" xfId="2768" xr:uid="{00000000-0005-0000-0000-0000BA040000}"/>
    <cellStyle name="40% - Accent2 3 2 7" xfId="2067" xr:uid="{00000000-0005-0000-0000-0000BB040000}"/>
    <cellStyle name="40% - Accent2 3 3" xfId="537" xr:uid="{00000000-0005-0000-0000-0000BC040000}"/>
    <cellStyle name="40% - Accent2 3 3 2" xfId="1000" xr:uid="{00000000-0005-0000-0000-0000BD040000}"/>
    <cellStyle name="40% - Accent2 3 3 2 2" xfId="4079" xr:uid="{00000000-0005-0000-0000-0000BE040000}"/>
    <cellStyle name="40% - Accent2 3 3 3" xfId="1475" xr:uid="{00000000-0005-0000-0000-0000BF040000}"/>
    <cellStyle name="40% - Accent2 3 3 3 2" xfId="4541" xr:uid="{00000000-0005-0000-0000-0000C0040000}"/>
    <cellStyle name="40% - Accent2 3 3 4" xfId="3624" xr:uid="{00000000-0005-0000-0000-0000C1040000}"/>
    <cellStyle name="40% - Accent2 3 3 5" xfId="2927" xr:uid="{00000000-0005-0000-0000-0000C2040000}"/>
    <cellStyle name="40% - Accent2 3 3 6" xfId="2228" xr:uid="{00000000-0005-0000-0000-0000C3040000}"/>
    <cellStyle name="40% - Accent2 3 4" xfId="769" xr:uid="{00000000-0005-0000-0000-0000C4040000}"/>
    <cellStyle name="40% - Accent2 3 4 2" xfId="1710" xr:uid="{00000000-0005-0000-0000-0000C5040000}"/>
    <cellStyle name="40% - Accent2 3 4 2 2" xfId="4772" xr:uid="{00000000-0005-0000-0000-0000C6040000}"/>
    <cellStyle name="40% - Accent2 3 4 3" xfId="3851" xr:uid="{00000000-0005-0000-0000-0000C7040000}"/>
    <cellStyle name="40% - Accent2 3 4 4" xfId="3158" xr:uid="{00000000-0005-0000-0000-0000C8040000}"/>
    <cellStyle name="40% - Accent2 3 4 5" xfId="2459" xr:uid="{00000000-0005-0000-0000-0000C9040000}"/>
    <cellStyle name="40% - Accent2 3 5" xfId="1230" xr:uid="{00000000-0005-0000-0000-0000CA040000}"/>
    <cellStyle name="40% - Accent2 3 5 2" xfId="4306" xr:uid="{00000000-0005-0000-0000-0000CB040000}"/>
    <cellStyle name="40% - Accent2 3 6" xfId="3393" xr:uid="{00000000-0005-0000-0000-0000CC040000}"/>
    <cellStyle name="40% - Accent2 3 7" xfId="2692" xr:uid="{00000000-0005-0000-0000-0000CD040000}"/>
    <cellStyle name="40% - Accent2 3 8" xfId="1987" xr:uid="{00000000-0005-0000-0000-0000CE040000}"/>
    <cellStyle name="40% - Accent2 3 9" xfId="5331" xr:uid="{5C637C56-87DF-40D6-8714-9C045D01A7EF}"/>
    <cellStyle name="40% - Accent2 4" xfId="206" xr:uid="{00000000-0005-0000-0000-0000CF040000}"/>
    <cellStyle name="40% - Accent2 4 2" xfId="207" xr:uid="{00000000-0005-0000-0000-0000D0040000}"/>
    <cellStyle name="40% - Accent2 4 2 2" xfId="614" xr:uid="{00000000-0005-0000-0000-0000D1040000}"/>
    <cellStyle name="40% - Accent2 4 2 2 2" xfId="1077" xr:uid="{00000000-0005-0000-0000-0000D2040000}"/>
    <cellStyle name="40% - Accent2 4 2 2 2 2" xfId="4156" xr:uid="{00000000-0005-0000-0000-0000D3040000}"/>
    <cellStyle name="40% - Accent2 4 2 2 3" xfId="1552" xr:uid="{00000000-0005-0000-0000-0000D4040000}"/>
    <cellStyle name="40% - Accent2 4 2 2 3 2" xfId="4618" xr:uid="{00000000-0005-0000-0000-0000D5040000}"/>
    <cellStyle name="40% - Accent2 4 2 2 4" xfId="3701" xr:uid="{00000000-0005-0000-0000-0000D6040000}"/>
    <cellStyle name="40% - Accent2 4 2 2 5" xfId="3004" xr:uid="{00000000-0005-0000-0000-0000D7040000}"/>
    <cellStyle name="40% - Accent2 4 2 2 6" xfId="2305" xr:uid="{00000000-0005-0000-0000-0000D8040000}"/>
    <cellStyle name="40% - Accent2 4 2 3" xfId="849" xr:uid="{00000000-0005-0000-0000-0000D9040000}"/>
    <cellStyle name="40% - Accent2 4 2 3 2" xfId="1790" xr:uid="{00000000-0005-0000-0000-0000DA040000}"/>
    <cellStyle name="40% - Accent2 4 2 3 2 2" xfId="4852" xr:uid="{00000000-0005-0000-0000-0000DB040000}"/>
    <cellStyle name="40% - Accent2 4 2 3 3" xfId="3929" xr:uid="{00000000-0005-0000-0000-0000DC040000}"/>
    <cellStyle name="40% - Accent2 4 2 3 4" xfId="3236" xr:uid="{00000000-0005-0000-0000-0000DD040000}"/>
    <cellStyle name="40% - Accent2 4 2 3 5" xfId="2536" xr:uid="{00000000-0005-0000-0000-0000DE040000}"/>
    <cellStyle name="40% - Accent2 4 2 4" xfId="1308" xr:uid="{00000000-0005-0000-0000-0000DF040000}"/>
    <cellStyle name="40% - Accent2 4 2 4 2" xfId="4384" xr:uid="{00000000-0005-0000-0000-0000E0040000}"/>
    <cellStyle name="40% - Accent2 4 2 5" xfId="3471" xr:uid="{00000000-0005-0000-0000-0000E1040000}"/>
    <cellStyle name="40% - Accent2 4 2 6" xfId="2770" xr:uid="{00000000-0005-0000-0000-0000E2040000}"/>
    <cellStyle name="40% - Accent2 4 2 7" xfId="2069" xr:uid="{00000000-0005-0000-0000-0000E3040000}"/>
    <cellStyle name="40% - Accent2 4 3" xfId="613" xr:uid="{00000000-0005-0000-0000-0000E4040000}"/>
    <cellStyle name="40% - Accent2 4 3 2" xfId="1076" xr:uid="{00000000-0005-0000-0000-0000E5040000}"/>
    <cellStyle name="40% - Accent2 4 3 2 2" xfId="4155" xr:uid="{00000000-0005-0000-0000-0000E6040000}"/>
    <cellStyle name="40% - Accent2 4 3 3" xfId="1551" xr:uid="{00000000-0005-0000-0000-0000E7040000}"/>
    <cellStyle name="40% - Accent2 4 3 3 2" xfId="4617" xr:uid="{00000000-0005-0000-0000-0000E8040000}"/>
    <cellStyle name="40% - Accent2 4 3 4" xfId="3700" xr:uid="{00000000-0005-0000-0000-0000E9040000}"/>
    <cellStyle name="40% - Accent2 4 3 5" xfId="3003" xr:uid="{00000000-0005-0000-0000-0000EA040000}"/>
    <cellStyle name="40% - Accent2 4 3 6" xfId="2304" xr:uid="{00000000-0005-0000-0000-0000EB040000}"/>
    <cellStyle name="40% - Accent2 4 4" xfId="848" xr:uid="{00000000-0005-0000-0000-0000EC040000}"/>
    <cellStyle name="40% - Accent2 4 4 2" xfId="1789" xr:uid="{00000000-0005-0000-0000-0000ED040000}"/>
    <cellStyle name="40% - Accent2 4 4 2 2" xfId="4851" xr:uid="{00000000-0005-0000-0000-0000EE040000}"/>
    <cellStyle name="40% - Accent2 4 4 3" xfId="3928" xr:uid="{00000000-0005-0000-0000-0000EF040000}"/>
    <cellStyle name="40% - Accent2 4 4 4" xfId="3235" xr:uid="{00000000-0005-0000-0000-0000F0040000}"/>
    <cellStyle name="40% - Accent2 4 4 5" xfId="2535" xr:uid="{00000000-0005-0000-0000-0000F1040000}"/>
    <cellStyle name="40% - Accent2 4 5" xfId="1307" xr:uid="{00000000-0005-0000-0000-0000F2040000}"/>
    <cellStyle name="40% - Accent2 4 5 2" xfId="4383" xr:uid="{00000000-0005-0000-0000-0000F3040000}"/>
    <cellStyle name="40% - Accent2 4 6" xfId="3470" xr:uid="{00000000-0005-0000-0000-0000F4040000}"/>
    <cellStyle name="40% - Accent2 4 7" xfId="2769" xr:uid="{00000000-0005-0000-0000-0000F5040000}"/>
    <cellStyle name="40% - Accent2 4 8" xfId="2068" xr:uid="{00000000-0005-0000-0000-0000F6040000}"/>
    <cellStyle name="40% - Accent3" xfId="5250" builtinId="39" customBuiltin="1"/>
    <cellStyle name="40% - Accent3 2" xfId="31" xr:uid="{00000000-0005-0000-0000-0000F7040000}"/>
    <cellStyle name="40% - Accent3 2 10" xfId="5271" xr:uid="{EA6355CD-D558-45F5-B25C-8EEDAC44157C}"/>
    <cellStyle name="40% - Accent3 2 2" xfId="208" xr:uid="{00000000-0005-0000-0000-0000F8040000}"/>
    <cellStyle name="40% - Accent3 2 2 2" xfId="209" xr:uid="{00000000-0005-0000-0000-0000F9040000}"/>
    <cellStyle name="40% - Accent3 2 2 2 2" xfId="616" xr:uid="{00000000-0005-0000-0000-0000FA040000}"/>
    <cellStyle name="40% - Accent3 2 2 2 2 2" xfId="1079" xr:uid="{00000000-0005-0000-0000-0000FB040000}"/>
    <cellStyle name="40% - Accent3 2 2 2 2 2 2" xfId="4158" xr:uid="{00000000-0005-0000-0000-0000FC040000}"/>
    <cellStyle name="40% - Accent3 2 2 2 2 3" xfId="1554" xr:uid="{00000000-0005-0000-0000-0000FD040000}"/>
    <cellStyle name="40% - Accent3 2 2 2 2 3 2" xfId="4620" xr:uid="{00000000-0005-0000-0000-0000FE040000}"/>
    <cellStyle name="40% - Accent3 2 2 2 2 4" xfId="3703" xr:uid="{00000000-0005-0000-0000-0000FF040000}"/>
    <cellStyle name="40% - Accent3 2 2 2 2 5" xfId="3006" xr:uid="{00000000-0005-0000-0000-000000050000}"/>
    <cellStyle name="40% - Accent3 2 2 2 2 6" xfId="2307" xr:uid="{00000000-0005-0000-0000-000001050000}"/>
    <cellStyle name="40% - Accent3 2 2 2 3" xfId="851" xr:uid="{00000000-0005-0000-0000-000002050000}"/>
    <cellStyle name="40% - Accent3 2 2 2 3 2" xfId="1792" xr:uid="{00000000-0005-0000-0000-000003050000}"/>
    <cellStyle name="40% - Accent3 2 2 2 3 2 2" xfId="4854" xr:uid="{00000000-0005-0000-0000-000004050000}"/>
    <cellStyle name="40% - Accent3 2 2 2 3 3" xfId="3931" xr:uid="{00000000-0005-0000-0000-000005050000}"/>
    <cellStyle name="40% - Accent3 2 2 2 3 4" xfId="3238" xr:uid="{00000000-0005-0000-0000-000006050000}"/>
    <cellStyle name="40% - Accent3 2 2 2 3 5" xfId="2538" xr:uid="{00000000-0005-0000-0000-000007050000}"/>
    <cellStyle name="40% - Accent3 2 2 2 4" xfId="1310" xr:uid="{00000000-0005-0000-0000-000008050000}"/>
    <cellStyle name="40% - Accent3 2 2 2 4 2" xfId="4386" xr:uid="{00000000-0005-0000-0000-000009050000}"/>
    <cellStyle name="40% - Accent3 2 2 2 5" xfId="3473" xr:uid="{00000000-0005-0000-0000-00000A050000}"/>
    <cellStyle name="40% - Accent3 2 2 2 6" xfId="2772" xr:uid="{00000000-0005-0000-0000-00000B050000}"/>
    <cellStyle name="40% - Accent3 2 2 2 7" xfId="2071" xr:uid="{00000000-0005-0000-0000-00000C050000}"/>
    <cellStyle name="40% - Accent3 2 2 3" xfId="615" xr:uid="{00000000-0005-0000-0000-00000D050000}"/>
    <cellStyle name="40% - Accent3 2 2 3 2" xfId="1078" xr:uid="{00000000-0005-0000-0000-00000E050000}"/>
    <cellStyle name="40% - Accent3 2 2 3 2 2" xfId="4157" xr:uid="{00000000-0005-0000-0000-00000F050000}"/>
    <cellStyle name="40% - Accent3 2 2 3 3" xfId="1553" xr:uid="{00000000-0005-0000-0000-000010050000}"/>
    <cellStyle name="40% - Accent3 2 2 3 3 2" xfId="4619" xr:uid="{00000000-0005-0000-0000-000011050000}"/>
    <cellStyle name="40% - Accent3 2 2 3 4" xfId="3702" xr:uid="{00000000-0005-0000-0000-000012050000}"/>
    <cellStyle name="40% - Accent3 2 2 3 5" xfId="3005" xr:uid="{00000000-0005-0000-0000-000013050000}"/>
    <cellStyle name="40% - Accent3 2 2 3 6" xfId="2306" xr:uid="{00000000-0005-0000-0000-000014050000}"/>
    <cellStyle name="40% - Accent3 2 2 4" xfId="850" xr:uid="{00000000-0005-0000-0000-000015050000}"/>
    <cellStyle name="40% - Accent3 2 2 4 2" xfId="1791" xr:uid="{00000000-0005-0000-0000-000016050000}"/>
    <cellStyle name="40% - Accent3 2 2 4 2 2" xfId="4853" xr:uid="{00000000-0005-0000-0000-000017050000}"/>
    <cellStyle name="40% - Accent3 2 2 4 3" xfId="3930" xr:uid="{00000000-0005-0000-0000-000018050000}"/>
    <cellStyle name="40% - Accent3 2 2 4 4" xfId="3237" xr:uid="{00000000-0005-0000-0000-000019050000}"/>
    <cellStyle name="40% - Accent3 2 2 4 5" xfId="2537" xr:uid="{00000000-0005-0000-0000-00001A050000}"/>
    <cellStyle name="40% - Accent3 2 2 5" xfId="1309" xr:uid="{00000000-0005-0000-0000-00001B050000}"/>
    <cellStyle name="40% - Accent3 2 2 5 2" xfId="4385" xr:uid="{00000000-0005-0000-0000-00001C050000}"/>
    <cellStyle name="40% - Accent3 2 2 6" xfId="3472" xr:uid="{00000000-0005-0000-0000-00001D050000}"/>
    <cellStyle name="40% - Accent3 2 2 7" xfId="2771" xr:uid="{00000000-0005-0000-0000-00001E050000}"/>
    <cellStyle name="40% - Accent3 2 2 8" xfId="2070" xr:uid="{00000000-0005-0000-0000-00001F050000}"/>
    <cellStyle name="40% - Accent3 2 2 9" xfId="5334" xr:uid="{D6DCD299-D37C-4918-B2D6-9F949CE0998D}"/>
    <cellStyle name="40% - Accent3 2 3" xfId="210" xr:uid="{00000000-0005-0000-0000-000020050000}"/>
    <cellStyle name="40% - Accent3 2 3 2" xfId="617" xr:uid="{00000000-0005-0000-0000-000021050000}"/>
    <cellStyle name="40% - Accent3 2 3 2 2" xfId="1080" xr:uid="{00000000-0005-0000-0000-000022050000}"/>
    <cellStyle name="40% - Accent3 2 3 2 2 2" xfId="4159" xr:uid="{00000000-0005-0000-0000-000023050000}"/>
    <cellStyle name="40% - Accent3 2 3 2 3" xfId="1555" xr:uid="{00000000-0005-0000-0000-000024050000}"/>
    <cellStyle name="40% - Accent3 2 3 2 3 2" xfId="4621" xr:uid="{00000000-0005-0000-0000-000025050000}"/>
    <cellStyle name="40% - Accent3 2 3 2 4" xfId="3704" xr:uid="{00000000-0005-0000-0000-000026050000}"/>
    <cellStyle name="40% - Accent3 2 3 2 5" xfId="3007" xr:uid="{00000000-0005-0000-0000-000027050000}"/>
    <cellStyle name="40% - Accent3 2 3 2 6" xfId="2308" xr:uid="{00000000-0005-0000-0000-000028050000}"/>
    <cellStyle name="40% - Accent3 2 3 3" xfId="852" xr:uid="{00000000-0005-0000-0000-000029050000}"/>
    <cellStyle name="40% - Accent3 2 3 3 2" xfId="1793" xr:uid="{00000000-0005-0000-0000-00002A050000}"/>
    <cellStyle name="40% - Accent3 2 3 3 2 2" xfId="4855" xr:uid="{00000000-0005-0000-0000-00002B050000}"/>
    <cellStyle name="40% - Accent3 2 3 3 3" xfId="3932" xr:uid="{00000000-0005-0000-0000-00002C050000}"/>
    <cellStyle name="40% - Accent3 2 3 3 4" xfId="3239" xr:uid="{00000000-0005-0000-0000-00002D050000}"/>
    <cellStyle name="40% - Accent3 2 3 3 5" xfId="2539" xr:uid="{00000000-0005-0000-0000-00002E050000}"/>
    <cellStyle name="40% - Accent3 2 3 4" xfId="1311" xr:uid="{00000000-0005-0000-0000-00002F050000}"/>
    <cellStyle name="40% - Accent3 2 3 4 2" xfId="4387" xr:uid="{00000000-0005-0000-0000-000030050000}"/>
    <cellStyle name="40% - Accent3 2 3 5" xfId="3474" xr:uid="{00000000-0005-0000-0000-000031050000}"/>
    <cellStyle name="40% - Accent3 2 3 6" xfId="2773" xr:uid="{00000000-0005-0000-0000-000032050000}"/>
    <cellStyle name="40% - Accent3 2 3 7" xfId="2072" xr:uid="{00000000-0005-0000-0000-000033050000}"/>
    <cellStyle name="40% - Accent3 2 3 8" xfId="5312" xr:uid="{956E3BCE-426E-4FFB-A0C6-028EBA1C0422}"/>
    <cellStyle name="40% - Accent3 2 4" xfId="540" xr:uid="{00000000-0005-0000-0000-000034050000}"/>
    <cellStyle name="40% - Accent3 2 4 2" xfId="1003" xr:uid="{00000000-0005-0000-0000-000035050000}"/>
    <cellStyle name="40% - Accent3 2 4 2 2" xfId="4082" xr:uid="{00000000-0005-0000-0000-000036050000}"/>
    <cellStyle name="40% - Accent3 2 4 3" xfId="1478" xr:uid="{00000000-0005-0000-0000-000037050000}"/>
    <cellStyle name="40% - Accent3 2 4 3 2" xfId="4544" xr:uid="{00000000-0005-0000-0000-000038050000}"/>
    <cellStyle name="40% - Accent3 2 4 4" xfId="3627" xr:uid="{00000000-0005-0000-0000-000039050000}"/>
    <cellStyle name="40% - Accent3 2 4 5" xfId="2930" xr:uid="{00000000-0005-0000-0000-00003A050000}"/>
    <cellStyle name="40% - Accent3 2 4 6" xfId="2231" xr:uid="{00000000-0005-0000-0000-00003B050000}"/>
    <cellStyle name="40% - Accent3 2 5" xfId="772" xr:uid="{00000000-0005-0000-0000-00003C050000}"/>
    <cellStyle name="40% - Accent3 2 5 2" xfId="1713" xr:uid="{00000000-0005-0000-0000-00003D050000}"/>
    <cellStyle name="40% - Accent3 2 5 2 2" xfId="4775" xr:uid="{00000000-0005-0000-0000-00003E050000}"/>
    <cellStyle name="40% - Accent3 2 5 3" xfId="3854" xr:uid="{00000000-0005-0000-0000-00003F050000}"/>
    <cellStyle name="40% - Accent3 2 5 4" xfId="3161" xr:uid="{00000000-0005-0000-0000-000040050000}"/>
    <cellStyle name="40% - Accent3 2 5 5" xfId="2462" xr:uid="{00000000-0005-0000-0000-000041050000}"/>
    <cellStyle name="40% - Accent3 2 6" xfId="1233" xr:uid="{00000000-0005-0000-0000-000042050000}"/>
    <cellStyle name="40% - Accent3 2 6 2" xfId="4309" xr:uid="{00000000-0005-0000-0000-000043050000}"/>
    <cellStyle name="40% - Accent3 2 7" xfId="3396" xr:uid="{00000000-0005-0000-0000-000044050000}"/>
    <cellStyle name="40% - Accent3 2 8" xfId="2695" xr:uid="{00000000-0005-0000-0000-000045050000}"/>
    <cellStyle name="40% - Accent3 2 9" xfId="1990" xr:uid="{00000000-0005-0000-0000-000046050000}"/>
    <cellStyle name="40% - Accent3 3" xfId="30" xr:uid="{00000000-0005-0000-0000-000047050000}"/>
    <cellStyle name="40% - Accent3 3 2" xfId="211" xr:uid="{00000000-0005-0000-0000-000048050000}"/>
    <cellStyle name="40% - Accent3 3 2 2" xfId="618" xr:uid="{00000000-0005-0000-0000-000049050000}"/>
    <cellStyle name="40% - Accent3 3 2 2 2" xfId="1081" xr:uid="{00000000-0005-0000-0000-00004A050000}"/>
    <cellStyle name="40% - Accent3 3 2 2 2 2" xfId="4160" xr:uid="{00000000-0005-0000-0000-00004B050000}"/>
    <cellStyle name="40% - Accent3 3 2 2 3" xfId="1556" xr:uid="{00000000-0005-0000-0000-00004C050000}"/>
    <cellStyle name="40% - Accent3 3 2 2 3 2" xfId="4622" xr:uid="{00000000-0005-0000-0000-00004D050000}"/>
    <cellStyle name="40% - Accent3 3 2 2 4" xfId="3705" xr:uid="{00000000-0005-0000-0000-00004E050000}"/>
    <cellStyle name="40% - Accent3 3 2 2 5" xfId="3008" xr:uid="{00000000-0005-0000-0000-00004F050000}"/>
    <cellStyle name="40% - Accent3 3 2 2 6" xfId="2309" xr:uid="{00000000-0005-0000-0000-000050050000}"/>
    <cellStyle name="40% - Accent3 3 2 3" xfId="853" xr:uid="{00000000-0005-0000-0000-000051050000}"/>
    <cellStyle name="40% - Accent3 3 2 3 2" xfId="1794" xr:uid="{00000000-0005-0000-0000-000052050000}"/>
    <cellStyle name="40% - Accent3 3 2 3 2 2" xfId="4856" xr:uid="{00000000-0005-0000-0000-000053050000}"/>
    <cellStyle name="40% - Accent3 3 2 3 3" xfId="3933" xr:uid="{00000000-0005-0000-0000-000054050000}"/>
    <cellStyle name="40% - Accent3 3 2 3 4" xfId="3240" xr:uid="{00000000-0005-0000-0000-000055050000}"/>
    <cellStyle name="40% - Accent3 3 2 3 5" xfId="2540" xr:uid="{00000000-0005-0000-0000-000056050000}"/>
    <cellStyle name="40% - Accent3 3 2 4" xfId="1312" xr:uid="{00000000-0005-0000-0000-000057050000}"/>
    <cellStyle name="40% - Accent3 3 2 4 2" xfId="4388" xr:uid="{00000000-0005-0000-0000-000058050000}"/>
    <cellStyle name="40% - Accent3 3 2 5" xfId="3475" xr:uid="{00000000-0005-0000-0000-000059050000}"/>
    <cellStyle name="40% - Accent3 3 2 6" xfId="2774" xr:uid="{00000000-0005-0000-0000-00005A050000}"/>
    <cellStyle name="40% - Accent3 3 2 7" xfId="2073" xr:uid="{00000000-0005-0000-0000-00005B050000}"/>
    <cellStyle name="40% - Accent3 3 3" xfId="539" xr:uid="{00000000-0005-0000-0000-00005C050000}"/>
    <cellStyle name="40% - Accent3 3 3 2" xfId="1002" xr:uid="{00000000-0005-0000-0000-00005D050000}"/>
    <cellStyle name="40% - Accent3 3 3 2 2" xfId="4081" xr:uid="{00000000-0005-0000-0000-00005E050000}"/>
    <cellStyle name="40% - Accent3 3 3 3" xfId="1477" xr:uid="{00000000-0005-0000-0000-00005F050000}"/>
    <cellStyle name="40% - Accent3 3 3 3 2" xfId="4543" xr:uid="{00000000-0005-0000-0000-000060050000}"/>
    <cellStyle name="40% - Accent3 3 3 4" xfId="3626" xr:uid="{00000000-0005-0000-0000-000061050000}"/>
    <cellStyle name="40% - Accent3 3 3 5" xfId="2929" xr:uid="{00000000-0005-0000-0000-000062050000}"/>
    <cellStyle name="40% - Accent3 3 3 6" xfId="2230" xr:uid="{00000000-0005-0000-0000-000063050000}"/>
    <cellStyle name="40% - Accent3 3 4" xfId="771" xr:uid="{00000000-0005-0000-0000-000064050000}"/>
    <cellStyle name="40% - Accent3 3 4 2" xfId="1712" xr:uid="{00000000-0005-0000-0000-000065050000}"/>
    <cellStyle name="40% - Accent3 3 4 2 2" xfId="4774" xr:uid="{00000000-0005-0000-0000-000066050000}"/>
    <cellStyle name="40% - Accent3 3 4 3" xfId="3853" xr:uid="{00000000-0005-0000-0000-000067050000}"/>
    <cellStyle name="40% - Accent3 3 4 4" xfId="3160" xr:uid="{00000000-0005-0000-0000-000068050000}"/>
    <cellStyle name="40% - Accent3 3 4 5" xfId="2461" xr:uid="{00000000-0005-0000-0000-000069050000}"/>
    <cellStyle name="40% - Accent3 3 5" xfId="1232" xr:uid="{00000000-0005-0000-0000-00006A050000}"/>
    <cellStyle name="40% - Accent3 3 5 2" xfId="4308" xr:uid="{00000000-0005-0000-0000-00006B050000}"/>
    <cellStyle name="40% - Accent3 3 6" xfId="3395" xr:uid="{00000000-0005-0000-0000-00006C050000}"/>
    <cellStyle name="40% - Accent3 3 7" xfId="2694" xr:uid="{00000000-0005-0000-0000-00006D050000}"/>
    <cellStyle name="40% - Accent3 3 8" xfId="1989" xr:uid="{00000000-0005-0000-0000-00006E050000}"/>
    <cellStyle name="40% - Accent3 3 9" xfId="5333" xr:uid="{351176E3-7C90-4510-BC42-456FCE86C05E}"/>
    <cellStyle name="40% - Accent3 4" xfId="212" xr:uid="{00000000-0005-0000-0000-00006F050000}"/>
    <cellStyle name="40% - Accent3 4 2" xfId="213" xr:uid="{00000000-0005-0000-0000-000070050000}"/>
    <cellStyle name="40% - Accent3 4 2 2" xfId="620" xr:uid="{00000000-0005-0000-0000-000071050000}"/>
    <cellStyle name="40% - Accent3 4 2 2 2" xfId="1083" xr:uid="{00000000-0005-0000-0000-000072050000}"/>
    <cellStyle name="40% - Accent3 4 2 2 2 2" xfId="4162" xr:uid="{00000000-0005-0000-0000-000073050000}"/>
    <cellStyle name="40% - Accent3 4 2 2 3" xfId="1558" xr:uid="{00000000-0005-0000-0000-000074050000}"/>
    <cellStyle name="40% - Accent3 4 2 2 3 2" xfId="4624" xr:uid="{00000000-0005-0000-0000-000075050000}"/>
    <cellStyle name="40% - Accent3 4 2 2 4" xfId="3707" xr:uid="{00000000-0005-0000-0000-000076050000}"/>
    <cellStyle name="40% - Accent3 4 2 2 5" xfId="3010" xr:uid="{00000000-0005-0000-0000-000077050000}"/>
    <cellStyle name="40% - Accent3 4 2 2 6" xfId="2311" xr:uid="{00000000-0005-0000-0000-000078050000}"/>
    <cellStyle name="40% - Accent3 4 2 3" xfId="855" xr:uid="{00000000-0005-0000-0000-000079050000}"/>
    <cellStyle name="40% - Accent3 4 2 3 2" xfId="1796" xr:uid="{00000000-0005-0000-0000-00007A050000}"/>
    <cellStyle name="40% - Accent3 4 2 3 2 2" xfId="4858" xr:uid="{00000000-0005-0000-0000-00007B050000}"/>
    <cellStyle name="40% - Accent3 4 2 3 3" xfId="3935" xr:uid="{00000000-0005-0000-0000-00007C050000}"/>
    <cellStyle name="40% - Accent3 4 2 3 4" xfId="3242" xr:uid="{00000000-0005-0000-0000-00007D050000}"/>
    <cellStyle name="40% - Accent3 4 2 3 5" xfId="2542" xr:uid="{00000000-0005-0000-0000-00007E050000}"/>
    <cellStyle name="40% - Accent3 4 2 4" xfId="1314" xr:uid="{00000000-0005-0000-0000-00007F050000}"/>
    <cellStyle name="40% - Accent3 4 2 4 2" xfId="4390" xr:uid="{00000000-0005-0000-0000-000080050000}"/>
    <cellStyle name="40% - Accent3 4 2 5" xfId="3477" xr:uid="{00000000-0005-0000-0000-000081050000}"/>
    <cellStyle name="40% - Accent3 4 2 6" xfId="2776" xr:uid="{00000000-0005-0000-0000-000082050000}"/>
    <cellStyle name="40% - Accent3 4 2 7" xfId="2075" xr:uid="{00000000-0005-0000-0000-000083050000}"/>
    <cellStyle name="40% - Accent3 4 3" xfId="619" xr:uid="{00000000-0005-0000-0000-000084050000}"/>
    <cellStyle name="40% - Accent3 4 3 2" xfId="1082" xr:uid="{00000000-0005-0000-0000-000085050000}"/>
    <cellStyle name="40% - Accent3 4 3 2 2" xfId="4161" xr:uid="{00000000-0005-0000-0000-000086050000}"/>
    <cellStyle name="40% - Accent3 4 3 3" xfId="1557" xr:uid="{00000000-0005-0000-0000-000087050000}"/>
    <cellStyle name="40% - Accent3 4 3 3 2" xfId="4623" xr:uid="{00000000-0005-0000-0000-000088050000}"/>
    <cellStyle name="40% - Accent3 4 3 4" xfId="3706" xr:uid="{00000000-0005-0000-0000-000089050000}"/>
    <cellStyle name="40% - Accent3 4 3 5" xfId="3009" xr:uid="{00000000-0005-0000-0000-00008A050000}"/>
    <cellStyle name="40% - Accent3 4 3 6" xfId="2310" xr:uid="{00000000-0005-0000-0000-00008B050000}"/>
    <cellStyle name="40% - Accent3 4 4" xfId="854" xr:uid="{00000000-0005-0000-0000-00008C050000}"/>
    <cellStyle name="40% - Accent3 4 4 2" xfId="1795" xr:uid="{00000000-0005-0000-0000-00008D050000}"/>
    <cellStyle name="40% - Accent3 4 4 2 2" xfId="4857" xr:uid="{00000000-0005-0000-0000-00008E050000}"/>
    <cellStyle name="40% - Accent3 4 4 3" xfId="3934" xr:uid="{00000000-0005-0000-0000-00008F050000}"/>
    <cellStyle name="40% - Accent3 4 4 4" xfId="3241" xr:uid="{00000000-0005-0000-0000-000090050000}"/>
    <cellStyle name="40% - Accent3 4 4 5" xfId="2541" xr:uid="{00000000-0005-0000-0000-000091050000}"/>
    <cellStyle name="40% - Accent3 4 5" xfId="1313" xr:uid="{00000000-0005-0000-0000-000092050000}"/>
    <cellStyle name="40% - Accent3 4 5 2" xfId="4389" xr:uid="{00000000-0005-0000-0000-000093050000}"/>
    <cellStyle name="40% - Accent3 4 6" xfId="3476" xr:uid="{00000000-0005-0000-0000-000094050000}"/>
    <cellStyle name="40% - Accent3 4 7" xfId="2775" xr:uid="{00000000-0005-0000-0000-000095050000}"/>
    <cellStyle name="40% - Accent3 4 8" xfId="2074" xr:uid="{00000000-0005-0000-0000-000096050000}"/>
    <cellStyle name="40% - Accent4" xfId="5253" builtinId="43" customBuiltin="1"/>
    <cellStyle name="40% - Accent4 2" xfId="33" xr:uid="{00000000-0005-0000-0000-000097050000}"/>
    <cellStyle name="40% - Accent4 2 10" xfId="5272" xr:uid="{7306F26C-FDDD-4F81-8281-549D6CA6763F}"/>
    <cellStyle name="40% - Accent4 2 2" xfId="214" xr:uid="{00000000-0005-0000-0000-000098050000}"/>
    <cellStyle name="40% - Accent4 2 2 2" xfId="215" xr:uid="{00000000-0005-0000-0000-000099050000}"/>
    <cellStyle name="40% - Accent4 2 2 2 2" xfId="622" xr:uid="{00000000-0005-0000-0000-00009A050000}"/>
    <cellStyle name="40% - Accent4 2 2 2 2 2" xfId="1085" xr:uid="{00000000-0005-0000-0000-00009B050000}"/>
    <cellStyle name="40% - Accent4 2 2 2 2 2 2" xfId="4164" xr:uid="{00000000-0005-0000-0000-00009C050000}"/>
    <cellStyle name="40% - Accent4 2 2 2 2 3" xfId="1560" xr:uid="{00000000-0005-0000-0000-00009D050000}"/>
    <cellStyle name="40% - Accent4 2 2 2 2 3 2" xfId="4626" xr:uid="{00000000-0005-0000-0000-00009E050000}"/>
    <cellStyle name="40% - Accent4 2 2 2 2 4" xfId="3709" xr:uid="{00000000-0005-0000-0000-00009F050000}"/>
    <cellStyle name="40% - Accent4 2 2 2 2 5" xfId="3012" xr:uid="{00000000-0005-0000-0000-0000A0050000}"/>
    <cellStyle name="40% - Accent4 2 2 2 2 6" xfId="2313" xr:uid="{00000000-0005-0000-0000-0000A1050000}"/>
    <cellStyle name="40% - Accent4 2 2 2 3" xfId="857" xr:uid="{00000000-0005-0000-0000-0000A2050000}"/>
    <cellStyle name="40% - Accent4 2 2 2 3 2" xfId="1798" xr:uid="{00000000-0005-0000-0000-0000A3050000}"/>
    <cellStyle name="40% - Accent4 2 2 2 3 2 2" xfId="4860" xr:uid="{00000000-0005-0000-0000-0000A4050000}"/>
    <cellStyle name="40% - Accent4 2 2 2 3 3" xfId="3937" xr:uid="{00000000-0005-0000-0000-0000A5050000}"/>
    <cellStyle name="40% - Accent4 2 2 2 3 4" xfId="3244" xr:uid="{00000000-0005-0000-0000-0000A6050000}"/>
    <cellStyle name="40% - Accent4 2 2 2 3 5" xfId="2544" xr:uid="{00000000-0005-0000-0000-0000A7050000}"/>
    <cellStyle name="40% - Accent4 2 2 2 4" xfId="1316" xr:uid="{00000000-0005-0000-0000-0000A8050000}"/>
    <cellStyle name="40% - Accent4 2 2 2 4 2" xfId="4392" xr:uid="{00000000-0005-0000-0000-0000A9050000}"/>
    <cellStyle name="40% - Accent4 2 2 2 5" xfId="3479" xr:uid="{00000000-0005-0000-0000-0000AA050000}"/>
    <cellStyle name="40% - Accent4 2 2 2 6" xfId="2778" xr:uid="{00000000-0005-0000-0000-0000AB050000}"/>
    <cellStyle name="40% - Accent4 2 2 2 7" xfId="2077" xr:uid="{00000000-0005-0000-0000-0000AC050000}"/>
    <cellStyle name="40% - Accent4 2 2 3" xfId="621" xr:uid="{00000000-0005-0000-0000-0000AD050000}"/>
    <cellStyle name="40% - Accent4 2 2 3 2" xfId="1084" xr:uid="{00000000-0005-0000-0000-0000AE050000}"/>
    <cellStyle name="40% - Accent4 2 2 3 2 2" xfId="4163" xr:uid="{00000000-0005-0000-0000-0000AF050000}"/>
    <cellStyle name="40% - Accent4 2 2 3 3" xfId="1559" xr:uid="{00000000-0005-0000-0000-0000B0050000}"/>
    <cellStyle name="40% - Accent4 2 2 3 3 2" xfId="4625" xr:uid="{00000000-0005-0000-0000-0000B1050000}"/>
    <cellStyle name="40% - Accent4 2 2 3 4" xfId="3708" xr:uid="{00000000-0005-0000-0000-0000B2050000}"/>
    <cellStyle name="40% - Accent4 2 2 3 5" xfId="3011" xr:uid="{00000000-0005-0000-0000-0000B3050000}"/>
    <cellStyle name="40% - Accent4 2 2 3 6" xfId="2312" xr:uid="{00000000-0005-0000-0000-0000B4050000}"/>
    <cellStyle name="40% - Accent4 2 2 4" xfId="856" xr:uid="{00000000-0005-0000-0000-0000B5050000}"/>
    <cellStyle name="40% - Accent4 2 2 4 2" xfId="1797" xr:uid="{00000000-0005-0000-0000-0000B6050000}"/>
    <cellStyle name="40% - Accent4 2 2 4 2 2" xfId="4859" xr:uid="{00000000-0005-0000-0000-0000B7050000}"/>
    <cellStyle name="40% - Accent4 2 2 4 3" xfId="3936" xr:uid="{00000000-0005-0000-0000-0000B8050000}"/>
    <cellStyle name="40% - Accent4 2 2 4 4" xfId="3243" xr:uid="{00000000-0005-0000-0000-0000B9050000}"/>
    <cellStyle name="40% - Accent4 2 2 4 5" xfId="2543" xr:uid="{00000000-0005-0000-0000-0000BA050000}"/>
    <cellStyle name="40% - Accent4 2 2 5" xfId="1315" xr:uid="{00000000-0005-0000-0000-0000BB050000}"/>
    <cellStyle name="40% - Accent4 2 2 5 2" xfId="4391" xr:uid="{00000000-0005-0000-0000-0000BC050000}"/>
    <cellStyle name="40% - Accent4 2 2 6" xfId="3478" xr:uid="{00000000-0005-0000-0000-0000BD050000}"/>
    <cellStyle name="40% - Accent4 2 2 7" xfId="2777" xr:uid="{00000000-0005-0000-0000-0000BE050000}"/>
    <cellStyle name="40% - Accent4 2 2 8" xfId="2076" xr:uid="{00000000-0005-0000-0000-0000BF050000}"/>
    <cellStyle name="40% - Accent4 2 2 9" xfId="5336" xr:uid="{0A0B9D57-FD0B-45F8-B948-064DB57D6365}"/>
    <cellStyle name="40% - Accent4 2 3" xfId="216" xr:uid="{00000000-0005-0000-0000-0000C0050000}"/>
    <cellStyle name="40% - Accent4 2 3 2" xfId="623" xr:uid="{00000000-0005-0000-0000-0000C1050000}"/>
    <cellStyle name="40% - Accent4 2 3 2 2" xfId="1086" xr:uid="{00000000-0005-0000-0000-0000C2050000}"/>
    <cellStyle name="40% - Accent4 2 3 2 2 2" xfId="4165" xr:uid="{00000000-0005-0000-0000-0000C3050000}"/>
    <cellStyle name="40% - Accent4 2 3 2 3" xfId="1561" xr:uid="{00000000-0005-0000-0000-0000C4050000}"/>
    <cellStyle name="40% - Accent4 2 3 2 3 2" xfId="4627" xr:uid="{00000000-0005-0000-0000-0000C5050000}"/>
    <cellStyle name="40% - Accent4 2 3 2 4" xfId="3710" xr:uid="{00000000-0005-0000-0000-0000C6050000}"/>
    <cellStyle name="40% - Accent4 2 3 2 5" xfId="3013" xr:uid="{00000000-0005-0000-0000-0000C7050000}"/>
    <cellStyle name="40% - Accent4 2 3 2 6" xfId="2314" xr:uid="{00000000-0005-0000-0000-0000C8050000}"/>
    <cellStyle name="40% - Accent4 2 3 3" xfId="858" xr:uid="{00000000-0005-0000-0000-0000C9050000}"/>
    <cellStyle name="40% - Accent4 2 3 3 2" xfId="1799" xr:uid="{00000000-0005-0000-0000-0000CA050000}"/>
    <cellStyle name="40% - Accent4 2 3 3 2 2" xfId="4861" xr:uid="{00000000-0005-0000-0000-0000CB050000}"/>
    <cellStyle name="40% - Accent4 2 3 3 3" xfId="3938" xr:uid="{00000000-0005-0000-0000-0000CC050000}"/>
    <cellStyle name="40% - Accent4 2 3 3 4" xfId="3245" xr:uid="{00000000-0005-0000-0000-0000CD050000}"/>
    <cellStyle name="40% - Accent4 2 3 3 5" xfId="2545" xr:uid="{00000000-0005-0000-0000-0000CE050000}"/>
    <cellStyle name="40% - Accent4 2 3 4" xfId="1317" xr:uid="{00000000-0005-0000-0000-0000CF050000}"/>
    <cellStyle name="40% - Accent4 2 3 4 2" xfId="4393" xr:uid="{00000000-0005-0000-0000-0000D0050000}"/>
    <cellStyle name="40% - Accent4 2 3 5" xfId="3480" xr:uid="{00000000-0005-0000-0000-0000D1050000}"/>
    <cellStyle name="40% - Accent4 2 3 6" xfId="2779" xr:uid="{00000000-0005-0000-0000-0000D2050000}"/>
    <cellStyle name="40% - Accent4 2 3 7" xfId="2078" xr:uid="{00000000-0005-0000-0000-0000D3050000}"/>
    <cellStyle name="40% - Accent4 2 3 8" xfId="5313" xr:uid="{2415BA39-7A0E-480C-BFE5-241789F9030A}"/>
    <cellStyle name="40% - Accent4 2 4" xfId="542" xr:uid="{00000000-0005-0000-0000-0000D4050000}"/>
    <cellStyle name="40% - Accent4 2 4 2" xfId="1005" xr:uid="{00000000-0005-0000-0000-0000D5050000}"/>
    <cellStyle name="40% - Accent4 2 4 2 2" xfId="4084" xr:uid="{00000000-0005-0000-0000-0000D6050000}"/>
    <cellStyle name="40% - Accent4 2 4 3" xfId="1480" xr:uid="{00000000-0005-0000-0000-0000D7050000}"/>
    <cellStyle name="40% - Accent4 2 4 3 2" xfId="4546" xr:uid="{00000000-0005-0000-0000-0000D8050000}"/>
    <cellStyle name="40% - Accent4 2 4 4" xfId="3629" xr:uid="{00000000-0005-0000-0000-0000D9050000}"/>
    <cellStyle name="40% - Accent4 2 4 5" xfId="2932" xr:uid="{00000000-0005-0000-0000-0000DA050000}"/>
    <cellStyle name="40% - Accent4 2 4 6" xfId="2233" xr:uid="{00000000-0005-0000-0000-0000DB050000}"/>
    <cellStyle name="40% - Accent4 2 5" xfId="774" xr:uid="{00000000-0005-0000-0000-0000DC050000}"/>
    <cellStyle name="40% - Accent4 2 5 2" xfId="1715" xr:uid="{00000000-0005-0000-0000-0000DD050000}"/>
    <cellStyle name="40% - Accent4 2 5 2 2" xfId="4777" xr:uid="{00000000-0005-0000-0000-0000DE050000}"/>
    <cellStyle name="40% - Accent4 2 5 3" xfId="3856" xr:uid="{00000000-0005-0000-0000-0000DF050000}"/>
    <cellStyle name="40% - Accent4 2 5 4" xfId="3163" xr:uid="{00000000-0005-0000-0000-0000E0050000}"/>
    <cellStyle name="40% - Accent4 2 5 5" xfId="2464" xr:uid="{00000000-0005-0000-0000-0000E1050000}"/>
    <cellStyle name="40% - Accent4 2 6" xfId="1235" xr:uid="{00000000-0005-0000-0000-0000E2050000}"/>
    <cellStyle name="40% - Accent4 2 6 2" xfId="4311" xr:uid="{00000000-0005-0000-0000-0000E3050000}"/>
    <cellStyle name="40% - Accent4 2 7" xfId="3398" xr:uid="{00000000-0005-0000-0000-0000E4050000}"/>
    <cellStyle name="40% - Accent4 2 8" xfId="2697" xr:uid="{00000000-0005-0000-0000-0000E5050000}"/>
    <cellStyle name="40% - Accent4 2 9" xfId="1992" xr:uid="{00000000-0005-0000-0000-0000E6050000}"/>
    <cellStyle name="40% - Accent4 3" xfId="32" xr:uid="{00000000-0005-0000-0000-0000E7050000}"/>
    <cellStyle name="40% - Accent4 3 2" xfId="217" xr:uid="{00000000-0005-0000-0000-0000E8050000}"/>
    <cellStyle name="40% - Accent4 3 2 2" xfId="624" xr:uid="{00000000-0005-0000-0000-0000E9050000}"/>
    <cellStyle name="40% - Accent4 3 2 2 2" xfId="1087" xr:uid="{00000000-0005-0000-0000-0000EA050000}"/>
    <cellStyle name="40% - Accent4 3 2 2 2 2" xfId="4166" xr:uid="{00000000-0005-0000-0000-0000EB050000}"/>
    <cellStyle name="40% - Accent4 3 2 2 3" xfId="1562" xr:uid="{00000000-0005-0000-0000-0000EC050000}"/>
    <cellStyle name="40% - Accent4 3 2 2 3 2" xfId="4628" xr:uid="{00000000-0005-0000-0000-0000ED050000}"/>
    <cellStyle name="40% - Accent4 3 2 2 4" xfId="3711" xr:uid="{00000000-0005-0000-0000-0000EE050000}"/>
    <cellStyle name="40% - Accent4 3 2 2 5" xfId="3014" xr:uid="{00000000-0005-0000-0000-0000EF050000}"/>
    <cellStyle name="40% - Accent4 3 2 2 6" xfId="2315" xr:uid="{00000000-0005-0000-0000-0000F0050000}"/>
    <cellStyle name="40% - Accent4 3 2 3" xfId="859" xr:uid="{00000000-0005-0000-0000-0000F1050000}"/>
    <cellStyle name="40% - Accent4 3 2 3 2" xfId="1800" xr:uid="{00000000-0005-0000-0000-0000F2050000}"/>
    <cellStyle name="40% - Accent4 3 2 3 2 2" xfId="4862" xr:uid="{00000000-0005-0000-0000-0000F3050000}"/>
    <cellStyle name="40% - Accent4 3 2 3 3" xfId="3939" xr:uid="{00000000-0005-0000-0000-0000F4050000}"/>
    <cellStyle name="40% - Accent4 3 2 3 4" xfId="3246" xr:uid="{00000000-0005-0000-0000-0000F5050000}"/>
    <cellStyle name="40% - Accent4 3 2 3 5" xfId="2546" xr:uid="{00000000-0005-0000-0000-0000F6050000}"/>
    <cellStyle name="40% - Accent4 3 2 4" xfId="1318" xr:uid="{00000000-0005-0000-0000-0000F7050000}"/>
    <cellStyle name="40% - Accent4 3 2 4 2" xfId="4394" xr:uid="{00000000-0005-0000-0000-0000F8050000}"/>
    <cellStyle name="40% - Accent4 3 2 5" xfId="3481" xr:uid="{00000000-0005-0000-0000-0000F9050000}"/>
    <cellStyle name="40% - Accent4 3 2 6" xfId="2780" xr:uid="{00000000-0005-0000-0000-0000FA050000}"/>
    <cellStyle name="40% - Accent4 3 2 7" xfId="2079" xr:uid="{00000000-0005-0000-0000-0000FB050000}"/>
    <cellStyle name="40% - Accent4 3 3" xfId="541" xr:uid="{00000000-0005-0000-0000-0000FC050000}"/>
    <cellStyle name="40% - Accent4 3 3 2" xfId="1004" xr:uid="{00000000-0005-0000-0000-0000FD050000}"/>
    <cellStyle name="40% - Accent4 3 3 2 2" xfId="4083" xr:uid="{00000000-0005-0000-0000-0000FE050000}"/>
    <cellStyle name="40% - Accent4 3 3 3" xfId="1479" xr:uid="{00000000-0005-0000-0000-0000FF050000}"/>
    <cellStyle name="40% - Accent4 3 3 3 2" xfId="4545" xr:uid="{00000000-0005-0000-0000-000000060000}"/>
    <cellStyle name="40% - Accent4 3 3 4" xfId="3628" xr:uid="{00000000-0005-0000-0000-000001060000}"/>
    <cellStyle name="40% - Accent4 3 3 5" xfId="2931" xr:uid="{00000000-0005-0000-0000-000002060000}"/>
    <cellStyle name="40% - Accent4 3 3 6" xfId="2232" xr:uid="{00000000-0005-0000-0000-000003060000}"/>
    <cellStyle name="40% - Accent4 3 4" xfId="773" xr:uid="{00000000-0005-0000-0000-000004060000}"/>
    <cellStyle name="40% - Accent4 3 4 2" xfId="1714" xr:uid="{00000000-0005-0000-0000-000005060000}"/>
    <cellStyle name="40% - Accent4 3 4 2 2" xfId="4776" xr:uid="{00000000-0005-0000-0000-000006060000}"/>
    <cellStyle name="40% - Accent4 3 4 3" xfId="3855" xr:uid="{00000000-0005-0000-0000-000007060000}"/>
    <cellStyle name="40% - Accent4 3 4 4" xfId="3162" xr:uid="{00000000-0005-0000-0000-000008060000}"/>
    <cellStyle name="40% - Accent4 3 4 5" xfId="2463" xr:uid="{00000000-0005-0000-0000-000009060000}"/>
    <cellStyle name="40% - Accent4 3 5" xfId="1234" xr:uid="{00000000-0005-0000-0000-00000A060000}"/>
    <cellStyle name="40% - Accent4 3 5 2" xfId="4310" xr:uid="{00000000-0005-0000-0000-00000B060000}"/>
    <cellStyle name="40% - Accent4 3 6" xfId="3397" xr:uid="{00000000-0005-0000-0000-00000C060000}"/>
    <cellStyle name="40% - Accent4 3 7" xfId="2696" xr:uid="{00000000-0005-0000-0000-00000D060000}"/>
    <cellStyle name="40% - Accent4 3 8" xfId="1991" xr:uid="{00000000-0005-0000-0000-00000E060000}"/>
    <cellStyle name="40% - Accent4 3 9" xfId="5335" xr:uid="{703CA031-7DD9-4E17-B40A-9C5A20F18179}"/>
    <cellStyle name="40% - Accent4 4" xfId="218" xr:uid="{00000000-0005-0000-0000-00000F060000}"/>
    <cellStyle name="40% - Accent4 4 2" xfId="219" xr:uid="{00000000-0005-0000-0000-000010060000}"/>
    <cellStyle name="40% - Accent4 4 2 2" xfId="626" xr:uid="{00000000-0005-0000-0000-000011060000}"/>
    <cellStyle name="40% - Accent4 4 2 2 2" xfId="1089" xr:uid="{00000000-0005-0000-0000-000012060000}"/>
    <cellStyle name="40% - Accent4 4 2 2 2 2" xfId="4168" xr:uid="{00000000-0005-0000-0000-000013060000}"/>
    <cellStyle name="40% - Accent4 4 2 2 3" xfId="1564" xr:uid="{00000000-0005-0000-0000-000014060000}"/>
    <cellStyle name="40% - Accent4 4 2 2 3 2" xfId="4630" xr:uid="{00000000-0005-0000-0000-000015060000}"/>
    <cellStyle name="40% - Accent4 4 2 2 4" xfId="3713" xr:uid="{00000000-0005-0000-0000-000016060000}"/>
    <cellStyle name="40% - Accent4 4 2 2 5" xfId="3016" xr:uid="{00000000-0005-0000-0000-000017060000}"/>
    <cellStyle name="40% - Accent4 4 2 2 6" xfId="2317" xr:uid="{00000000-0005-0000-0000-000018060000}"/>
    <cellStyle name="40% - Accent4 4 2 3" xfId="861" xr:uid="{00000000-0005-0000-0000-000019060000}"/>
    <cellStyle name="40% - Accent4 4 2 3 2" xfId="1802" xr:uid="{00000000-0005-0000-0000-00001A060000}"/>
    <cellStyle name="40% - Accent4 4 2 3 2 2" xfId="4864" xr:uid="{00000000-0005-0000-0000-00001B060000}"/>
    <cellStyle name="40% - Accent4 4 2 3 3" xfId="3941" xr:uid="{00000000-0005-0000-0000-00001C060000}"/>
    <cellStyle name="40% - Accent4 4 2 3 4" xfId="3248" xr:uid="{00000000-0005-0000-0000-00001D060000}"/>
    <cellStyle name="40% - Accent4 4 2 3 5" xfId="2548" xr:uid="{00000000-0005-0000-0000-00001E060000}"/>
    <cellStyle name="40% - Accent4 4 2 4" xfId="1320" xr:uid="{00000000-0005-0000-0000-00001F060000}"/>
    <cellStyle name="40% - Accent4 4 2 4 2" xfId="4396" xr:uid="{00000000-0005-0000-0000-000020060000}"/>
    <cellStyle name="40% - Accent4 4 2 5" xfId="3483" xr:uid="{00000000-0005-0000-0000-000021060000}"/>
    <cellStyle name="40% - Accent4 4 2 6" xfId="2782" xr:uid="{00000000-0005-0000-0000-000022060000}"/>
    <cellStyle name="40% - Accent4 4 2 7" xfId="2081" xr:uid="{00000000-0005-0000-0000-000023060000}"/>
    <cellStyle name="40% - Accent4 4 3" xfId="625" xr:uid="{00000000-0005-0000-0000-000024060000}"/>
    <cellStyle name="40% - Accent4 4 3 2" xfId="1088" xr:uid="{00000000-0005-0000-0000-000025060000}"/>
    <cellStyle name="40% - Accent4 4 3 2 2" xfId="4167" xr:uid="{00000000-0005-0000-0000-000026060000}"/>
    <cellStyle name="40% - Accent4 4 3 3" xfId="1563" xr:uid="{00000000-0005-0000-0000-000027060000}"/>
    <cellStyle name="40% - Accent4 4 3 3 2" xfId="4629" xr:uid="{00000000-0005-0000-0000-000028060000}"/>
    <cellStyle name="40% - Accent4 4 3 4" xfId="3712" xr:uid="{00000000-0005-0000-0000-000029060000}"/>
    <cellStyle name="40% - Accent4 4 3 5" xfId="3015" xr:uid="{00000000-0005-0000-0000-00002A060000}"/>
    <cellStyle name="40% - Accent4 4 3 6" xfId="2316" xr:uid="{00000000-0005-0000-0000-00002B060000}"/>
    <cellStyle name="40% - Accent4 4 4" xfId="860" xr:uid="{00000000-0005-0000-0000-00002C060000}"/>
    <cellStyle name="40% - Accent4 4 4 2" xfId="1801" xr:uid="{00000000-0005-0000-0000-00002D060000}"/>
    <cellStyle name="40% - Accent4 4 4 2 2" xfId="4863" xr:uid="{00000000-0005-0000-0000-00002E060000}"/>
    <cellStyle name="40% - Accent4 4 4 3" xfId="3940" xr:uid="{00000000-0005-0000-0000-00002F060000}"/>
    <cellStyle name="40% - Accent4 4 4 4" xfId="3247" xr:uid="{00000000-0005-0000-0000-000030060000}"/>
    <cellStyle name="40% - Accent4 4 4 5" xfId="2547" xr:uid="{00000000-0005-0000-0000-000031060000}"/>
    <cellStyle name="40% - Accent4 4 5" xfId="1319" xr:uid="{00000000-0005-0000-0000-000032060000}"/>
    <cellStyle name="40% - Accent4 4 5 2" xfId="4395" xr:uid="{00000000-0005-0000-0000-000033060000}"/>
    <cellStyle name="40% - Accent4 4 6" xfId="3482" xr:uid="{00000000-0005-0000-0000-000034060000}"/>
    <cellStyle name="40% - Accent4 4 7" xfId="2781" xr:uid="{00000000-0005-0000-0000-000035060000}"/>
    <cellStyle name="40% - Accent4 4 8" xfId="2080" xr:uid="{00000000-0005-0000-0000-000036060000}"/>
    <cellStyle name="40% - Accent5" xfId="5256" builtinId="47" customBuiltin="1"/>
    <cellStyle name="40% - Accent5 2" xfId="35" xr:uid="{00000000-0005-0000-0000-000037060000}"/>
    <cellStyle name="40% - Accent5 2 10" xfId="5273" xr:uid="{1802D549-6B62-4658-BD66-0DCEDA0A6DB6}"/>
    <cellStyle name="40% - Accent5 2 2" xfId="220" xr:uid="{00000000-0005-0000-0000-000038060000}"/>
    <cellStyle name="40% - Accent5 2 2 2" xfId="221" xr:uid="{00000000-0005-0000-0000-000039060000}"/>
    <cellStyle name="40% - Accent5 2 2 2 2" xfId="628" xr:uid="{00000000-0005-0000-0000-00003A060000}"/>
    <cellStyle name="40% - Accent5 2 2 2 2 2" xfId="1091" xr:uid="{00000000-0005-0000-0000-00003B060000}"/>
    <cellStyle name="40% - Accent5 2 2 2 2 2 2" xfId="4170" xr:uid="{00000000-0005-0000-0000-00003C060000}"/>
    <cellStyle name="40% - Accent5 2 2 2 2 3" xfId="1566" xr:uid="{00000000-0005-0000-0000-00003D060000}"/>
    <cellStyle name="40% - Accent5 2 2 2 2 3 2" xfId="4632" xr:uid="{00000000-0005-0000-0000-00003E060000}"/>
    <cellStyle name="40% - Accent5 2 2 2 2 4" xfId="3715" xr:uid="{00000000-0005-0000-0000-00003F060000}"/>
    <cellStyle name="40% - Accent5 2 2 2 2 5" xfId="3018" xr:uid="{00000000-0005-0000-0000-000040060000}"/>
    <cellStyle name="40% - Accent5 2 2 2 2 6" xfId="2319" xr:uid="{00000000-0005-0000-0000-000041060000}"/>
    <cellStyle name="40% - Accent5 2 2 2 3" xfId="863" xr:uid="{00000000-0005-0000-0000-000042060000}"/>
    <cellStyle name="40% - Accent5 2 2 2 3 2" xfId="1804" xr:uid="{00000000-0005-0000-0000-000043060000}"/>
    <cellStyle name="40% - Accent5 2 2 2 3 2 2" xfId="4866" xr:uid="{00000000-0005-0000-0000-000044060000}"/>
    <cellStyle name="40% - Accent5 2 2 2 3 3" xfId="3943" xr:uid="{00000000-0005-0000-0000-000045060000}"/>
    <cellStyle name="40% - Accent5 2 2 2 3 4" xfId="3250" xr:uid="{00000000-0005-0000-0000-000046060000}"/>
    <cellStyle name="40% - Accent5 2 2 2 3 5" xfId="2550" xr:uid="{00000000-0005-0000-0000-000047060000}"/>
    <cellStyle name="40% - Accent5 2 2 2 4" xfId="1322" xr:uid="{00000000-0005-0000-0000-000048060000}"/>
    <cellStyle name="40% - Accent5 2 2 2 4 2" xfId="4398" xr:uid="{00000000-0005-0000-0000-000049060000}"/>
    <cellStyle name="40% - Accent5 2 2 2 5" xfId="3485" xr:uid="{00000000-0005-0000-0000-00004A060000}"/>
    <cellStyle name="40% - Accent5 2 2 2 6" xfId="2784" xr:uid="{00000000-0005-0000-0000-00004B060000}"/>
    <cellStyle name="40% - Accent5 2 2 2 7" xfId="2083" xr:uid="{00000000-0005-0000-0000-00004C060000}"/>
    <cellStyle name="40% - Accent5 2 2 3" xfId="627" xr:uid="{00000000-0005-0000-0000-00004D060000}"/>
    <cellStyle name="40% - Accent5 2 2 3 2" xfId="1090" xr:uid="{00000000-0005-0000-0000-00004E060000}"/>
    <cellStyle name="40% - Accent5 2 2 3 2 2" xfId="4169" xr:uid="{00000000-0005-0000-0000-00004F060000}"/>
    <cellStyle name="40% - Accent5 2 2 3 3" xfId="1565" xr:uid="{00000000-0005-0000-0000-000050060000}"/>
    <cellStyle name="40% - Accent5 2 2 3 3 2" xfId="4631" xr:uid="{00000000-0005-0000-0000-000051060000}"/>
    <cellStyle name="40% - Accent5 2 2 3 4" xfId="3714" xr:uid="{00000000-0005-0000-0000-000052060000}"/>
    <cellStyle name="40% - Accent5 2 2 3 5" xfId="3017" xr:uid="{00000000-0005-0000-0000-000053060000}"/>
    <cellStyle name="40% - Accent5 2 2 3 6" xfId="2318" xr:uid="{00000000-0005-0000-0000-000054060000}"/>
    <cellStyle name="40% - Accent5 2 2 4" xfId="862" xr:uid="{00000000-0005-0000-0000-000055060000}"/>
    <cellStyle name="40% - Accent5 2 2 4 2" xfId="1803" xr:uid="{00000000-0005-0000-0000-000056060000}"/>
    <cellStyle name="40% - Accent5 2 2 4 2 2" xfId="4865" xr:uid="{00000000-0005-0000-0000-000057060000}"/>
    <cellStyle name="40% - Accent5 2 2 4 3" xfId="3942" xr:uid="{00000000-0005-0000-0000-000058060000}"/>
    <cellStyle name="40% - Accent5 2 2 4 4" xfId="3249" xr:uid="{00000000-0005-0000-0000-000059060000}"/>
    <cellStyle name="40% - Accent5 2 2 4 5" xfId="2549" xr:uid="{00000000-0005-0000-0000-00005A060000}"/>
    <cellStyle name="40% - Accent5 2 2 5" xfId="1321" xr:uid="{00000000-0005-0000-0000-00005B060000}"/>
    <cellStyle name="40% - Accent5 2 2 5 2" xfId="4397" xr:uid="{00000000-0005-0000-0000-00005C060000}"/>
    <cellStyle name="40% - Accent5 2 2 6" xfId="3484" xr:uid="{00000000-0005-0000-0000-00005D060000}"/>
    <cellStyle name="40% - Accent5 2 2 7" xfId="2783" xr:uid="{00000000-0005-0000-0000-00005E060000}"/>
    <cellStyle name="40% - Accent5 2 2 8" xfId="2082" xr:uid="{00000000-0005-0000-0000-00005F060000}"/>
    <cellStyle name="40% - Accent5 2 2 9" xfId="5338" xr:uid="{6DC5E18E-3AC7-4CF2-BCA2-F94831272DFE}"/>
    <cellStyle name="40% - Accent5 2 3" xfId="222" xr:uid="{00000000-0005-0000-0000-000060060000}"/>
    <cellStyle name="40% - Accent5 2 3 2" xfId="629" xr:uid="{00000000-0005-0000-0000-000061060000}"/>
    <cellStyle name="40% - Accent5 2 3 2 2" xfId="1092" xr:uid="{00000000-0005-0000-0000-000062060000}"/>
    <cellStyle name="40% - Accent5 2 3 2 2 2" xfId="4171" xr:uid="{00000000-0005-0000-0000-000063060000}"/>
    <cellStyle name="40% - Accent5 2 3 2 3" xfId="1567" xr:uid="{00000000-0005-0000-0000-000064060000}"/>
    <cellStyle name="40% - Accent5 2 3 2 3 2" xfId="4633" xr:uid="{00000000-0005-0000-0000-000065060000}"/>
    <cellStyle name="40% - Accent5 2 3 2 4" xfId="3716" xr:uid="{00000000-0005-0000-0000-000066060000}"/>
    <cellStyle name="40% - Accent5 2 3 2 5" xfId="3019" xr:uid="{00000000-0005-0000-0000-000067060000}"/>
    <cellStyle name="40% - Accent5 2 3 2 6" xfId="2320" xr:uid="{00000000-0005-0000-0000-000068060000}"/>
    <cellStyle name="40% - Accent5 2 3 3" xfId="864" xr:uid="{00000000-0005-0000-0000-000069060000}"/>
    <cellStyle name="40% - Accent5 2 3 3 2" xfId="1805" xr:uid="{00000000-0005-0000-0000-00006A060000}"/>
    <cellStyle name="40% - Accent5 2 3 3 2 2" xfId="4867" xr:uid="{00000000-0005-0000-0000-00006B060000}"/>
    <cellStyle name="40% - Accent5 2 3 3 3" xfId="3944" xr:uid="{00000000-0005-0000-0000-00006C060000}"/>
    <cellStyle name="40% - Accent5 2 3 3 4" xfId="3251" xr:uid="{00000000-0005-0000-0000-00006D060000}"/>
    <cellStyle name="40% - Accent5 2 3 3 5" xfId="2551" xr:uid="{00000000-0005-0000-0000-00006E060000}"/>
    <cellStyle name="40% - Accent5 2 3 4" xfId="1323" xr:uid="{00000000-0005-0000-0000-00006F060000}"/>
    <cellStyle name="40% - Accent5 2 3 4 2" xfId="4399" xr:uid="{00000000-0005-0000-0000-000070060000}"/>
    <cellStyle name="40% - Accent5 2 3 5" xfId="3486" xr:uid="{00000000-0005-0000-0000-000071060000}"/>
    <cellStyle name="40% - Accent5 2 3 6" xfId="2785" xr:uid="{00000000-0005-0000-0000-000072060000}"/>
    <cellStyle name="40% - Accent5 2 3 7" xfId="2084" xr:uid="{00000000-0005-0000-0000-000073060000}"/>
    <cellStyle name="40% - Accent5 2 3 8" xfId="5314" xr:uid="{81ED8726-8FA0-4783-A2E5-E1D90DD8CF1B}"/>
    <cellStyle name="40% - Accent5 2 4" xfId="544" xr:uid="{00000000-0005-0000-0000-000074060000}"/>
    <cellStyle name="40% - Accent5 2 4 2" xfId="1007" xr:uid="{00000000-0005-0000-0000-000075060000}"/>
    <cellStyle name="40% - Accent5 2 4 2 2" xfId="4086" xr:uid="{00000000-0005-0000-0000-000076060000}"/>
    <cellStyle name="40% - Accent5 2 4 3" xfId="1482" xr:uid="{00000000-0005-0000-0000-000077060000}"/>
    <cellStyle name="40% - Accent5 2 4 3 2" xfId="4548" xr:uid="{00000000-0005-0000-0000-000078060000}"/>
    <cellStyle name="40% - Accent5 2 4 4" xfId="3631" xr:uid="{00000000-0005-0000-0000-000079060000}"/>
    <cellStyle name="40% - Accent5 2 4 5" xfId="2934" xr:uid="{00000000-0005-0000-0000-00007A060000}"/>
    <cellStyle name="40% - Accent5 2 4 6" xfId="2235" xr:uid="{00000000-0005-0000-0000-00007B060000}"/>
    <cellStyle name="40% - Accent5 2 5" xfId="776" xr:uid="{00000000-0005-0000-0000-00007C060000}"/>
    <cellStyle name="40% - Accent5 2 5 2" xfId="1717" xr:uid="{00000000-0005-0000-0000-00007D060000}"/>
    <cellStyle name="40% - Accent5 2 5 2 2" xfId="4779" xr:uid="{00000000-0005-0000-0000-00007E060000}"/>
    <cellStyle name="40% - Accent5 2 5 3" xfId="3858" xr:uid="{00000000-0005-0000-0000-00007F060000}"/>
    <cellStyle name="40% - Accent5 2 5 4" xfId="3165" xr:uid="{00000000-0005-0000-0000-000080060000}"/>
    <cellStyle name="40% - Accent5 2 5 5" xfId="2466" xr:uid="{00000000-0005-0000-0000-000081060000}"/>
    <cellStyle name="40% - Accent5 2 6" xfId="1237" xr:uid="{00000000-0005-0000-0000-000082060000}"/>
    <cellStyle name="40% - Accent5 2 6 2" xfId="4313" xr:uid="{00000000-0005-0000-0000-000083060000}"/>
    <cellStyle name="40% - Accent5 2 7" xfId="3400" xr:uid="{00000000-0005-0000-0000-000084060000}"/>
    <cellStyle name="40% - Accent5 2 8" xfId="2699" xr:uid="{00000000-0005-0000-0000-000085060000}"/>
    <cellStyle name="40% - Accent5 2 9" xfId="1994" xr:uid="{00000000-0005-0000-0000-000086060000}"/>
    <cellStyle name="40% - Accent5 3" xfId="34" xr:uid="{00000000-0005-0000-0000-000087060000}"/>
    <cellStyle name="40% - Accent5 3 2" xfId="223" xr:uid="{00000000-0005-0000-0000-000088060000}"/>
    <cellStyle name="40% - Accent5 3 2 2" xfId="630" xr:uid="{00000000-0005-0000-0000-000089060000}"/>
    <cellStyle name="40% - Accent5 3 2 2 2" xfId="1093" xr:uid="{00000000-0005-0000-0000-00008A060000}"/>
    <cellStyle name="40% - Accent5 3 2 2 2 2" xfId="4172" xr:uid="{00000000-0005-0000-0000-00008B060000}"/>
    <cellStyle name="40% - Accent5 3 2 2 3" xfId="1568" xr:uid="{00000000-0005-0000-0000-00008C060000}"/>
    <cellStyle name="40% - Accent5 3 2 2 3 2" xfId="4634" xr:uid="{00000000-0005-0000-0000-00008D060000}"/>
    <cellStyle name="40% - Accent5 3 2 2 4" xfId="3717" xr:uid="{00000000-0005-0000-0000-00008E060000}"/>
    <cellStyle name="40% - Accent5 3 2 2 5" xfId="3020" xr:uid="{00000000-0005-0000-0000-00008F060000}"/>
    <cellStyle name="40% - Accent5 3 2 2 6" xfId="2321" xr:uid="{00000000-0005-0000-0000-000090060000}"/>
    <cellStyle name="40% - Accent5 3 2 3" xfId="865" xr:uid="{00000000-0005-0000-0000-000091060000}"/>
    <cellStyle name="40% - Accent5 3 2 3 2" xfId="1806" xr:uid="{00000000-0005-0000-0000-000092060000}"/>
    <cellStyle name="40% - Accent5 3 2 3 2 2" xfId="4868" xr:uid="{00000000-0005-0000-0000-000093060000}"/>
    <cellStyle name="40% - Accent5 3 2 3 3" xfId="3945" xr:uid="{00000000-0005-0000-0000-000094060000}"/>
    <cellStyle name="40% - Accent5 3 2 3 4" xfId="3252" xr:uid="{00000000-0005-0000-0000-000095060000}"/>
    <cellStyle name="40% - Accent5 3 2 3 5" xfId="2552" xr:uid="{00000000-0005-0000-0000-000096060000}"/>
    <cellStyle name="40% - Accent5 3 2 4" xfId="1324" xr:uid="{00000000-0005-0000-0000-000097060000}"/>
    <cellStyle name="40% - Accent5 3 2 4 2" xfId="4400" xr:uid="{00000000-0005-0000-0000-000098060000}"/>
    <cellStyle name="40% - Accent5 3 2 5" xfId="3487" xr:uid="{00000000-0005-0000-0000-000099060000}"/>
    <cellStyle name="40% - Accent5 3 2 6" xfId="2786" xr:uid="{00000000-0005-0000-0000-00009A060000}"/>
    <cellStyle name="40% - Accent5 3 2 7" xfId="2085" xr:uid="{00000000-0005-0000-0000-00009B060000}"/>
    <cellStyle name="40% - Accent5 3 3" xfId="543" xr:uid="{00000000-0005-0000-0000-00009C060000}"/>
    <cellStyle name="40% - Accent5 3 3 2" xfId="1006" xr:uid="{00000000-0005-0000-0000-00009D060000}"/>
    <cellStyle name="40% - Accent5 3 3 2 2" xfId="4085" xr:uid="{00000000-0005-0000-0000-00009E060000}"/>
    <cellStyle name="40% - Accent5 3 3 3" xfId="1481" xr:uid="{00000000-0005-0000-0000-00009F060000}"/>
    <cellStyle name="40% - Accent5 3 3 3 2" xfId="4547" xr:uid="{00000000-0005-0000-0000-0000A0060000}"/>
    <cellStyle name="40% - Accent5 3 3 4" xfId="3630" xr:uid="{00000000-0005-0000-0000-0000A1060000}"/>
    <cellStyle name="40% - Accent5 3 3 5" xfId="2933" xr:uid="{00000000-0005-0000-0000-0000A2060000}"/>
    <cellStyle name="40% - Accent5 3 3 6" xfId="2234" xr:uid="{00000000-0005-0000-0000-0000A3060000}"/>
    <cellStyle name="40% - Accent5 3 4" xfId="775" xr:uid="{00000000-0005-0000-0000-0000A4060000}"/>
    <cellStyle name="40% - Accent5 3 4 2" xfId="1716" xr:uid="{00000000-0005-0000-0000-0000A5060000}"/>
    <cellStyle name="40% - Accent5 3 4 2 2" xfId="4778" xr:uid="{00000000-0005-0000-0000-0000A6060000}"/>
    <cellStyle name="40% - Accent5 3 4 3" xfId="3857" xr:uid="{00000000-0005-0000-0000-0000A7060000}"/>
    <cellStyle name="40% - Accent5 3 4 4" xfId="3164" xr:uid="{00000000-0005-0000-0000-0000A8060000}"/>
    <cellStyle name="40% - Accent5 3 4 5" xfId="2465" xr:uid="{00000000-0005-0000-0000-0000A9060000}"/>
    <cellStyle name="40% - Accent5 3 5" xfId="1236" xr:uid="{00000000-0005-0000-0000-0000AA060000}"/>
    <cellStyle name="40% - Accent5 3 5 2" xfId="4312" xr:uid="{00000000-0005-0000-0000-0000AB060000}"/>
    <cellStyle name="40% - Accent5 3 6" xfId="3399" xr:uid="{00000000-0005-0000-0000-0000AC060000}"/>
    <cellStyle name="40% - Accent5 3 7" xfId="2698" xr:uid="{00000000-0005-0000-0000-0000AD060000}"/>
    <cellStyle name="40% - Accent5 3 8" xfId="1993" xr:uid="{00000000-0005-0000-0000-0000AE060000}"/>
    <cellStyle name="40% - Accent5 3 9" xfId="5337" xr:uid="{8D0A8CDA-9431-4E1E-B5D6-455329CE4693}"/>
    <cellStyle name="40% - Accent5 4" xfId="224" xr:uid="{00000000-0005-0000-0000-0000AF060000}"/>
    <cellStyle name="40% - Accent5 4 2" xfId="225" xr:uid="{00000000-0005-0000-0000-0000B0060000}"/>
    <cellStyle name="40% - Accent5 4 2 2" xfId="632" xr:uid="{00000000-0005-0000-0000-0000B1060000}"/>
    <cellStyle name="40% - Accent5 4 2 2 2" xfId="1095" xr:uid="{00000000-0005-0000-0000-0000B2060000}"/>
    <cellStyle name="40% - Accent5 4 2 2 2 2" xfId="4174" xr:uid="{00000000-0005-0000-0000-0000B3060000}"/>
    <cellStyle name="40% - Accent5 4 2 2 3" xfId="1570" xr:uid="{00000000-0005-0000-0000-0000B4060000}"/>
    <cellStyle name="40% - Accent5 4 2 2 3 2" xfId="4636" xr:uid="{00000000-0005-0000-0000-0000B5060000}"/>
    <cellStyle name="40% - Accent5 4 2 2 4" xfId="3719" xr:uid="{00000000-0005-0000-0000-0000B6060000}"/>
    <cellStyle name="40% - Accent5 4 2 2 5" xfId="3022" xr:uid="{00000000-0005-0000-0000-0000B7060000}"/>
    <cellStyle name="40% - Accent5 4 2 2 6" xfId="2323" xr:uid="{00000000-0005-0000-0000-0000B8060000}"/>
    <cellStyle name="40% - Accent5 4 2 3" xfId="867" xr:uid="{00000000-0005-0000-0000-0000B9060000}"/>
    <cellStyle name="40% - Accent5 4 2 3 2" xfId="1808" xr:uid="{00000000-0005-0000-0000-0000BA060000}"/>
    <cellStyle name="40% - Accent5 4 2 3 2 2" xfId="4870" xr:uid="{00000000-0005-0000-0000-0000BB060000}"/>
    <cellStyle name="40% - Accent5 4 2 3 3" xfId="3947" xr:uid="{00000000-0005-0000-0000-0000BC060000}"/>
    <cellStyle name="40% - Accent5 4 2 3 4" xfId="3254" xr:uid="{00000000-0005-0000-0000-0000BD060000}"/>
    <cellStyle name="40% - Accent5 4 2 3 5" xfId="2554" xr:uid="{00000000-0005-0000-0000-0000BE060000}"/>
    <cellStyle name="40% - Accent5 4 2 4" xfId="1326" xr:uid="{00000000-0005-0000-0000-0000BF060000}"/>
    <cellStyle name="40% - Accent5 4 2 4 2" xfId="4402" xr:uid="{00000000-0005-0000-0000-0000C0060000}"/>
    <cellStyle name="40% - Accent5 4 2 5" xfId="3489" xr:uid="{00000000-0005-0000-0000-0000C1060000}"/>
    <cellStyle name="40% - Accent5 4 2 6" xfId="2788" xr:uid="{00000000-0005-0000-0000-0000C2060000}"/>
    <cellStyle name="40% - Accent5 4 2 7" xfId="2087" xr:uid="{00000000-0005-0000-0000-0000C3060000}"/>
    <cellStyle name="40% - Accent5 4 3" xfId="631" xr:uid="{00000000-0005-0000-0000-0000C4060000}"/>
    <cellStyle name="40% - Accent5 4 3 2" xfId="1094" xr:uid="{00000000-0005-0000-0000-0000C5060000}"/>
    <cellStyle name="40% - Accent5 4 3 2 2" xfId="4173" xr:uid="{00000000-0005-0000-0000-0000C6060000}"/>
    <cellStyle name="40% - Accent5 4 3 3" xfId="1569" xr:uid="{00000000-0005-0000-0000-0000C7060000}"/>
    <cellStyle name="40% - Accent5 4 3 3 2" xfId="4635" xr:uid="{00000000-0005-0000-0000-0000C8060000}"/>
    <cellStyle name="40% - Accent5 4 3 4" xfId="3718" xr:uid="{00000000-0005-0000-0000-0000C9060000}"/>
    <cellStyle name="40% - Accent5 4 3 5" xfId="3021" xr:uid="{00000000-0005-0000-0000-0000CA060000}"/>
    <cellStyle name="40% - Accent5 4 3 6" xfId="2322" xr:uid="{00000000-0005-0000-0000-0000CB060000}"/>
    <cellStyle name="40% - Accent5 4 4" xfId="866" xr:uid="{00000000-0005-0000-0000-0000CC060000}"/>
    <cellStyle name="40% - Accent5 4 4 2" xfId="1807" xr:uid="{00000000-0005-0000-0000-0000CD060000}"/>
    <cellStyle name="40% - Accent5 4 4 2 2" xfId="4869" xr:uid="{00000000-0005-0000-0000-0000CE060000}"/>
    <cellStyle name="40% - Accent5 4 4 3" xfId="3946" xr:uid="{00000000-0005-0000-0000-0000CF060000}"/>
    <cellStyle name="40% - Accent5 4 4 4" xfId="3253" xr:uid="{00000000-0005-0000-0000-0000D0060000}"/>
    <cellStyle name="40% - Accent5 4 4 5" xfId="2553" xr:uid="{00000000-0005-0000-0000-0000D1060000}"/>
    <cellStyle name="40% - Accent5 4 5" xfId="1325" xr:uid="{00000000-0005-0000-0000-0000D2060000}"/>
    <cellStyle name="40% - Accent5 4 5 2" xfId="4401" xr:uid="{00000000-0005-0000-0000-0000D3060000}"/>
    <cellStyle name="40% - Accent5 4 6" xfId="3488" xr:uid="{00000000-0005-0000-0000-0000D4060000}"/>
    <cellStyle name="40% - Accent5 4 7" xfId="2787" xr:uid="{00000000-0005-0000-0000-0000D5060000}"/>
    <cellStyle name="40% - Accent5 4 8" xfId="2086" xr:uid="{00000000-0005-0000-0000-0000D6060000}"/>
    <cellStyle name="40% - Accent6" xfId="5258" builtinId="51" customBuiltin="1"/>
    <cellStyle name="40% - Accent6 2" xfId="37" xr:uid="{00000000-0005-0000-0000-0000D7060000}"/>
    <cellStyle name="40% - Accent6 2 10" xfId="5274" xr:uid="{B3E99E8B-E9A0-4750-B364-7FACE56E748B}"/>
    <cellStyle name="40% - Accent6 2 2" xfId="226" xr:uid="{00000000-0005-0000-0000-0000D8060000}"/>
    <cellStyle name="40% - Accent6 2 2 2" xfId="227" xr:uid="{00000000-0005-0000-0000-0000D9060000}"/>
    <cellStyle name="40% - Accent6 2 2 2 2" xfId="634" xr:uid="{00000000-0005-0000-0000-0000DA060000}"/>
    <cellStyle name="40% - Accent6 2 2 2 2 2" xfId="1097" xr:uid="{00000000-0005-0000-0000-0000DB060000}"/>
    <cellStyle name="40% - Accent6 2 2 2 2 2 2" xfId="4176" xr:uid="{00000000-0005-0000-0000-0000DC060000}"/>
    <cellStyle name="40% - Accent6 2 2 2 2 3" xfId="1572" xr:uid="{00000000-0005-0000-0000-0000DD060000}"/>
    <cellStyle name="40% - Accent6 2 2 2 2 3 2" xfId="4638" xr:uid="{00000000-0005-0000-0000-0000DE060000}"/>
    <cellStyle name="40% - Accent6 2 2 2 2 4" xfId="3721" xr:uid="{00000000-0005-0000-0000-0000DF060000}"/>
    <cellStyle name="40% - Accent6 2 2 2 2 5" xfId="3024" xr:uid="{00000000-0005-0000-0000-0000E0060000}"/>
    <cellStyle name="40% - Accent6 2 2 2 2 6" xfId="2325" xr:uid="{00000000-0005-0000-0000-0000E1060000}"/>
    <cellStyle name="40% - Accent6 2 2 2 3" xfId="869" xr:uid="{00000000-0005-0000-0000-0000E2060000}"/>
    <cellStyle name="40% - Accent6 2 2 2 3 2" xfId="1810" xr:uid="{00000000-0005-0000-0000-0000E3060000}"/>
    <cellStyle name="40% - Accent6 2 2 2 3 2 2" xfId="4872" xr:uid="{00000000-0005-0000-0000-0000E4060000}"/>
    <cellStyle name="40% - Accent6 2 2 2 3 3" xfId="3949" xr:uid="{00000000-0005-0000-0000-0000E5060000}"/>
    <cellStyle name="40% - Accent6 2 2 2 3 4" xfId="3256" xr:uid="{00000000-0005-0000-0000-0000E6060000}"/>
    <cellStyle name="40% - Accent6 2 2 2 3 5" xfId="2556" xr:uid="{00000000-0005-0000-0000-0000E7060000}"/>
    <cellStyle name="40% - Accent6 2 2 2 4" xfId="1328" xr:uid="{00000000-0005-0000-0000-0000E8060000}"/>
    <cellStyle name="40% - Accent6 2 2 2 4 2" xfId="4404" xr:uid="{00000000-0005-0000-0000-0000E9060000}"/>
    <cellStyle name="40% - Accent6 2 2 2 5" xfId="3491" xr:uid="{00000000-0005-0000-0000-0000EA060000}"/>
    <cellStyle name="40% - Accent6 2 2 2 6" xfId="2790" xr:uid="{00000000-0005-0000-0000-0000EB060000}"/>
    <cellStyle name="40% - Accent6 2 2 2 7" xfId="2089" xr:uid="{00000000-0005-0000-0000-0000EC060000}"/>
    <cellStyle name="40% - Accent6 2 2 3" xfId="633" xr:uid="{00000000-0005-0000-0000-0000ED060000}"/>
    <cellStyle name="40% - Accent6 2 2 3 2" xfId="1096" xr:uid="{00000000-0005-0000-0000-0000EE060000}"/>
    <cellStyle name="40% - Accent6 2 2 3 2 2" xfId="4175" xr:uid="{00000000-0005-0000-0000-0000EF060000}"/>
    <cellStyle name="40% - Accent6 2 2 3 3" xfId="1571" xr:uid="{00000000-0005-0000-0000-0000F0060000}"/>
    <cellStyle name="40% - Accent6 2 2 3 3 2" xfId="4637" xr:uid="{00000000-0005-0000-0000-0000F1060000}"/>
    <cellStyle name="40% - Accent6 2 2 3 4" xfId="3720" xr:uid="{00000000-0005-0000-0000-0000F2060000}"/>
    <cellStyle name="40% - Accent6 2 2 3 5" xfId="3023" xr:uid="{00000000-0005-0000-0000-0000F3060000}"/>
    <cellStyle name="40% - Accent6 2 2 3 6" xfId="2324" xr:uid="{00000000-0005-0000-0000-0000F4060000}"/>
    <cellStyle name="40% - Accent6 2 2 4" xfId="868" xr:uid="{00000000-0005-0000-0000-0000F5060000}"/>
    <cellStyle name="40% - Accent6 2 2 4 2" xfId="1809" xr:uid="{00000000-0005-0000-0000-0000F6060000}"/>
    <cellStyle name="40% - Accent6 2 2 4 2 2" xfId="4871" xr:uid="{00000000-0005-0000-0000-0000F7060000}"/>
    <cellStyle name="40% - Accent6 2 2 4 3" xfId="3948" xr:uid="{00000000-0005-0000-0000-0000F8060000}"/>
    <cellStyle name="40% - Accent6 2 2 4 4" xfId="3255" xr:uid="{00000000-0005-0000-0000-0000F9060000}"/>
    <cellStyle name="40% - Accent6 2 2 4 5" xfId="2555" xr:uid="{00000000-0005-0000-0000-0000FA060000}"/>
    <cellStyle name="40% - Accent6 2 2 5" xfId="1327" xr:uid="{00000000-0005-0000-0000-0000FB060000}"/>
    <cellStyle name="40% - Accent6 2 2 5 2" xfId="4403" xr:uid="{00000000-0005-0000-0000-0000FC060000}"/>
    <cellStyle name="40% - Accent6 2 2 6" xfId="3490" xr:uid="{00000000-0005-0000-0000-0000FD060000}"/>
    <cellStyle name="40% - Accent6 2 2 7" xfId="2789" xr:uid="{00000000-0005-0000-0000-0000FE060000}"/>
    <cellStyle name="40% - Accent6 2 2 8" xfId="2088" xr:uid="{00000000-0005-0000-0000-0000FF060000}"/>
    <cellStyle name="40% - Accent6 2 2 9" xfId="5340" xr:uid="{1600E004-808C-416D-AA06-650DC6202C8E}"/>
    <cellStyle name="40% - Accent6 2 3" xfId="228" xr:uid="{00000000-0005-0000-0000-000000070000}"/>
    <cellStyle name="40% - Accent6 2 3 2" xfId="635" xr:uid="{00000000-0005-0000-0000-000001070000}"/>
    <cellStyle name="40% - Accent6 2 3 2 2" xfId="1098" xr:uid="{00000000-0005-0000-0000-000002070000}"/>
    <cellStyle name="40% - Accent6 2 3 2 2 2" xfId="4177" xr:uid="{00000000-0005-0000-0000-000003070000}"/>
    <cellStyle name="40% - Accent6 2 3 2 3" xfId="1573" xr:uid="{00000000-0005-0000-0000-000004070000}"/>
    <cellStyle name="40% - Accent6 2 3 2 3 2" xfId="4639" xr:uid="{00000000-0005-0000-0000-000005070000}"/>
    <cellStyle name="40% - Accent6 2 3 2 4" xfId="3722" xr:uid="{00000000-0005-0000-0000-000006070000}"/>
    <cellStyle name="40% - Accent6 2 3 2 5" xfId="3025" xr:uid="{00000000-0005-0000-0000-000007070000}"/>
    <cellStyle name="40% - Accent6 2 3 2 6" xfId="2326" xr:uid="{00000000-0005-0000-0000-000008070000}"/>
    <cellStyle name="40% - Accent6 2 3 3" xfId="870" xr:uid="{00000000-0005-0000-0000-000009070000}"/>
    <cellStyle name="40% - Accent6 2 3 3 2" xfId="1811" xr:uid="{00000000-0005-0000-0000-00000A070000}"/>
    <cellStyle name="40% - Accent6 2 3 3 2 2" xfId="4873" xr:uid="{00000000-0005-0000-0000-00000B070000}"/>
    <cellStyle name="40% - Accent6 2 3 3 3" xfId="3950" xr:uid="{00000000-0005-0000-0000-00000C070000}"/>
    <cellStyle name="40% - Accent6 2 3 3 4" xfId="3257" xr:uid="{00000000-0005-0000-0000-00000D070000}"/>
    <cellStyle name="40% - Accent6 2 3 3 5" xfId="2557" xr:uid="{00000000-0005-0000-0000-00000E070000}"/>
    <cellStyle name="40% - Accent6 2 3 4" xfId="1329" xr:uid="{00000000-0005-0000-0000-00000F070000}"/>
    <cellStyle name="40% - Accent6 2 3 4 2" xfId="4405" xr:uid="{00000000-0005-0000-0000-000010070000}"/>
    <cellStyle name="40% - Accent6 2 3 5" xfId="3492" xr:uid="{00000000-0005-0000-0000-000011070000}"/>
    <cellStyle name="40% - Accent6 2 3 6" xfId="2791" xr:uid="{00000000-0005-0000-0000-000012070000}"/>
    <cellStyle name="40% - Accent6 2 3 7" xfId="2090" xr:uid="{00000000-0005-0000-0000-000013070000}"/>
    <cellStyle name="40% - Accent6 2 3 8" xfId="5315" xr:uid="{0B1B2817-37D6-4F85-A34E-D840C150DD8B}"/>
    <cellStyle name="40% - Accent6 2 4" xfId="546" xr:uid="{00000000-0005-0000-0000-000014070000}"/>
    <cellStyle name="40% - Accent6 2 4 2" xfId="1009" xr:uid="{00000000-0005-0000-0000-000015070000}"/>
    <cellStyle name="40% - Accent6 2 4 2 2" xfId="4088" xr:uid="{00000000-0005-0000-0000-000016070000}"/>
    <cellStyle name="40% - Accent6 2 4 3" xfId="1484" xr:uid="{00000000-0005-0000-0000-000017070000}"/>
    <cellStyle name="40% - Accent6 2 4 3 2" xfId="4550" xr:uid="{00000000-0005-0000-0000-000018070000}"/>
    <cellStyle name="40% - Accent6 2 4 4" xfId="3633" xr:uid="{00000000-0005-0000-0000-000019070000}"/>
    <cellStyle name="40% - Accent6 2 4 5" xfId="2936" xr:uid="{00000000-0005-0000-0000-00001A070000}"/>
    <cellStyle name="40% - Accent6 2 4 6" xfId="2237" xr:uid="{00000000-0005-0000-0000-00001B070000}"/>
    <cellStyle name="40% - Accent6 2 5" xfId="778" xr:uid="{00000000-0005-0000-0000-00001C070000}"/>
    <cellStyle name="40% - Accent6 2 5 2" xfId="1719" xr:uid="{00000000-0005-0000-0000-00001D070000}"/>
    <cellStyle name="40% - Accent6 2 5 2 2" xfId="4781" xr:uid="{00000000-0005-0000-0000-00001E070000}"/>
    <cellStyle name="40% - Accent6 2 5 3" xfId="3860" xr:uid="{00000000-0005-0000-0000-00001F070000}"/>
    <cellStyle name="40% - Accent6 2 5 4" xfId="3167" xr:uid="{00000000-0005-0000-0000-000020070000}"/>
    <cellStyle name="40% - Accent6 2 5 5" xfId="2468" xr:uid="{00000000-0005-0000-0000-000021070000}"/>
    <cellStyle name="40% - Accent6 2 6" xfId="1239" xr:uid="{00000000-0005-0000-0000-000022070000}"/>
    <cellStyle name="40% - Accent6 2 6 2" xfId="4315" xr:uid="{00000000-0005-0000-0000-000023070000}"/>
    <cellStyle name="40% - Accent6 2 7" xfId="3402" xr:uid="{00000000-0005-0000-0000-000024070000}"/>
    <cellStyle name="40% - Accent6 2 8" xfId="2701" xr:uid="{00000000-0005-0000-0000-000025070000}"/>
    <cellStyle name="40% - Accent6 2 9" xfId="1996" xr:uid="{00000000-0005-0000-0000-000026070000}"/>
    <cellStyle name="40% - Accent6 3" xfId="36" xr:uid="{00000000-0005-0000-0000-000027070000}"/>
    <cellStyle name="40% - Accent6 3 2" xfId="229" xr:uid="{00000000-0005-0000-0000-000028070000}"/>
    <cellStyle name="40% - Accent6 3 2 2" xfId="636" xr:uid="{00000000-0005-0000-0000-000029070000}"/>
    <cellStyle name="40% - Accent6 3 2 2 2" xfId="1099" xr:uid="{00000000-0005-0000-0000-00002A070000}"/>
    <cellStyle name="40% - Accent6 3 2 2 2 2" xfId="4178" xr:uid="{00000000-0005-0000-0000-00002B070000}"/>
    <cellStyle name="40% - Accent6 3 2 2 3" xfId="1574" xr:uid="{00000000-0005-0000-0000-00002C070000}"/>
    <cellStyle name="40% - Accent6 3 2 2 3 2" xfId="4640" xr:uid="{00000000-0005-0000-0000-00002D070000}"/>
    <cellStyle name="40% - Accent6 3 2 2 4" xfId="3723" xr:uid="{00000000-0005-0000-0000-00002E070000}"/>
    <cellStyle name="40% - Accent6 3 2 2 5" xfId="3026" xr:uid="{00000000-0005-0000-0000-00002F070000}"/>
    <cellStyle name="40% - Accent6 3 2 2 6" xfId="2327" xr:uid="{00000000-0005-0000-0000-000030070000}"/>
    <cellStyle name="40% - Accent6 3 2 3" xfId="871" xr:uid="{00000000-0005-0000-0000-000031070000}"/>
    <cellStyle name="40% - Accent6 3 2 3 2" xfId="1812" xr:uid="{00000000-0005-0000-0000-000032070000}"/>
    <cellStyle name="40% - Accent6 3 2 3 2 2" xfId="4874" xr:uid="{00000000-0005-0000-0000-000033070000}"/>
    <cellStyle name="40% - Accent6 3 2 3 3" xfId="3951" xr:uid="{00000000-0005-0000-0000-000034070000}"/>
    <cellStyle name="40% - Accent6 3 2 3 4" xfId="3258" xr:uid="{00000000-0005-0000-0000-000035070000}"/>
    <cellStyle name="40% - Accent6 3 2 3 5" xfId="2558" xr:uid="{00000000-0005-0000-0000-000036070000}"/>
    <cellStyle name="40% - Accent6 3 2 4" xfId="1330" xr:uid="{00000000-0005-0000-0000-000037070000}"/>
    <cellStyle name="40% - Accent6 3 2 4 2" xfId="4406" xr:uid="{00000000-0005-0000-0000-000038070000}"/>
    <cellStyle name="40% - Accent6 3 2 5" xfId="3493" xr:uid="{00000000-0005-0000-0000-000039070000}"/>
    <cellStyle name="40% - Accent6 3 2 6" xfId="2792" xr:uid="{00000000-0005-0000-0000-00003A070000}"/>
    <cellStyle name="40% - Accent6 3 2 7" xfId="2091" xr:uid="{00000000-0005-0000-0000-00003B070000}"/>
    <cellStyle name="40% - Accent6 3 3" xfId="545" xr:uid="{00000000-0005-0000-0000-00003C070000}"/>
    <cellStyle name="40% - Accent6 3 3 2" xfId="1008" xr:uid="{00000000-0005-0000-0000-00003D070000}"/>
    <cellStyle name="40% - Accent6 3 3 2 2" xfId="4087" xr:uid="{00000000-0005-0000-0000-00003E070000}"/>
    <cellStyle name="40% - Accent6 3 3 3" xfId="1483" xr:uid="{00000000-0005-0000-0000-00003F070000}"/>
    <cellStyle name="40% - Accent6 3 3 3 2" xfId="4549" xr:uid="{00000000-0005-0000-0000-000040070000}"/>
    <cellStyle name="40% - Accent6 3 3 4" xfId="3632" xr:uid="{00000000-0005-0000-0000-000041070000}"/>
    <cellStyle name="40% - Accent6 3 3 5" xfId="2935" xr:uid="{00000000-0005-0000-0000-000042070000}"/>
    <cellStyle name="40% - Accent6 3 3 6" xfId="2236" xr:uid="{00000000-0005-0000-0000-000043070000}"/>
    <cellStyle name="40% - Accent6 3 4" xfId="777" xr:uid="{00000000-0005-0000-0000-000044070000}"/>
    <cellStyle name="40% - Accent6 3 4 2" xfId="1718" xr:uid="{00000000-0005-0000-0000-000045070000}"/>
    <cellStyle name="40% - Accent6 3 4 2 2" xfId="4780" xr:uid="{00000000-0005-0000-0000-000046070000}"/>
    <cellStyle name="40% - Accent6 3 4 3" xfId="3859" xr:uid="{00000000-0005-0000-0000-000047070000}"/>
    <cellStyle name="40% - Accent6 3 4 4" xfId="3166" xr:uid="{00000000-0005-0000-0000-000048070000}"/>
    <cellStyle name="40% - Accent6 3 4 5" xfId="2467" xr:uid="{00000000-0005-0000-0000-000049070000}"/>
    <cellStyle name="40% - Accent6 3 5" xfId="1238" xr:uid="{00000000-0005-0000-0000-00004A070000}"/>
    <cellStyle name="40% - Accent6 3 5 2" xfId="4314" xr:uid="{00000000-0005-0000-0000-00004B070000}"/>
    <cellStyle name="40% - Accent6 3 6" xfId="3401" xr:uid="{00000000-0005-0000-0000-00004C070000}"/>
    <cellStyle name="40% - Accent6 3 7" xfId="2700" xr:uid="{00000000-0005-0000-0000-00004D070000}"/>
    <cellStyle name="40% - Accent6 3 8" xfId="1995" xr:uid="{00000000-0005-0000-0000-00004E070000}"/>
    <cellStyle name="40% - Accent6 3 9" xfId="5339" xr:uid="{BB9002D9-0A97-486C-9CBC-46814133F3A7}"/>
    <cellStyle name="40% - Accent6 4" xfId="230" xr:uid="{00000000-0005-0000-0000-00004F070000}"/>
    <cellStyle name="40% - Accent6 4 2" xfId="231" xr:uid="{00000000-0005-0000-0000-000050070000}"/>
    <cellStyle name="40% - Accent6 4 2 2" xfId="638" xr:uid="{00000000-0005-0000-0000-000051070000}"/>
    <cellStyle name="40% - Accent6 4 2 2 2" xfId="1101" xr:uid="{00000000-0005-0000-0000-000052070000}"/>
    <cellStyle name="40% - Accent6 4 2 2 2 2" xfId="4180" xr:uid="{00000000-0005-0000-0000-000053070000}"/>
    <cellStyle name="40% - Accent6 4 2 2 3" xfId="1576" xr:uid="{00000000-0005-0000-0000-000054070000}"/>
    <cellStyle name="40% - Accent6 4 2 2 3 2" xfId="4642" xr:uid="{00000000-0005-0000-0000-000055070000}"/>
    <cellStyle name="40% - Accent6 4 2 2 4" xfId="3725" xr:uid="{00000000-0005-0000-0000-000056070000}"/>
    <cellStyle name="40% - Accent6 4 2 2 5" xfId="3028" xr:uid="{00000000-0005-0000-0000-000057070000}"/>
    <cellStyle name="40% - Accent6 4 2 2 6" xfId="2329" xr:uid="{00000000-0005-0000-0000-000058070000}"/>
    <cellStyle name="40% - Accent6 4 2 3" xfId="873" xr:uid="{00000000-0005-0000-0000-000059070000}"/>
    <cellStyle name="40% - Accent6 4 2 3 2" xfId="1814" xr:uid="{00000000-0005-0000-0000-00005A070000}"/>
    <cellStyle name="40% - Accent6 4 2 3 2 2" xfId="4876" xr:uid="{00000000-0005-0000-0000-00005B070000}"/>
    <cellStyle name="40% - Accent6 4 2 3 3" xfId="3953" xr:uid="{00000000-0005-0000-0000-00005C070000}"/>
    <cellStyle name="40% - Accent6 4 2 3 4" xfId="3260" xr:uid="{00000000-0005-0000-0000-00005D070000}"/>
    <cellStyle name="40% - Accent6 4 2 3 5" xfId="2560" xr:uid="{00000000-0005-0000-0000-00005E070000}"/>
    <cellStyle name="40% - Accent6 4 2 4" xfId="1332" xr:uid="{00000000-0005-0000-0000-00005F070000}"/>
    <cellStyle name="40% - Accent6 4 2 4 2" xfId="4408" xr:uid="{00000000-0005-0000-0000-000060070000}"/>
    <cellStyle name="40% - Accent6 4 2 5" xfId="3495" xr:uid="{00000000-0005-0000-0000-000061070000}"/>
    <cellStyle name="40% - Accent6 4 2 6" xfId="2794" xr:uid="{00000000-0005-0000-0000-000062070000}"/>
    <cellStyle name="40% - Accent6 4 2 7" xfId="2093" xr:uid="{00000000-0005-0000-0000-000063070000}"/>
    <cellStyle name="40% - Accent6 4 3" xfId="637" xr:uid="{00000000-0005-0000-0000-000064070000}"/>
    <cellStyle name="40% - Accent6 4 3 2" xfId="1100" xr:uid="{00000000-0005-0000-0000-000065070000}"/>
    <cellStyle name="40% - Accent6 4 3 2 2" xfId="4179" xr:uid="{00000000-0005-0000-0000-000066070000}"/>
    <cellStyle name="40% - Accent6 4 3 3" xfId="1575" xr:uid="{00000000-0005-0000-0000-000067070000}"/>
    <cellStyle name="40% - Accent6 4 3 3 2" xfId="4641" xr:uid="{00000000-0005-0000-0000-000068070000}"/>
    <cellStyle name="40% - Accent6 4 3 4" xfId="3724" xr:uid="{00000000-0005-0000-0000-000069070000}"/>
    <cellStyle name="40% - Accent6 4 3 5" xfId="3027" xr:uid="{00000000-0005-0000-0000-00006A070000}"/>
    <cellStyle name="40% - Accent6 4 3 6" xfId="2328" xr:uid="{00000000-0005-0000-0000-00006B070000}"/>
    <cellStyle name="40% - Accent6 4 4" xfId="872" xr:uid="{00000000-0005-0000-0000-00006C070000}"/>
    <cellStyle name="40% - Accent6 4 4 2" xfId="1813" xr:uid="{00000000-0005-0000-0000-00006D070000}"/>
    <cellStyle name="40% - Accent6 4 4 2 2" xfId="4875" xr:uid="{00000000-0005-0000-0000-00006E070000}"/>
    <cellStyle name="40% - Accent6 4 4 3" xfId="3952" xr:uid="{00000000-0005-0000-0000-00006F070000}"/>
    <cellStyle name="40% - Accent6 4 4 4" xfId="3259" xr:uid="{00000000-0005-0000-0000-000070070000}"/>
    <cellStyle name="40% - Accent6 4 4 5" xfId="2559" xr:uid="{00000000-0005-0000-0000-000071070000}"/>
    <cellStyle name="40% - Accent6 4 5" xfId="1331" xr:uid="{00000000-0005-0000-0000-000072070000}"/>
    <cellStyle name="40% - Accent6 4 5 2" xfId="4407" xr:uid="{00000000-0005-0000-0000-000073070000}"/>
    <cellStyle name="40% - Accent6 4 6" xfId="3494" xr:uid="{00000000-0005-0000-0000-000074070000}"/>
    <cellStyle name="40% - Accent6 4 7" xfId="2793" xr:uid="{00000000-0005-0000-0000-000075070000}"/>
    <cellStyle name="40% - Accent6 4 8" xfId="2092" xr:uid="{00000000-0005-0000-0000-000076070000}"/>
    <cellStyle name="40% - Accent6 5" xfId="1460" xr:uid="{00000000-0005-0000-0000-000077070000}"/>
    <cellStyle name="5x indented GHG Textfiels" xfId="232" xr:uid="{00000000-0005-0000-0000-000078070000}"/>
    <cellStyle name="5x indented GHG Textfiels 2" xfId="1720" xr:uid="{00000000-0005-0000-0000-000079070000}"/>
    <cellStyle name="5x indented GHG Textfiels 2 2" xfId="4782" xr:uid="{00000000-0005-0000-0000-00007A070000}"/>
    <cellStyle name="5x indented GHG Textfiels 2 2 2" xfId="5056" xr:uid="{00000000-0005-0000-0000-00007B070000}"/>
    <cellStyle name="5x indented GHG Textfiels 2 2 3" xfId="5122" xr:uid="{00000000-0005-0000-0000-00007C070000}"/>
    <cellStyle name="5x indented GHG Textfiels 2 3" xfId="5109" xr:uid="{00000000-0005-0000-0000-00007D070000}"/>
    <cellStyle name="5x indented GHG Textfiels 2 4" xfId="5057" xr:uid="{00000000-0005-0000-0000-00007E070000}"/>
    <cellStyle name="5x indented GHG Textfiels 3" xfId="5044" xr:uid="{00000000-0005-0000-0000-00007F070000}"/>
    <cellStyle name="5x indented GHG Textfiels 4" xfId="5108" xr:uid="{00000000-0005-0000-0000-000080070000}"/>
    <cellStyle name="60% - Accent1 2" xfId="39" xr:uid="{00000000-0005-0000-0000-000081070000}"/>
    <cellStyle name="60% - Accent1 2 2" xfId="5275" xr:uid="{CDF2B628-E829-4F69-B613-56DF2B9690D8}"/>
    <cellStyle name="60% - Accent1 3" xfId="38" xr:uid="{00000000-0005-0000-0000-000082070000}"/>
    <cellStyle name="60% - Accent1 3 2" xfId="5352" xr:uid="{654E2437-7BCB-49CD-AB23-321B13C3929E}"/>
    <cellStyle name="60% - Accent2 2" xfId="41" xr:uid="{00000000-0005-0000-0000-000083070000}"/>
    <cellStyle name="60% - Accent2 2 2" xfId="5276" xr:uid="{DA411B62-2645-4D64-85FE-96617C48C35E}"/>
    <cellStyle name="60% - Accent2 3" xfId="40" xr:uid="{00000000-0005-0000-0000-000084070000}"/>
    <cellStyle name="60% - Accent2 3 2" xfId="5353" xr:uid="{1BC2176C-F0FE-4703-AFA4-219B98E4BE4E}"/>
    <cellStyle name="60% - Accent3 2" xfId="43" xr:uid="{00000000-0005-0000-0000-000085070000}"/>
    <cellStyle name="60% - Accent3 2 2" xfId="5277" xr:uid="{87CDCCEB-9C3A-4D54-B828-28777713EC04}"/>
    <cellStyle name="60% - Accent3 3" xfId="42" xr:uid="{00000000-0005-0000-0000-000086070000}"/>
    <cellStyle name="60% - Accent3 3 2" xfId="5354" xr:uid="{14559B49-7A3A-46C4-BB84-470C0FEC8559}"/>
    <cellStyle name="60% - Accent4 2" xfId="45" xr:uid="{00000000-0005-0000-0000-000087070000}"/>
    <cellStyle name="60% - Accent4 2 2" xfId="5278" xr:uid="{3FF9E952-0A9E-415D-994C-B3F70B4207D3}"/>
    <cellStyle name="60% - Accent4 3" xfId="44" xr:uid="{00000000-0005-0000-0000-000088070000}"/>
    <cellStyle name="60% - Accent4 3 2" xfId="5355" xr:uid="{2B342ED6-7350-4B0E-94D6-86715C286E60}"/>
    <cellStyle name="60% - Accent5 2" xfId="47" xr:uid="{00000000-0005-0000-0000-000089070000}"/>
    <cellStyle name="60% - Accent5 2 2" xfId="5279" xr:uid="{8FAE7009-41B2-4785-9AF8-0BD4257D114F}"/>
    <cellStyle name="60% - Accent5 3" xfId="46" xr:uid="{00000000-0005-0000-0000-00008A070000}"/>
    <cellStyle name="60% - Accent5 3 2" xfId="5356" xr:uid="{301359D1-66EA-4F6D-9513-92D84EDB77D2}"/>
    <cellStyle name="60% - Accent6 2" xfId="49" xr:uid="{00000000-0005-0000-0000-00008B070000}"/>
    <cellStyle name="60% - Accent6 2 2" xfId="5280" xr:uid="{6E3E78E0-5A77-45C4-9556-77D9D7B3FC83}"/>
    <cellStyle name="60% - Accent6 3" xfId="48" xr:uid="{00000000-0005-0000-0000-00008C070000}"/>
    <cellStyle name="60% - Accent6 3 2" xfId="5357" xr:uid="{CBEAC861-6056-4877-BB7A-B8B505DCCBA5}"/>
    <cellStyle name="60% - Accent6 4" xfId="1459" xr:uid="{00000000-0005-0000-0000-00008D070000}"/>
    <cellStyle name="Accent1" xfId="5242" builtinId="29" customBuiltin="1"/>
    <cellStyle name="Accent1 2" xfId="51" xr:uid="{00000000-0005-0000-0000-00008E070000}"/>
    <cellStyle name="Accent1 2 2" xfId="5281" xr:uid="{41285996-0634-4FD7-9495-BBA483858175}"/>
    <cellStyle name="Accent1 3" xfId="50" xr:uid="{00000000-0005-0000-0000-00008F070000}"/>
    <cellStyle name="Accent2" xfId="5245" builtinId="33" customBuiltin="1"/>
    <cellStyle name="Accent2 2" xfId="53" xr:uid="{00000000-0005-0000-0000-000090070000}"/>
    <cellStyle name="Accent2 2 2" xfId="5282" xr:uid="{3EBE4950-B99B-4DA8-8949-6EEC204A6B18}"/>
    <cellStyle name="Accent2 3" xfId="52" xr:uid="{00000000-0005-0000-0000-000091070000}"/>
    <cellStyle name="Accent3" xfId="5248" builtinId="37" customBuiltin="1"/>
    <cellStyle name="Accent3 2" xfId="55" xr:uid="{00000000-0005-0000-0000-000092070000}"/>
    <cellStyle name="Accent3 2 2" xfId="5283" xr:uid="{6ED59E0C-0E21-456C-B400-5C0E177DDF2F}"/>
    <cellStyle name="Accent3 3" xfId="54" xr:uid="{00000000-0005-0000-0000-000093070000}"/>
    <cellStyle name="Accent4" xfId="5251" builtinId="41" customBuiltin="1"/>
    <cellStyle name="Accent4 2" xfId="57" xr:uid="{00000000-0005-0000-0000-000094070000}"/>
    <cellStyle name="Accent4 2 2" xfId="5284" xr:uid="{FAD3895D-A888-4A55-B959-51EFD310C952}"/>
    <cellStyle name="Accent4 3" xfId="56" xr:uid="{00000000-0005-0000-0000-000095070000}"/>
    <cellStyle name="Accent5" xfId="5254" builtinId="45" customBuiltin="1"/>
    <cellStyle name="Accent5 2" xfId="59" xr:uid="{00000000-0005-0000-0000-000096070000}"/>
    <cellStyle name="Accent5 2 2" xfId="5285" xr:uid="{7FB2DBE6-7D7F-4144-B65B-B9DC4273CDC5}"/>
    <cellStyle name="Accent5 3" xfId="58" xr:uid="{00000000-0005-0000-0000-000097070000}"/>
    <cellStyle name="Accent6" xfId="5257" builtinId="49" customBuiltin="1"/>
    <cellStyle name="Accent6 2" xfId="61" xr:uid="{00000000-0005-0000-0000-000098070000}"/>
    <cellStyle name="Accent6 2 2" xfId="5286" xr:uid="{1E2FCF32-F333-4635-804E-251C7EA7E8E6}"/>
    <cellStyle name="Accent6 3" xfId="60" xr:uid="{00000000-0005-0000-0000-000099070000}"/>
    <cellStyle name="Bad" xfId="8" builtinId="27" customBuiltin="1"/>
    <cellStyle name="Bad 2" xfId="5287" xr:uid="{74A36BA6-25FE-4068-A183-61E305B94C2C}"/>
    <cellStyle name="Bad 3" xfId="5349" xr:uid="{CE983106-FA6B-417A-AE50-B0259780B9FB}"/>
    <cellStyle name="Bold GHG Numbers (0.00)" xfId="233" xr:uid="{00000000-0005-0000-0000-00009B070000}"/>
    <cellStyle name="Calculation" xfId="5240" builtinId="22" customBuiltin="1"/>
    <cellStyle name="Calculation 2" xfId="63" xr:uid="{00000000-0005-0000-0000-00009C070000}"/>
    <cellStyle name="Calculation 2 2" xfId="5288" xr:uid="{E4C5FBAC-4AE7-4157-8647-53F65607406A}"/>
    <cellStyle name="Calculation 3" xfId="62" xr:uid="{00000000-0005-0000-0000-00009D070000}"/>
    <cellStyle name="Check Cell" xfId="12" builtinId="23" customBuiltin="1"/>
    <cellStyle name="Check Cell 2" xfId="5289" xr:uid="{11DB25E3-DA68-4E83-A6C9-B9DCC558067B}"/>
    <cellStyle name="clsAltData" xfId="64" xr:uid="{00000000-0005-0000-0000-00009F070000}"/>
    <cellStyle name="clsAltData 2" xfId="1953" xr:uid="{00000000-0005-0000-0000-0000A0070000}"/>
    <cellStyle name="clsAltData 2 2" xfId="5014" xr:uid="{00000000-0005-0000-0000-0000A1070000}"/>
    <cellStyle name="clsAltData 2 2 2" xfId="5195" xr:uid="{00000000-0005-0000-0000-0000A2070000}"/>
    <cellStyle name="clsAltData 2 2 3" xfId="5224" xr:uid="{00000000-0005-0000-0000-0000A3070000}"/>
    <cellStyle name="clsAltData 2 3" xfId="5113" xr:uid="{00000000-0005-0000-0000-0000A4070000}"/>
    <cellStyle name="clsAltData 2 4" xfId="5098" xr:uid="{00000000-0005-0000-0000-0000A5070000}"/>
    <cellStyle name="clsAltData 3" xfId="5046" xr:uid="{00000000-0005-0000-0000-0000A6070000}"/>
    <cellStyle name="clsAltData 4" xfId="5179" xr:uid="{00000000-0005-0000-0000-0000A7070000}"/>
    <cellStyle name="clsAltMRVData" xfId="65" xr:uid="{00000000-0005-0000-0000-0000A8070000}"/>
    <cellStyle name="clsAltMRVData 2" xfId="1826" xr:uid="{00000000-0005-0000-0000-0000A9070000}"/>
    <cellStyle name="clsAltMRVData 2 2" xfId="4888" xr:uid="{00000000-0005-0000-0000-0000AA070000}"/>
    <cellStyle name="clsAltMRVData 2 2 2" xfId="5129" xr:uid="{00000000-0005-0000-0000-0000AB070000}"/>
    <cellStyle name="clsAltMRVData 2 2 3" xfId="5176" xr:uid="{00000000-0005-0000-0000-0000AC070000}"/>
    <cellStyle name="clsAltMRVData 2 3" xfId="5178" xr:uid="{00000000-0005-0000-0000-0000AD070000}"/>
    <cellStyle name="clsAltMRVData 2 4" xfId="5076" xr:uid="{00000000-0005-0000-0000-0000AE070000}"/>
    <cellStyle name="clsAltMRVData 3" xfId="5089" xr:uid="{00000000-0005-0000-0000-0000AF070000}"/>
    <cellStyle name="clsAltMRVData 4" xfId="5123" xr:uid="{00000000-0005-0000-0000-0000B0070000}"/>
    <cellStyle name="clsAltRowHeader" xfId="66" xr:uid="{00000000-0005-0000-0000-0000B1070000}"/>
    <cellStyle name="clsAltRowHeader 2" xfId="1825" xr:uid="{00000000-0005-0000-0000-0000B2070000}"/>
    <cellStyle name="clsAltRowHeader 2 2" xfId="4887" xr:uid="{00000000-0005-0000-0000-0000B3070000}"/>
    <cellStyle name="clsAltRowHeader 2 2 2" xfId="5092" xr:uid="{00000000-0005-0000-0000-0000B4070000}"/>
    <cellStyle name="clsAltRowHeader 2 2 3" xfId="5185" xr:uid="{00000000-0005-0000-0000-0000B5070000}"/>
    <cellStyle name="clsAltRowHeader 2 3" xfId="5126" xr:uid="{00000000-0005-0000-0000-0000B6070000}"/>
    <cellStyle name="clsAltRowHeader 2 4" xfId="5061" xr:uid="{00000000-0005-0000-0000-0000B7070000}"/>
    <cellStyle name="clsAltRowHeader 3" xfId="5128" xr:uid="{00000000-0005-0000-0000-0000B8070000}"/>
    <cellStyle name="clsAltRowHeader 4" xfId="5175" xr:uid="{00000000-0005-0000-0000-0000B9070000}"/>
    <cellStyle name="clsBlank" xfId="67" xr:uid="{00000000-0005-0000-0000-0000BA070000}"/>
    <cellStyle name="clsColumnHeader" xfId="68" xr:uid="{00000000-0005-0000-0000-0000BB070000}"/>
    <cellStyle name="clsColumnHeader 2" xfId="1935" xr:uid="{00000000-0005-0000-0000-0000BC070000}"/>
    <cellStyle name="clsColumnHeader 2 2" xfId="4997" xr:uid="{00000000-0005-0000-0000-0000BD070000}"/>
    <cellStyle name="clsColumnHeader 2 2 2" xfId="5120" xr:uid="{00000000-0005-0000-0000-0000BE070000}"/>
    <cellStyle name="clsColumnHeader 2 2 3" xfId="5212" xr:uid="{00000000-0005-0000-0000-0000BF070000}"/>
    <cellStyle name="clsColumnHeader 2 3" xfId="5102" xr:uid="{00000000-0005-0000-0000-0000C0070000}"/>
    <cellStyle name="clsColumnHeader 2 4" xfId="1998" xr:uid="{00000000-0005-0000-0000-0000C1070000}"/>
    <cellStyle name="clsColumnHeader 3" xfId="5116" xr:uid="{00000000-0005-0000-0000-0000C2070000}"/>
    <cellStyle name="clsColumnHeader 4" xfId="5162" xr:uid="{00000000-0005-0000-0000-0000C3070000}"/>
    <cellStyle name="clsColumnHeader1" xfId="69" xr:uid="{00000000-0005-0000-0000-0000C4070000}"/>
    <cellStyle name="clsColumnHeader1 2" xfId="1823" xr:uid="{00000000-0005-0000-0000-0000C5070000}"/>
    <cellStyle name="clsColumnHeader1 2 2" xfId="4885" xr:uid="{00000000-0005-0000-0000-0000C6070000}"/>
    <cellStyle name="clsColumnHeader1 2 2 2" xfId="5189" xr:uid="{00000000-0005-0000-0000-0000C7070000}"/>
    <cellStyle name="clsColumnHeader1 2 2 3" xfId="5174" xr:uid="{00000000-0005-0000-0000-0000C8070000}"/>
    <cellStyle name="clsColumnHeader1 2 3" xfId="5048" xr:uid="{00000000-0005-0000-0000-0000C9070000}"/>
    <cellStyle name="clsColumnHeader1 2 4" xfId="5063" xr:uid="{00000000-0005-0000-0000-0000CA070000}"/>
    <cellStyle name="clsColumnHeader1 3" xfId="5208" xr:uid="{00000000-0005-0000-0000-0000CB070000}"/>
    <cellStyle name="clsColumnHeader1 4" xfId="5105" xr:uid="{00000000-0005-0000-0000-0000CC070000}"/>
    <cellStyle name="clsColumnHeader2" xfId="70" xr:uid="{00000000-0005-0000-0000-0000CD070000}"/>
    <cellStyle name="clsColumnHeader2 2" xfId="1820" xr:uid="{00000000-0005-0000-0000-0000CE070000}"/>
    <cellStyle name="clsColumnHeader2 2 2" xfId="4882" xr:uid="{00000000-0005-0000-0000-0000CF070000}"/>
    <cellStyle name="clsColumnHeader2 2 2 2" xfId="5168" xr:uid="{00000000-0005-0000-0000-0000D0070000}"/>
    <cellStyle name="clsColumnHeader2 2 2 3" xfId="5130" xr:uid="{00000000-0005-0000-0000-0000D1070000}"/>
    <cellStyle name="clsColumnHeader2 2 3" xfId="5131" xr:uid="{00000000-0005-0000-0000-0000D2070000}"/>
    <cellStyle name="clsColumnHeader2 2 4" xfId="5099" xr:uid="{00000000-0005-0000-0000-0000D3070000}"/>
    <cellStyle name="clsColumnHeader2 3" xfId="5074" xr:uid="{00000000-0005-0000-0000-0000D4070000}"/>
    <cellStyle name="clsColumnHeader2 4" xfId="5182" xr:uid="{00000000-0005-0000-0000-0000D5070000}"/>
    <cellStyle name="clsData" xfId="71" xr:uid="{00000000-0005-0000-0000-0000D6070000}"/>
    <cellStyle name="clsData 2" xfId="1954" xr:uid="{00000000-0005-0000-0000-0000D7070000}"/>
    <cellStyle name="clsData 2 2" xfId="5015" xr:uid="{00000000-0005-0000-0000-0000D8070000}"/>
    <cellStyle name="clsData 2 2 2" xfId="5059" xr:uid="{00000000-0005-0000-0000-0000D9070000}"/>
    <cellStyle name="clsData 2 2 3" xfId="5225" xr:uid="{00000000-0005-0000-0000-0000DA070000}"/>
    <cellStyle name="clsData 2 3" xfId="5150" xr:uid="{00000000-0005-0000-0000-0000DB070000}"/>
    <cellStyle name="clsData 2 4" xfId="5127" xr:uid="{00000000-0005-0000-0000-0000DC070000}"/>
    <cellStyle name="clsData 3" xfId="5045" xr:uid="{00000000-0005-0000-0000-0000DD070000}"/>
    <cellStyle name="clsData 4" xfId="5114" xr:uid="{00000000-0005-0000-0000-0000DE070000}"/>
    <cellStyle name="clsDefault" xfId="72" xr:uid="{00000000-0005-0000-0000-0000DF070000}"/>
    <cellStyle name="clsIndexTableData" xfId="73" xr:uid="{00000000-0005-0000-0000-0000E0070000}"/>
    <cellStyle name="clsIndexTableHdr" xfId="74" xr:uid="{00000000-0005-0000-0000-0000E1070000}"/>
    <cellStyle name="clsIndexTableTitle" xfId="75" xr:uid="{00000000-0005-0000-0000-0000E2070000}"/>
    <cellStyle name="clsIndexTableTitle 2" xfId="1721" xr:uid="{00000000-0005-0000-0000-0000E3070000}"/>
    <cellStyle name="clsIndexTableTitle 2 2" xfId="4783" xr:uid="{00000000-0005-0000-0000-0000E4070000}"/>
    <cellStyle name="clsIndexTableTitle 2 2 2" xfId="5093" xr:uid="{00000000-0005-0000-0000-0000E5070000}"/>
    <cellStyle name="clsIndexTableTitle 2 2 3" xfId="5054" xr:uid="{00000000-0005-0000-0000-0000E6070000}"/>
    <cellStyle name="clsIndexTableTitle 2 3" xfId="5194" xr:uid="{00000000-0005-0000-0000-0000E7070000}"/>
    <cellStyle name="clsIndexTableTitle 2 4" xfId="5086" xr:uid="{00000000-0005-0000-0000-0000E8070000}"/>
    <cellStyle name="clsIndexTableTitle 3" xfId="5180" xr:uid="{00000000-0005-0000-0000-0000E9070000}"/>
    <cellStyle name="clsIndexTableTitle 4" xfId="5156" xr:uid="{00000000-0005-0000-0000-0000EA070000}"/>
    <cellStyle name="clsMRVData" xfId="76" xr:uid="{00000000-0005-0000-0000-0000EB070000}"/>
    <cellStyle name="clsMRVData 2" xfId="1936" xr:uid="{00000000-0005-0000-0000-0000EC070000}"/>
    <cellStyle name="clsMRVData 2 2" xfId="4998" xr:uid="{00000000-0005-0000-0000-0000ED070000}"/>
    <cellStyle name="clsMRVData 2 2 2" xfId="5170" xr:uid="{00000000-0005-0000-0000-0000EE070000}"/>
    <cellStyle name="clsMRVData 2 2 3" xfId="5213" xr:uid="{00000000-0005-0000-0000-0000EF070000}"/>
    <cellStyle name="clsMRVData 2 3" xfId="5135" xr:uid="{00000000-0005-0000-0000-0000F0070000}"/>
    <cellStyle name="clsMRVData 2 4" xfId="5060" xr:uid="{00000000-0005-0000-0000-0000F1070000}"/>
    <cellStyle name="clsMRVData 3" xfId="5115" xr:uid="{00000000-0005-0000-0000-0000F2070000}"/>
    <cellStyle name="clsMRVData 4" xfId="5205" xr:uid="{00000000-0005-0000-0000-0000F3070000}"/>
    <cellStyle name="clsMRVRow" xfId="77" xr:uid="{00000000-0005-0000-0000-0000F4070000}"/>
    <cellStyle name="clsMRVRow 2" xfId="1944" xr:uid="{00000000-0005-0000-0000-0000F5070000}"/>
    <cellStyle name="clsMRVRow 2 2" xfId="5006" xr:uid="{00000000-0005-0000-0000-0000F6070000}"/>
    <cellStyle name="clsMRVRow 2 2 2" xfId="5154" xr:uid="{00000000-0005-0000-0000-0000F7070000}"/>
    <cellStyle name="clsMRVRow 2 2 3" xfId="5216" xr:uid="{00000000-0005-0000-0000-0000F8070000}"/>
    <cellStyle name="clsMRVRow 2 3" xfId="5077" xr:uid="{00000000-0005-0000-0000-0000F9070000}"/>
    <cellStyle name="clsMRVRow 2 4" xfId="5112" xr:uid="{00000000-0005-0000-0000-0000FA070000}"/>
    <cellStyle name="clsMRVRow 3" xfId="5152" xr:uid="{00000000-0005-0000-0000-0000FB070000}"/>
    <cellStyle name="clsMRVRow 4" xfId="5087" xr:uid="{00000000-0005-0000-0000-0000FC070000}"/>
    <cellStyle name="clsReportFooter" xfId="78" xr:uid="{00000000-0005-0000-0000-0000FD070000}"/>
    <cellStyle name="clsReportFooter 2" xfId="1938" xr:uid="{00000000-0005-0000-0000-0000FE070000}"/>
    <cellStyle name="clsReportFooter 2 2" xfId="5000" xr:uid="{00000000-0005-0000-0000-0000FF070000}"/>
    <cellStyle name="clsReportFooter 2 2 2" xfId="5143" xr:uid="{00000000-0005-0000-0000-000000080000}"/>
    <cellStyle name="clsReportFooter 2 2 3" xfId="5214" xr:uid="{00000000-0005-0000-0000-000001080000}"/>
    <cellStyle name="clsReportFooter 2 3" xfId="5163" xr:uid="{00000000-0005-0000-0000-000002080000}"/>
    <cellStyle name="clsReportFooter 2 4" xfId="5201" xr:uid="{00000000-0005-0000-0000-000003080000}"/>
    <cellStyle name="clsReportFooter 3" xfId="5207" xr:uid="{00000000-0005-0000-0000-000004080000}"/>
    <cellStyle name="clsReportFooter 4" xfId="5037" xr:uid="{00000000-0005-0000-0000-000005080000}"/>
    <cellStyle name="clsReportHeader" xfId="79" xr:uid="{00000000-0005-0000-0000-000006080000}"/>
    <cellStyle name="clsReportHeader 2" xfId="1818" xr:uid="{00000000-0005-0000-0000-000007080000}"/>
    <cellStyle name="clsReportHeader 2 2" xfId="4880" xr:uid="{00000000-0005-0000-0000-000008080000}"/>
    <cellStyle name="clsReportHeader 2 2 2" xfId="5075" xr:uid="{00000000-0005-0000-0000-000009080000}"/>
    <cellStyle name="clsReportHeader 2 2 3" xfId="2118" xr:uid="{00000000-0005-0000-0000-00000A080000}"/>
    <cellStyle name="clsReportHeader 2 3" xfId="5058" xr:uid="{00000000-0005-0000-0000-00000B080000}"/>
    <cellStyle name="clsReportHeader 2 4" xfId="5199" xr:uid="{00000000-0005-0000-0000-00000C080000}"/>
    <cellStyle name="clsReportHeader 3" xfId="5072" xr:uid="{00000000-0005-0000-0000-00000D080000}"/>
    <cellStyle name="clsReportHeader 4" xfId="5083" xr:uid="{00000000-0005-0000-0000-00000E080000}"/>
    <cellStyle name="clsRowHeader" xfId="80" xr:uid="{00000000-0005-0000-0000-00000F080000}"/>
    <cellStyle name="clsRowHeader 2" xfId="1934" xr:uid="{00000000-0005-0000-0000-000010080000}"/>
    <cellStyle name="clsRowHeader 2 2" xfId="4996" xr:uid="{00000000-0005-0000-0000-000011080000}"/>
    <cellStyle name="clsRowHeader 2 2 2" xfId="5079" xr:uid="{00000000-0005-0000-0000-000012080000}"/>
    <cellStyle name="clsRowHeader 2 2 3" xfId="5211" xr:uid="{00000000-0005-0000-0000-000013080000}"/>
    <cellStyle name="clsRowHeader 2 3" xfId="5067" xr:uid="{00000000-0005-0000-0000-000014080000}"/>
    <cellStyle name="clsRowHeader 2 4" xfId="5133" xr:uid="{00000000-0005-0000-0000-000015080000}"/>
    <cellStyle name="clsRowHeader 3" xfId="5104" xr:uid="{00000000-0005-0000-0000-000016080000}"/>
    <cellStyle name="clsRowHeader 4" xfId="3867" xr:uid="{00000000-0005-0000-0000-000017080000}"/>
    <cellStyle name="clsRptComment" xfId="81" xr:uid="{00000000-0005-0000-0000-000018080000}"/>
    <cellStyle name="clsRptComment 2" xfId="1817" xr:uid="{00000000-0005-0000-0000-000019080000}"/>
    <cellStyle name="clsRptComment 2 2" xfId="4879" xr:uid="{00000000-0005-0000-0000-00001A080000}"/>
    <cellStyle name="clsRptComment 2 2 2" xfId="2208" xr:uid="{00000000-0005-0000-0000-00001B080000}"/>
    <cellStyle name="clsRptComment 2 2 3" xfId="5166" xr:uid="{00000000-0005-0000-0000-00001C080000}"/>
    <cellStyle name="clsRptComment 2 3" xfId="5192" xr:uid="{00000000-0005-0000-0000-00001D080000}"/>
    <cellStyle name="clsRptComment 2 4" xfId="5159" xr:uid="{00000000-0005-0000-0000-00001E080000}"/>
    <cellStyle name="clsRptComment 3" xfId="5138" xr:uid="{00000000-0005-0000-0000-00001F080000}"/>
    <cellStyle name="clsRptComment 4" xfId="5134" xr:uid="{00000000-0005-0000-0000-000020080000}"/>
    <cellStyle name="clsScale" xfId="82" xr:uid="{00000000-0005-0000-0000-000021080000}"/>
    <cellStyle name="clsScale 2" xfId="1955" xr:uid="{00000000-0005-0000-0000-000022080000}"/>
    <cellStyle name="clsScale 2 2" xfId="5016" xr:uid="{00000000-0005-0000-0000-000023080000}"/>
    <cellStyle name="clsScale 2 2 2" xfId="5095" xr:uid="{00000000-0005-0000-0000-000024080000}"/>
    <cellStyle name="clsScale 2 2 3" xfId="5226" xr:uid="{00000000-0005-0000-0000-000025080000}"/>
    <cellStyle name="clsScale 2 3" xfId="5203" xr:uid="{00000000-0005-0000-0000-000026080000}"/>
    <cellStyle name="clsScale 2 4" xfId="5124" xr:uid="{00000000-0005-0000-0000-000027080000}"/>
    <cellStyle name="clsScale 3" xfId="5188" xr:uid="{00000000-0005-0000-0000-000028080000}"/>
    <cellStyle name="clsScale 4" xfId="5117" xr:uid="{00000000-0005-0000-0000-000029080000}"/>
    <cellStyle name="clsSection" xfId="83" xr:uid="{00000000-0005-0000-0000-00002A080000}"/>
    <cellStyle name="clsSection 2" xfId="1939" xr:uid="{00000000-0005-0000-0000-00002B080000}"/>
    <cellStyle name="clsSection 2 2" xfId="5001" xr:uid="{00000000-0005-0000-0000-00002C080000}"/>
    <cellStyle name="clsSection 2 2 2" xfId="5196" xr:uid="{00000000-0005-0000-0000-00002D080000}"/>
    <cellStyle name="clsSection 2 2 3" xfId="5215" xr:uid="{00000000-0005-0000-0000-00002E080000}"/>
    <cellStyle name="clsSection 2 3" xfId="5052" xr:uid="{00000000-0005-0000-0000-00002F080000}"/>
    <cellStyle name="clsSection 2 4" xfId="5190" xr:uid="{00000000-0005-0000-0000-000030080000}"/>
    <cellStyle name="clsSection 3" xfId="5167" xr:uid="{00000000-0005-0000-0000-000031080000}"/>
    <cellStyle name="clsSection 4" xfId="5091" xr:uid="{00000000-0005-0000-0000-000032080000}"/>
    <cellStyle name="Comma" xfId="1" builtinId="3"/>
    <cellStyle name="Comma  - Style1" xfId="234" xr:uid="{00000000-0005-0000-0000-000034080000}"/>
    <cellStyle name="Comma  - Style1 2" xfId="235" xr:uid="{00000000-0005-0000-0000-000035080000}"/>
    <cellStyle name="Comma  - Style2" xfId="236" xr:uid="{00000000-0005-0000-0000-000036080000}"/>
    <cellStyle name="Comma  - Style2 2" xfId="237" xr:uid="{00000000-0005-0000-0000-000037080000}"/>
    <cellStyle name="Comma  - Style3" xfId="238" xr:uid="{00000000-0005-0000-0000-000038080000}"/>
    <cellStyle name="Comma  - Style3 2" xfId="239" xr:uid="{00000000-0005-0000-0000-000039080000}"/>
    <cellStyle name="Comma 10" xfId="240" xr:uid="{00000000-0005-0000-0000-00003A080000}"/>
    <cellStyle name="Comma 10 2" xfId="1214" xr:uid="{00000000-0005-0000-0000-00003B080000}"/>
    <cellStyle name="Comma 11" xfId="241" xr:uid="{00000000-0005-0000-0000-00003C080000}"/>
    <cellStyle name="Comma 12" xfId="242" xr:uid="{00000000-0005-0000-0000-00003D080000}"/>
    <cellStyle name="Comma 13" xfId="243" xr:uid="{00000000-0005-0000-0000-00003E080000}"/>
    <cellStyle name="Comma 14" xfId="244" xr:uid="{00000000-0005-0000-0000-00003F080000}"/>
    <cellStyle name="Comma 15" xfId="245" xr:uid="{00000000-0005-0000-0000-000040080000}"/>
    <cellStyle name="Comma 16" xfId="246" xr:uid="{00000000-0005-0000-0000-000041080000}"/>
    <cellStyle name="Comma 17" xfId="247" xr:uid="{00000000-0005-0000-0000-000042080000}"/>
    <cellStyle name="Comma 18" xfId="248" xr:uid="{00000000-0005-0000-0000-000043080000}"/>
    <cellStyle name="Comma 19" xfId="249" xr:uid="{00000000-0005-0000-0000-000044080000}"/>
    <cellStyle name="Comma 2" xfId="84" xr:uid="{00000000-0005-0000-0000-000045080000}"/>
    <cellStyle name="Comma 2 2" xfId="85" xr:uid="{00000000-0005-0000-0000-000046080000}"/>
    <cellStyle name="Comma 2 2 2" xfId="250" xr:uid="{00000000-0005-0000-0000-000047080000}"/>
    <cellStyle name="Comma 2 2 3" xfId="251" xr:uid="{00000000-0005-0000-0000-000048080000}"/>
    <cellStyle name="Comma 2 2 4" xfId="252" xr:uid="{00000000-0005-0000-0000-000049080000}"/>
    <cellStyle name="Comma 2 3" xfId="86" xr:uid="{00000000-0005-0000-0000-00004A080000}"/>
    <cellStyle name="Comma 2 3 2" xfId="253" xr:uid="{00000000-0005-0000-0000-00004B080000}"/>
    <cellStyle name="Comma 2 4" xfId="254" xr:uid="{00000000-0005-0000-0000-00004C080000}"/>
    <cellStyle name="Comma 2 4 2" xfId="5361" xr:uid="{1952BB68-31AC-4430-9AAB-DB1AFA207F90}"/>
    <cellStyle name="Comma 2 5" xfId="1457" xr:uid="{00000000-0005-0000-0000-00004D080000}"/>
    <cellStyle name="Comma 2 5 2" xfId="1694" xr:uid="{00000000-0005-0000-0000-00004E080000}"/>
    <cellStyle name="Comma 2 5 2 2" xfId="4757" xr:uid="{00000000-0005-0000-0000-00004F080000}"/>
    <cellStyle name="Comma 2 5 2 3" xfId="3143" xr:uid="{00000000-0005-0000-0000-000050080000}"/>
    <cellStyle name="Comma 2 5 2 4" xfId="2444" xr:uid="{00000000-0005-0000-0000-000051080000}"/>
    <cellStyle name="Comma 2 5 3" xfId="1942" xr:uid="{00000000-0005-0000-0000-000052080000}"/>
    <cellStyle name="Comma 2 5 3 2" xfId="5004" xr:uid="{00000000-0005-0000-0000-000053080000}"/>
    <cellStyle name="Comma 2 5 3 3" xfId="3375" xr:uid="{00000000-0005-0000-0000-000054080000}"/>
    <cellStyle name="Comma 2 5 3 4" xfId="2676" xr:uid="{00000000-0005-0000-0000-000055080000}"/>
    <cellStyle name="Comma 2 5 4" xfId="4526" xr:uid="{00000000-0005-0000-0000-000056080000}"/>
    <cellStyle name="Comma 2 5 5" xfId="2912" xr:uid="{00000000-0005-0000-0000-000057080000}"/>
    <cellStyle name="Comma 2 5 6" xfId="2212" xr:uid="{00000000-0005-0000-0000-000058080000}"/>
    <cellStyle name="Comma 20" xfId="255" xr:uid="{00000000-0005-0000-0000-000059080000}"/>
    <cellStyle name="Comma 21" xfId="256" xr:uid="{00000000-0005-0000-0000-00005A080000}"/>
    <cellStyle name="Comma 22" xfId="257" xr:uid="{00000000-0005-0000-0000-00005B080000}"/>
    <cellStyle name="Comma 23" xfId="258" xr:uid="{00000000-0005-0000-0000-00005C080000}"/>
    <cellStyle name="Comma 24" xfId="259" xr:uid="{00000000-0005-0000-0000-00005D080000}"/>
    <cellStyle name="Comma 25" xfId="260" xr:uid="{00000000-0005-0000-0000-00005E080000}"/>
    <cellStyle name="Comma 26" xfId="261" xr:uid="{00000000-0005-0000-0000-00005F080000}"/>
    <cellStyle name="Comma 27" xfId="262" xr:uid="{00000000-0005-0000-0000-000060080000}"/>
    <cellStyle name="Comma 28" xfId="263" xr:uid="{00000000-0005-0000-0000-000061080000}"/>
    <cellStyle name="Comma 29" xfId="264" xr:uid="{00000000-0005-0000-0000-000062080000}"/>
    <cellStyle name="Comma 3" xfId="87" xr:uid="{00000000-0005-0000-0000-000063080000}"/>
    <cellStyle name="Comma 3 2" xfId="265" xr:uid="{00000000-0005-0000-0000-000064080000}"/>
    <cellStyle name="Comma 3 2 2" xfId="266" xr:uid="{00000000-0005-0000-0000-000065080000}"/>
    <cellStyle name="Comma 3 2 2 2" xfId="640" xr:uid="{00000000-0005-0000-0000-000066080000}"/>
    <cellStyle name="Comma 3 2 2 2 2" xfId="1103" xr:uid="{00000000-0005-0000-0000-000067080000}"/>
    <cellStyle name="Comma 3 2 2 2 2 2" xfId="4182" xr:uid="{00000000-0005-0000-0000-000068080000}"/>
    <cellStyle name="Comma 3 2 2 2 3" xfId="1578" xr:uid="{00000000-0005-0000-0000-000069080000}"/>
    <cellStyle name="Comma 3 2 2 2 3 2" xfId="4644" xr:uid="{00000000-0005-0000-0000-00006A080000}"/>
    <cellStyle name="Comma 3 2 2 2 4" xfId="3727" xr:uid="{00000000-0005-0000-0000-00006B080000}"/>
    <cellStyle name="Comma 3 2 2 2 5" xfId="3030" xr:uid="{00000000-0005-0000-0000-00006C080000}"/>
    <cellStyle name="Comma 3 2 2 2 6" xfId="2331" xr:uid="{00000000-0005-0000-0000-00006D080000}"/>
    <cellStyle name="Comma 3 2 2 3" xfId="875" xr:uid="{00000000-0005-0000-0000-00006E080000}"/>
    <cellStyle name="Comma 3 2 2 3 2" xfId="1816" xr:uid="{00000000-0005-0000-0000-00006F080000}"/>
    <cellStyle name="Comma 3 2 2 3 2 2" xfId="4878" xr:uid="{00000000-0005-0000-0000-000070080000}"/>
    <cellStyle name="Comma 3 2 2 3 3" xfId="3955" xr:uid="{00000000-0005-0000-0000-000071080000}"/>
    <cellStyle name="Comma 3 2 2 3 4" xfId="3262" xr:uid="{00000000-0005-0000-0000-000072080000}"/>
    <cellStyle name="Comma 3 2 2 3 5" xfId="2562" xr:uid="{00000000-0005-0000-0000-000073080000}"/>
    <cellStyle name="Comma 3 2 2 4" xfId="1334" xr:uid="{00000000-0005-0000-0000-000074080000}"/>
    <cellStyle name="Comma 3 2 2 4 2" xfId="4410" xr:uid="{00000000-0005-0000-0000-000075080000}"/>
    <cellStyle name="Comma 3 2 2 5" xfId="3497" xr:uid="{00000000-0005-0000-0000-000076080000}"/>
    <cellStyle name="Comma 3 2 2 6" xfId="2796" xr:uid="{00000000-0005-0000-0000-000077080000}"/>
    <cellStyle name="Comma 3 2 2 7" xfId="2095" xr:uid="{00000000-0005-0000-0000-000078080000}"/>
    <cellStyle name="Comma 3 2 3" xfId="639" xr:uid="{00000000-0005-0000-0000-000079080000}"/>
    <cellStyle name="Comma 3 2 3 2" xfId="1102" xr:uid="{00000000-0005-0000-0000-00007A080000}"/>
    <cellStyle name="Comma 3 2 3 2 2" xfId="4181" xr:uid="{00000000-0005-0000-0000-00007B080000}"/>
    <cellStyle name="Comma 3 2 3 3" xfId="1577" xr:uid="{00000000-0005-0000-0000-00007C080000}"/>
    <cellStyle name="Comma 3 2 3 3 2" xfId="4643" xr:uid="{00000000-0005-0000-0000-00007D080000}"/>
    <cellStyle name="Comma 3 2 3 4" xfId="3726" xr:uid="{00000000-0005-0000-0000-00007E080000}"/>
    <cellStyle name="Comma 3 2 3 5" xfId="3029" xr:uid="{00000000-0005-0000-0000-00007F080000}"/>
    <cellStyle name="Comma 3 2 3 6" xfId="2330" xr:uid="{00000000-0005-0000-0000-000080080000}"/>
    <cellStyle name="Comma 3 2 4" xfId="874" xr:uid="{00000000-0005-0000-0000-000081080000}"/>
    <cellStyle name="Comma 3 2 4 2" xfId="1815" xr:uid="{00000000-0005-0000-0000-000082080000}"/>
    <cellStyle name="Comma 3 2 4 2 2" xfId="4877" xr:uid="{00000000-0005-0000-0000-000083080000}"/>
    <cellStyle name="Comma 3 2 4 3" xfId="3954" xr:uid="{00000000-0005-0000-0000-000084080000}"/>
    <cellStyle name="Comma 3 2 4 4" xfId="3261" xr:uid="{00000000-0005-0000-0000-000085080000}"/>
    <cellStyle name="Comma 3 2 4 5" xfId="2561" xr:uid="{00000000-0005-0000-0000-000086080000}"/>
    <cellStyle name="Comma 3 2 5" xfId="1333" xr:uid="{00000000-0005-0000-0000-000087080000}"/>
    <cellStyle name="Comma 3 2 5 2" xfId="4409" xr:uid="{00000000-0005-0000-0000-000088080000}"/>
    <cellStyle name="Comma 3 2 6" xfId="3496" xr:uid="{00000000-0005-0000-0000-000089080000}"/>
    <cellStyle name="Comma 3 2 7" xfId="2795" xr:uid="{00000000-0005-0000-0000-00008A080000}"/>
    <cellStyle name="Comma 3 2 8" xfId="2094" xr:uid="{00000000-0005-0000-0000-00008B080000}"/>
    <cellStyle name="Comma 3 3" xfId="267" xr:uid="{00000000-0005-0000-0000-00008C080000}"/>
    <cellStyle name="Comma 3 4" xfId="1453" xr:uid="{00000000-0005-0000-0000-00008D080000}"/>
    <cellStyle name="Comma 3 5" xfId="5290" xr:uid="{3C56B114-02D8-4AD7-8099-6EB40EA042F5}"/>
    <cellStyle name="Comma 30" xfId="268" xr:uid="{00000000-0005-0000-0000-00008E080000}"/>
    <cellStyle name="Comma 31" xfId="269" xr:uid="{00000000-0005-0000-0000-00008F080000}"/>
    <cellStyle name="Comma 32" xfId="270" xr:uid="{00000000-0005-0000-0000-000090080000}"/>
    <cellStyle name="Comma 32 2" xfId="641" xr:uid="{00000000-0005-0000-0000-000091080000}"/>
    <cellStyle name="Comma 32 2 2" xfId="1104" xr:uid="{00000000-0005-0000-0000-000092080000}"/>
    <cellStyle name="Comma 32 2 2 2" xfId="4183" xr:uid="{00000000-0005-0000-0000-000093080000}"/>
    <cellStyle name="Comma 32 2 3" xfId="1579" xr:uid="{00000000-0005-0000-0000-000094080000}"/>
    <cellStyle name="Comma 32 2 3 2" xfId="4645" xr:uid="{00000000-0005-0000-0000-000095080000}"/>
    <cellStyle name="Comma 32 2 4" xfId="3728" xr:uid="{00000000-0005-0000-0000-000096080000}"/>
    <cellStyle name="Comma 32 2 5" xfId="3031" xr:uid="{00000000-0005-0000-0000-000097080000}"/>
    <cellStyle name="Comma 32 2 6" xfId="2332" xr:uid="{00000000-0005-0000-0000-000098080000}"/>
    <cellStyle name="Comma 32 3" xfId="876" xr:uid="{00000000-0005-0000-0000-000099080000}"/>
    <cellStyle name="Comma 32 3 2" xfId="1819" xr:uid="{00000000-0005-0000-0000-00009A080000}"/>
    <cellStyle name="Comma 32 3 2 2" xfId="4881" xr:uid="{00000000-0005-0000-0000-00009B080000}"/>
    <cellStyle name="Comma 32 3 3" xfId="3956" xr:uid="{00000000-0005-0000-0000-00009C080000}"/>
    <cellStyle name="Comma 32 3 4" xfId="3263" xr:uid="{00000000-0005-0000-0000-00009D080000}"/>
    <cellStyle name="Comma 32 3 5" xfId="2563" xr:uid="{00000000-0005-0000-0000-00009E080000}"/>
    <cellStyle name="Comma 32 4" xfId="1335" xr:uid="{00000000-0005-0000-0000-00009F080000}"/>
    <cellStyle name="Comma 32 4 2" xfId="4411" xr:uid="{00000000-0005-0000-0000-0000A0080000}"/>
    <cellStyle name="Comma 32 5" xfId="3498" xr:uid="{00000000-0005-0000-0000-0000A1080000}"/>
    <cellStyle name="Comma 32 6" xfId="2797" xr:uid="{00000000-0005-0000-0000-0000A2080000}"/>
    <cellStyle name="Comma 32 7" xfId="2096" xr:uid="{00000000-0005-0000-0000-0000A3080000}"/>
    <cellStyle name="Comma 33" xfId="1448" xr:uid="{00000000-0005-0000-0000-0000A4080000}"/>
    <cellStyle name="Comma 34" xfId="753" xr:uid="{00000000-0005-0000-0000-0000A5080000}"/>
    <cellStyle name="Comma 35" xfId="1959" xr:uid="{00000000-0005-0000-0000-0000A6080000}"/>
    <cellStyle name="Comma 35 2" xfId="5020" xr:uid="{00000000-0005-0000-0000-0000A7080000}"/>
    <cellStyle name="Comma 36" xfId="1961" xr:uid="{00000000-0005-0000-0000-0000A8080000}"/>
    <cellStyle name="Comma 36 2" xfId="5028" xr:uid="{00000000-0005-0000-0000-0000A9080000}"/>
    <cellStyle name="Comma 37" xfId="1963" xr:uid="{00000000-0005-0000-0000-0000AA080000}"/>
    <cellStyle name="Comma 37 2" xfId="5030" xr:uid="{00000000-0005-0000-0000-0000AB080000}"/>
    <cellStyle name="Comma 38" xfId="1972" xr:uid="{00000000-0005-0000-0000-0000AC080000}"/>
    <cellStyle name="Comma 38 2" xfId="5032" xr:uid="{00000000-0005-0000-0000-0000AD080000}"/>
    <cellStyle name="Comma 39" xfId="5035" xr:uid="{00000000-0005-0000-0000-0000AE080000}"/>
    <cellStyle name="Comma 4" xfId="88" xr:uid="{00000000-0005-0000-0000-0000AF080000}"/>
    <cellStyle name="Comma 4 2" xfId="271" xr:uid="{00000000-0005-0000-0000-0000B0080000}"/>
    <cellStyle name="Comma 4 2 2" xfId="272" xr:uid="{00000000-0005-0000-0000-0000B1080000}"/>
    <cellStyle name="Comma 4 2 2 2" xfId="273" xr:uid="{00000000-0005-0000-0000-0000B2080000}"/>
    <cellStyle name="Comma 4 2 2 2 2" xfId="643" xr:uid="{00000000-0005-0000-0000-0000B3080000}"/>
    <cellStyle name="Comma 4 2 2 2 2 2" xfId="1106" xr:uid="{00000000-0005-0000-0000-0000B4080000}"/>
    <cellStyle name="Comma 4 2 2 2 2 2 2" xfId="4185" xr:uid="{00000000-0005-0000-0000-0000B5080000}"/>
    <cellStyle name="Comma 4 2 2 2 2 3" xfId="1581" xr:uid="{00000000-0005-0000-0000-0000B6080000}"/>
    <cellStyle name="Comma 4 2 2 2 2 3 2" xfId="4647" xr:uid="{00000000-0005-0000-0000-0000B7080000}"/>
    <cellStyle name="Comma 4 2 2 2 2 4" xfId="3730" xr:uid="{00000000-0005-0000-0000-0000B8080000}"/>
    <cellStyle name="Comma 4 2 2 2 2 5" xfId="3033" xr:uid="{00000000-0005-0000-0000-0000B9080000}"/>
    <cellStyle name="Comma 4 2 2 2 2 6" xfId="2334" xr:uid="{00000000-0005-0000-0000-0000BA080000}"/>
    <cellStyle name="Comma 4 2 2 2 3" xfId="878" xr:uid="{00000000-0005-0000-0000-0000BB080000}"/>
    <cellStyle name="Comma 4 2 2 2 3 2" xfId="1822" xr:uid="{00000000-0005-0000-0000-0000BC080000}"/>
    <cellStyle name="Comma 4 2 2 2 3 2 2" xfId="4884" xr:uid="{00000000-0005-0000-0000-0000BD080000}"/>
    <cellStyle name="Comma 4 2 2 2 3 3" xfId="3958" xr:uid="{00000000-0005-0000-0000-0000BE080000}"/>
    <cellStyle name="Comma 4 2 2 2 3 4" xfId="3265" xr:uid="{00000000-0005-0000-0000-0000BF080000}"/>
    <cellStyle name="Comma 4 2 2 2 3 5" xfId="2565" xr:uid="{00000000-0005-0000-0000-0000C0080000}"/>
    <cellStyle name="Comma 4 2 2 2 4" xfId="1337" xr:uid="{00000000-0005-0000-0000-0000C1080000}"/>
    <cellStyle name="Comma 4 2 2 2 4 2" xfId="4413" xr:uid="{00000000-0005-0000-0000-0000C2080000}"/>
    <cellStyle name="Comma 4 2 2 2 5" xfId="3500" xr:uid="{00000000-0005-0000-0000-0000C3080000}"/>
    <cellStyle name="Comma 4 2 2 2 6" xfId="2799" xr:uid="{00000000-0005-0000-0000-0000C4080000}"/>
    <cellStyle name="Comma 4 2 2 2 7" xfId="2098" xr:uid="{00000000-0005-0000-0000-0000C5080000}"/>
    <cellStyle name="Comma 4 2 2 3" xfId="642" xr:uid="{00000000-0005-0000-0000-0000C6080000}"/>
    <cellStyle name="Comma 4 2 2 3 2" xfId="1105" xr:uid="{00000000-0005-0000-0000-0000C7080000}"/>
    <cellStyle name="Comma 4 2 2 3 2 2" xfId="4184" xr:uid="{00000000-0005-0000-0000-0000C8080000}"/>
    <cellStyle name="Comma 4 2 2 3 3" xfId="1580" xr:uid="{00000000-0005-0000-0000-0000C9080000}"/>
    <cellStyle name="Comma 4 2 2 3 3 2" xfId="4646" xr:uid="{00000000-0005-0000-0000-0000CA080000}"/>
    <cellStyle name="Comma 4 2 2 3 4" xfId="3729" xr:uid="{00000000-0005-0000-0000-0000CB080000}"/>
    <cellStyle name="Comma 4 2 2 3 5" xfId="3032" xr:uid="{00000000-0005-0000-0000-0000CC080000}"/>
    <cellStyle name="Comma 4 2 2 3 6" xfId="2333" xr:uid="{00000000-0005-0000-0000-0000CD080000}"/>
    <cellStyle name="Comma 4 2 2 4" xfId="877" xr:uid="{00000000-0005-0000-0000-0000CE080000}"/>
    <cellStyle name="Comma 4 2 2 4 2" xfId="1821" xr:uid="{00000000-0005-0000-0000-0000CF080000}"/>
    <cellStyle name="Comma 4 2 2 4 2 2" xfId="4883" xr:uid="{00000000-0005-0000-0000-0000D0080000}"/>
    <cellStyle name="Comma 4 2 2 4 3" xfId="3957" xr:uid="{00000000-0005-0000-0000-0000D1080000}"/>
    <cellStyle name="Comma 4 2 2 4 4" xfId="3264" xr:uid="{00000000-0005-0000-0000-0000D2080000}"/>
    <cellStyle name="Comma 4 2 2 4 5" xfId="2564" xr:uid="{00000000-0005-0000-0000-0000D3080000}"/>
    <cellStyle name="Comma 4 2 2 5" xfId="1336" xr:uid="{00000000-0005-0000-0000-0000D4080000}"/>
    <cellStyle name="Comma 4 2 2 5 2" xfId="4412" xr:uid="{00000000-0005-0000-0000-0000D5080000}"/>
    <cellStyle name="Comma 4 2 2 6" xfId="3499" xr:uid="{00000000-0005-0000-0000-0000D6080000}"/>
    <cellStyle name="Comma 4 2 2 7" xfId="2798" xr:uid="{00000000-0005-0000-0000-0000D7080000}"/>
    <cellStyle name="Comma 4 2 2 8" xfId="2097" xr:uid="{00000000-0005-0000-0000-0000D8080000}"/>
    <cellStyle name="Comma 4 3" xfId="274" xr:uid="{00000000-0005-0000-0000-0000D9080000}"/>
    <cellStyle name="Comma 40" xfId="5230" xr:uid="{7657A265-2F2B-4C43-979E-2B45A3E70B07}"/>
    <cellStyle name="Comma 41" xfId="5261" xr:uid="{00000000-0005-0000-0000-0000DC140000}"/>
    <cellStyle name="Comma 5" xfId="89" xr:uid="{00000000-0005-0000-0000-0000DA080000}"/>
    <cellStyle name="Comma 5 2" xfId="90" xr:uid="{00000000-0005-0000-0000-0000DB080000}"/>
    <cellStyle name="Comma 5 2 2" xfId="275" xr:uid="{00000000-0005-0000-0000-0000DC080000}"/>
    <cellStyle name="Comma 5 2 2 2" xfId="644" xr:uid="{00000000-0005-0000-0000-0000DD080000}"/>
    <cellStyle name="Comma 5 2 2 2 2" xfId="1107" xr:uid="{00000000-0005-0000-0000-0000DE080000}"/>
    <cellStyle name="Comma 5 2 2 2 2 2" xfId="4186" xr:uid="{00000000-0005-0000-0000-0000DF080000}"/>
    <cellStyle name="Comma 5 2 2 2 3" xfId="1582" xr:uid="{00000000-0005-0000-0000-0000E0080000}"/>
    <cellStyle name="Comma 5 2 2 2 3 2" xfId="4648" xr:uid="{00000000-0005-0000-0000-0000E1080000}"/>
    <cellStyle name="Comma 5 2 2 2 4" xfId="3731" xr:uid="{00000000-0005-0000-0000-0000E2080000}"/>
    <cellStyle name="Comma 5 2 2 2 5" xfId="3034" xr:uid="{00000000-0005-0000-0000-0000E3080000}"/>
    <cellStyle name="Comma 5 2 2 2 6" xfId="2335" xr:uid="{00000000-0005-0000-0000-0000E4080000}"/>
    <cellStyle name="Comma 5 2 2 3" xfId="879" xr:uid="{00000000-0005-0000-0000-0000E5080000}"/>
    <cellStyle name="Comma 5 2 2 3 2" xfId="1824" xr:uid="{00000000-0005-0000-0000-0000E6080000}"/>
    <cellStyle name="Comma 5 2 2 3 2 2" xfId="4886" xr:uid="{00000000-0005-0000-0000-0000E7080000}"/>
    <cellStyle name="Comma 5 2 2 3 3" xfId="3959" xr:uid="{00000000-0005-0000-0000-0000E8080000}"/>
    <cellStyle name="Comma 5 2 2 3 4" xfId="3266" xr:uid="{00000000-0005-0000-0000-0000E9080000}"/>
    <cellStyle name="Comma 5 2 2 3 5" xfId="2567" xr:uid="{00000000-0005-0000-0000-0000EA080000}"/>
    <cellStyle name="Comma 5 2 2 4" xfId="1338" xr:uid="{00000000-0005-0000-0000-0000EB080000}"/>
    <cellStyle name="Comma 5 2 2 4 2" xfId="4414" xr:uid="{00000000-0005-0000-0000-0000EC080000}"/>
    <cellStyle name="Comma 5 2 2 5" xfId="3501" xr:uid="{00000000-0005-0000-0000-0000ED080000}"/>
    <cellStyle name="Comma 5 2 2 6" xfId="2800" xr:uid="{00000000-0005-0000-0000-0000EE080000}"/>
    <cellStyle name="Comma 5 2 2 7" xfId="2099" xr:uid="{00000000-0005-0000-0000-0000EF080000}"/>
    <cellStyle name="Comma 5 2 3" xfId="547" xr:uid="{00000000-0005-0000-0000-0000F0080000}"/>
    <cellStyle name="Comma 5 2 3 2" xfId="1010" xr:uid="{00000000-0005-0000-0000-0000F1080000}"/>
    <cellStyle name="Comma 5 2 3 2 2" xfId="4089" xr:uid="{00000000-0005-0000-0000-0000F2080000}"/>
    <cellStyle name="Comma 5 2 3 3" xfId="1485" xr:uid="{00000000-0005-0000-0000-0000F3080000}"/>
    <cellStyle name="Comma 5 2 3 3 2" xfId="4551" xr:uid="{00000000-0005-0000-0000-0000F4080000}"/>
    <cellStyle name="Comma 5 2 3 4" xfId="3634" xr:uid="{00000000-0005-0000-0000-0000F5080000}"/>
    <cellStyle name="Comma 5 2 3 5" xfId="2937" xr:uid="{00000000-0005-0000-0000-0000F6080000}"/>
    <cellStyle name="Comma 5 2 3 6" xfId="2238" xr:uid="{00000000-0005-0000-0000-0000F7080000}"/>
    <cellStyle name="Comma 5 2 4" xfId="779" xr:uid="{00000000-0005-0000-0000-0000F8080000}"/>
    <cellStyle name="Comma 5 2 4 2" xfId="1722" xr:uid="{00000000-0005-0000-0000-0000F9080000}"/>
    <cellStyle name="Comma 5 2 4 2 2" xfId="4784" xr:uid="{00000000-0005-0000-0000-0000FA080000}"/>
    <cellStyle name="Comma 5 2 4 3" xfId="3861" xr:uid="{00000000-0005-0000-0000-0000FB080000}"/>
    <cellStyle name="Comma 5 2 4 4" xfId="3168" xr:uid="{00000000-0005-0000-0000-0000FC080000}"/>
    <cellStyle name="Comma 5 2 4 5" xfId="2469" xr:uid="{00000000-0005-0000-0000-0000FD080000}"/>
    <cellStyle name="Comma 5 2 5" xfId="1240" xr:uid="{00000000-0005-0000-0000-0000FE080000}"/>
    <cellStyle name="Comma 5 2 5 2" xfId="4316" xr:uid="{00000000-0005-0000-0000-0000FF080000}"/>
    <cellStyle name="Comma 5 2 6" xfId="3403" xr:uid="{00000000-0005-0000-0000-000000090000}"/>
    <cellStyle name="Comma 5 2 7" xfId="2702" xr:uid="{00000000-0005-0000-0000-000001090000}"/>
    <cellStyle name="Comma 5 2 8" xfId="1999" xr:uid="{00000000-0005-0000-0000-000002090000}"/>
    <cellStyle name="Comma 5 3" xfId="276" xr:uid="{00000000-0005-0000-0000-000003090000}"/>
    <cellStyle name="Comma 5 3 2" xfId="277" xr:uid="{00000000-0005-0000-0000-000004090000}"/>
    <cellStyle name="Comma 5 4" xfId="278" xr:uid="{00000000-0005-0000-0000-000005090000}"/>
    <cellStyle name="Comma 5 4 2" xfId="279" xr:uid="{00000000-0005-0000-0000-000006090000}"/>
    <cellStyle name="Comma 5 4 2 2" xfId="646" xr:uid="{00000000-0005-0000-0000-000007090000}"/>
    <cellStyle name="Comma 5 4 2 2 2" xfId="1109" xr:uid="{00000000-0005-0000-0000-000008090000}"/>
    <cellStyle name="Comma 5 4 2 2 2 2" xfId="4188" xr:uid="{00000000-0005-0000-0000-000009090000}"/>
    <cellStyle name="Comma 5 4 2 2 3" xfId="1584" xr:uid="{00000000-0005-0000-0000-00000A090000}"/>
    <cellStyle name="Comma 5 4 2 2 3 2" xfId="4650" xr:uid="{00000000-0005-0000-0000-00000B090000}"/>
    <cellStyle name="Comma 5 4 2 2 4" xfId="3733" xr:uid="{00000000-0005-0000-0000-00000C090000}"/>
    <cellStyle name="Comma 5 4 2 2 5" xfId="3036" xr:uid="{00000000-0005-0000-0000-00000D090000}"/>
    <cellStyle name="Comma 5 4 2 2 6" xfId="2337" xr:uid="{00000000-0005-0000-0000-00000E090000}"/>
    <cellStyle name="Comma 5 4 2 3" xfId="881" xr:uid="{00000000-0005-0000-0000-00000F090000}"/>
    <cellStyle name="Comma 5 4 2 3 2" xfId="1828" xr:uid="{00000000-0005-0000-0000-000010090000}"/>
    <cellStyle name="Comma 5 4 2 3 2 2" xfId="4890" xr:uid="{00000000-0005-0000-0000-000011090000}"/>
    <cellStyle name="Comma 5 4 2 3 3" xfId="3961" xr:uid="{00000000-0005-0000-0000-000012090000}"/>
    <cellStyle name="Comma 5 4 2 3 4" xfId="3268" xr:uid="{00000000-0005-0000-0000-000013090000}"/>
    <cellStyle name="Comma 5 4 2 3 5" xfId="2569" xr:uid="{00000000-0005-0000-0000-000014090000}"/>
    <cellStyle name="Comma 5 4 2 4" xfId="1340" xr:uid="{00000000-0005-0000-0000-000015090000}"/>
    <cellStyle name="Comma 5 4 2 4 2" xfId="4416" xr:uid="{00000000-0005-0000-0000-000016090000}"/>
    <cellStyle name="Comma 5 4 2 5" xfId="3503" xr:uid="{00000000-0005-0000-0000-000017090000}"/>
    <cellStyle name="Comma 5 4 2 6" xfId="2802" xr:uid="{00000000-0005-0000-0000-000018090000}"/>
    <cellStyle name="Comma 5 4 2 7" xfId="2101" xr:uid="{00000000-0005-0000-0000-000019090000}"/>
    <cellStyle name="Comma 5 4 3" xfId="645" xr:uid="{00000000-0005-0000-0000-00001A090000}"/>
    <cellStyle name="Comma 5 4 3 2" xfId="1108" xr:uid="{00000000-0005-0000-0000-00001B090000}"/>
    <cellStyle name="Comma 5 4 3 2 2" xfId="4187" xr:uid="{00000000-0005-0000-0000-00001C090000}"/>
    <cellStyle name="Comma 5 4 3 3" xfId="1583" xr:uid="{00000000-0005-0000-0000-00001D090000}"/>
    <cellStyle name="Comma 5 4 3 3 2" xfId="4649" xr:uid="{00000000-0005-0000-0000-00001E090000}"/>
    <cellStyle name="Comma 5 4 3 4" xfId="3732" xr:uid="{00000000-0005-0000-0000-00001F090000}"/>
    <cellStyle name="Comma 5 4 3 5" xfId="3035" xr:uid="{00000000-0005-0000-0000-000020090000}"/>
    <cellStyle name="Comma 5 4 3 6" xfId="2336" xr:uid="{00000000-0005-0000-0000-000021090000}"/>
    <cellStyle name="Comma 5 4 4" xfId="880" xr:uid="{00000000-0005-0000-0000-000022090000}"/>
    <cellStyle name="Comma 5 4 4 2" xfId="1827" xr:uid="{00000000-0005-0000-0000-000023090000}"/>
    <cellStyle name="Comma 5 4 4 2 2" xfId="4889" xr:uid="{00000000-0005-0000-0000-000024090000}"/>
    <cellStyle name="Comma 5 4 4 3" xfId="3960" xr:uid="{00000000-0005-0000-0000-000025090000}"/>
    <cellStyle name="Comma 5 4 4 4" xfId="3267" xr:uid="{00000000-0005-0000-0000-000026090000}"/>
    <cellStyle name="Comma 5 4 4 5" xfId="2568" xr:uid="{00000000-0005-0000-0000-000027090000}"/>
    <cellStyle name="Comma 5 4 5" xfId="1339" xr:uid="{00000000-0005-0000-0000-000028090000}"/>
    <cellStyle name="Comma 5 4 5 2" xfId="4415" xr:uid="{00000000-0005-0000-0000-000029090000}"/>
    <cellStyle name="Comma 5 4 6" xfId="3502" xr:uid="{00000000-0005-0000-0000-00002A090000}"/>
    <cellStyle name="Comma 5 4 7" xfId="2801" xr:uid="{00000000-0005-0000-0000-00002B090000}"/>
    <cellStyle name="Comma 5 4 8" xfId="2100" xr:uid="{00000000-0005-0000-0000-00002C090000}"/>
    <cellStyle name="Comma 6" xfId="280" xr:uid="{00000000-0005-0000-0000-00002D090000}"/>
    <cellStyle name="Comma 6 2" xfId="281" xr:uid="{00000000-0005-0000-0000-00002E090000}"/>
    <cellStyle name="Comma 6 2 2" xfId="282" xr:uid="{00000000-0005-0000-0000-00002F090000}"/>
    <cellStyle name="Comma 6 2 2 2" xfId="649" xr:uid="{00000000-0005-0000-0000-000030090000}"/>
    <cellStyle name="Comma 6 2 2 2 2" xfId="1112" xr:uid="{00000000-0005-0000-0000-000031090000}"/>
    <cellStyle name="Comma 6 2 2 2 2 2" xfId="4191" xr:uid="{00000000-0005-0000-0000-000032090000}"/>
    <cellStyle name="Comma 6 2 2 2 3" xfId="1587" xr:uid="{00000000-0005-0000-0000-000033090000}"/>
    <cellStyle name="Comma 6 2 2 2 3 2" xfId="4653" xr:uid="{00000000-0005-0000-0000-000034090000}"/>
    <cellStyle name="Comma 6 2 2 2 4" xfId="3736" xr:uid="{00000000-0005-0000-0000-000035090000}"/>
    <cellStyle name="Comma 6 2 2 2 5" xfId="3039" xr:uid="{00000000-0005-0000-0000-000036090000}"/>
    <cellStyle name="Comma 6 2 2 2 6" xfId="2340" xr:uid="{00000000-0005-0000-0000-000037090000}"/>
    <cellStyle name="Comma 6 2 2 3" xfId="884" xr:uid="{00000000-0005-0000-0000-000038090000}"/>
    <cellStyle name="Comma 6 2 2 3 2" xfId="1831" xr:uid="{00000000-0005-0000-0000-000039090000}"/>
    <cellStyle name="Comma 6 2 2 3 2 2" xfId="4893" xr:uid="{00000000-0005-0000-0000-00003A090000}"/>
    <cellStyle name="Comma 6 2 2 3 3" xfId="3964" xr:uid="{00000000-0005-0000-0000-00003B090000}"/>
    <cellStyle name="Comma 6 2 2 3 4" xfId="3271" xr:uid="{00000000-0005-0000-0000-00003C090000}"/>
    <cellStyle name="Comma 6 2 2 3 5" xfId="2572" xr:uid="{00000000-0005-0000-0000-00003D090000}"/>
    <cellStyle name="Comma 6 2 2 4" xfId="1343" xr:uid="{00000000-0005-0000-0000-00003E090000}"/>
    <cellStyle name="Comma 6 2 2 4 2" xfId="4419" xr:uid="{00000000-0005-0000-0000-00003F090000}"/>
    <cellStyle name="Comma 6 2 2 5" xfId="3506" xr:uid="{00000000-0005-0000-0000-000040090000}"/>
    <cellStyle name="Comma 6 2 2 6" xfId="2805" xr:uid="{00000000-0005-0000-0000-000041090000}"/>
    <cellStyle name="Comma 6 2 2 7" xfId="2104" xr:uid="{00000000-0005-0000-0000-000042090000}"/>
    <cellStyle name="Comma 6 2 3" xfId="648" xr:uid="{00000000-0005-0000-0000-000043090000}"/>
    <cellStyle name="Comma 6 2 3 2" xfId="1111" xr:uid="{00000000-0005-0000-0000-000044090000}"/>
    <cellStyle name="Comma 6 2 3 2 2" xfId="4190" xr:uid="{00000000-0005-0000-0000-000045090000}"/>
    <cellStyle name="Comma 6 2 3 3" xfId="1586" xr:uid="{00000000-0005-0000-0000-000046090000}"/>
    <cellStyle name="Comma 6 2 3 3 2" xfId="4652" xr:uid="{00000000-0005-0000-0000-000047090000}"/>
    <cellStyle name="Comma 6 2 3 4" xfId="3735" xr:uid="{00000000-0005-0000-0000-000048090000}"/>
    <cellStyle name="Comma 6 2 3 5" xfId="3038" xr:uid="{00000000-0005-0000-0000-000049090000}"/>
    <cellStyle name="Comma 6 2 3 6" xfId="2339" xr:uid="{00000000-0005-0000-0000-00004A090000}"/>
    <cellStyle name="Comma 6 2 4" xfId="883" xr:uid="{00000000-0005-0000-0000-00004B090000}"/>
    <cellStyle name="Comma 6 2 4 2" xfId="1830" xr:uid="{00000000-0005-0000-0000-00004C090000}"/>
    <cellStyle name="Comma 6 2 4 2 2" xfId="4892" xr:uid="{00000000-0005-0000-0000-00004D090000}"/>
    <cellStyle name="Comma 6 2 4 3" xfId="3963" xr:uid="{00000000-0005-0000-0000-00004E090000}"/>
    <cellStyle name="Comma 6 2 4 4" xfId="3270" xr:uid="{00000000-0005-0000-0000-00004F090000}"/>
    <cellStyle name="Comma 6 2 4 5" xfId="2571" xr:uid="{00000000-0005-0000-0000-000050090000}"/>
    <cellStyle name="Comma 6 2 5" xfId="1342" xr:uid="{00000000-0005-0000-0000-000051090000}"/>
    <cellStyle name="Comma 6 2 5 2" xfId="4418" xr:uid="{00000000-0005-0000-0000-000052090000}"/>
    <cellStyle name="Comma 6 2 6" xfId="1969" xr:uid="{00000000-0005-0000-0000-000053090000}"/>
    <cellStyle name="Comma 6 2 6 2" xfId="3505" xr:uid="{00000000-0005-0000-0000-000054090000}"/>
    <cellStyle name="Comma 6 2 7" xfId="2804" xr:uid="{00000000-0005-0000-0000-000055090000}"/>
    <cellStyle name="Comma 6 2 8" xfId="5027" xr:uid="{00000000-0005-0000-0000-000056090000}"/>
    <cellStyle name="Comma 6 2 9" xfId="2103" xr:uid="{00000000-0005-0000-0000-000057090000}"/>
    <cellStyle name="Comma 6 3" xfId="283" xr:uid="{00000000-0005-0000-0000-000058090000}"/>
    <cellStyle name="Comma 6 3 2" xfId="650" xr:uid="{00000000-0005-0000-0000-000059090000}"/>
    <cellStyle name="Comma 6 3 2 2" xfId="1113" xr:uid="{00000000-0005-0000-0000-00005A090000}"/>
    <cellStyle name="Comma 6 3 2 2 2" xfId="4192" xr:uid="{00000000-0005-0000-0000-00005B090000}"/>
    <cellStyle name="Comma 6 3 2 3" xfId="1588" xr:uid="{00000000-0005-0000-0000-00005C090000}"/>
    <cellStyle name="Comma 6 3 2 3 2" xfId="4654" xr:uid="{00000000-0005-0000-0000-00005D090000}"/>
    <cellStyle name="Comma 6 3 2 4" xfId="3737" xr:uid="{00000000-0005-0000-0000-00005E090000}"/>
    <cellStyle name="Comma 6 3 2 5" xfId="3040" xr:uid="{00000000-0005-0000-0000-00005F090000}"/>
    <cellStyle name="Comma 6 3 2 6" xfId="2341" xr:uid="{00000000-0005-0000-0000-000060090000}"/>
    <cellStyle name="Comma 6 3 3" xfId="885" xr:uid="{00000000-0005-0000-0000-000061090000}"/>
    <cellStyle name="Comma 6 3 3 2" xfId="1832" xr:uid="{00000000-0005-0000-0000-000062090000}"/>
    <cellStyle name="Comma 6 3 3 2 2" xfId="4894" xr:uid="{00000000-0005-0000-0000-000063090000}"/>
    <cellStyle name="Comma 6 3 3 3" xfId="3965" xr:uid="{00000000-0005-0000-0000-000064090000}"/>
    <cellStyle name="Comma 6 3 3 4" xfId="3272" xr:uid="{00000000-0005-0000-0000-000065090000}"/>
    <cellStyle name="Comma 6 3 3 5" xfId="2573" xr:uid="{00000000-0005-0000-0000-000066090000}"/>
    <cellStyle name="Comma 6 3 4" xfId="1344" xr:uid="{00000000-0005-0000-0000-000067090000}"/>
    <cellStyle name="Comma 6 3 4 2" xfId="4420" xr:uid="{00000000-0005-0000-0000-000068090000}"/>
    <cellStyle name="Comma 6 3 5" xfId="3507" xr:uid="{00000000-0005-0000-0000-000069090000}"/>
    <cellStyle name="Comma 6 3 6" xfId="2806" xr:uid="{00000000-0005-0000-0000-00006A090000}"/>
    <cellStyle name="Comma 6 3 7" xfId="2105" xr:uid="{00000000-0005-0000-0000-00006B090000}"/>
    <cellStyle name="Comma 6 4" xfId="647" xr:uid="{00000000-0005-0000-0000-00006C090000}"/>
    <cellStyle name="Comma 6 4 2" xfId="1110" xr:uid="{00000000-0005-0000-0000-00006D090000}"/>
    <cellStyle name="Comma 6 4 2 2" xfId="4189" xr:uid="{00000000-0005-0000-0000-00006E090000}"/>
    <cellStyle name="Comma 6 4 3" xfId="1585" xr:uid="{00000000-0005-0000-0000-00006F090000}"/>
    <cellStyle name="Comma 6 4 3 2" xfId="4651" xr:uid="{00000000-0005-0000-0000-000070090000}"/>
    <cellStyle name="Comma 6 4 4" xfId="3734" xr:uid="{00000000-0005-0000-0000-000071090000}"/>
    <cellStyle name="Comma 6 4 5" xfId="3037" xr:uid="{00000000-0005-0000-0000-000072090000}"/>
    <cellStyle name="Comma 6 4 6" xfId="2338" xr:uid="{00000000-0005-0000-0000-000073090000}"/>
    <cellStyle name="Comma 6 5" xfId="882" xr:uid="{00000000-0005-0000-0000-000074090000}"/>
    <cellStyle name="Comma 6 5 2" xfId="1829" xr:uid="{00000000-0005-0000-0000-000075090000}"/>
    <cellStyle name="Comma 6 5 2 2" xfId="4891" xr:uid="{00000000-0005-0000-0000-000076090000}"/>
    <cellStyle name="Comma 6 5 3" xfId="3962" xr:uid="{00000000-0005-0000-0000-000077090000}"/>
    <cellStyle name="Comma 6 5 4" xfId="3269" xr:uid="{00000000-0005-0000-0000-000078090000}"/>
    <cellStyle name="Comma 6 5 5" xfId="2570" xr:uid="{00000000-0005-0000-0000-000079090000}"/>
    <cellStyle name="Comma 6 6" xfId="1341" xr:uid="{00000000-0005-0000-0000-00007A090000}"/>
    <cellStyle name="Comma 6 6 2" xfId="4417" xr:uid="{00000000-0005-0000-0000-00007B090000}"/>
    <cellStyle name="Comma 6 7" xfId="3504" xr:uid="{00000000-0005-0000-0000-00007C090000}"/>
    <cellStyle name="Comma 6 8" xfId="2803" xr:uid="{00000000-0005-0000-0000-00007D090000}"/>
    <cellStyle name="Comma 6 9" xfId="2102" xr:uid="{00000000-0005-0000-0000-00007E090000}"/>
    <cellStyle name="Comma 7" xfId="284" xr:uid="{00000000-0005-0000-0000-00007F090000}"/>
    <cellStyle name="Comma 8" xfId="285" xr:uid="{00000000-0005-0000-0000-000080090000}"/>
    <cellStyle name="Comma 9" xfId="286" xr:uid="{00000000-0005-0000-0000-000081090000}"/>
    <cellStyle name="Crystal Report Data" xfId="5359" xr:uid="{1DCC8E76-C46A-4B44-9A35-A9C8EEF5EC1C}"/>
    <cellStyle name="Crystal Report Field" xfId="5360" xr:uid="{58745C49-CF4B-48C5-A442-FBE15AB0F198}"/>
    <cellStyle name="Curren - Style7" xfId="287" xr:uid="{00000000-0005-0000-0000-000082090000}"/>
    <cellStyle name="Curren - Style7 2" xfId="288" xr:uid="{00000000-0005-0000-0000-000083090000}"/>
    <cellStyle name="Curren - Style8" xfId="289" xr:uid="{00000000-0005-0000-0000-000084090000}"/>
    <cellStyle name="Curren - Style8 2" xfId="290" xr:uid="{00000000-0005-0000-0000-000085090000}"/>
    <cellStyle name="Currency" xfId="2" builtinId="4"/>
    <cellStyle name="Currency 10" xfId="5036" xr:uid="{00000000-0005-0000-0000-000087090000}"/>
    <cellStyle name="Currency 11" xfId="5232" xr:uid="{22946F5D-6EAE-4C16-BAA9-B0EA8AF0EC83}"/>
    <cellStyle name="Currency 12" xfId="5393" xr:uid="{00000000-0005-0000-0000-0000E1140000}"/>
    <cellStyle name="Currency 2" xfId="91" xr:uid="{00000000-0005-0000-0000-000088090000}"/>
    <cellStyle name="Currency 2 2" xfId="92" xr:uid="{00000000-0005-0000-0000-000089090000}"/>
    <cellStyle name="Currency 2 2 2" xfId="291" xr:uid="{00000000-0005-0000-0000-00008A090000}"/>
    <cellStyle name="Currency 2 2 3" xfId="292" xr:uid="{00000000-0005-0000-0000-00008B090000}"/>
    <cellStyle name="Currency 2 3" xfId="93" xr:uid="{00000000-0005-0000-0000-00008C090000}"/>
    <cellStyle name="Currency 2 3 2" xfId="293" xr:uid="{00000000-0005-0000-0000-00008D090000}"/>
    <cellStyle name="Currency 2 4" xfId="294" xr:uid="{00000000-0005-0000-0000-00008E090000}"/>
    <cellStyle name="Currency 2 5" xfId="295" xr:uid="{00000000-0005-0000-0000-00008F090000}"/>
    <cellStyle name="Currency 2 6" xfId="1456" xr:uid="{00000000-0005-0000-0000-000090090000}"/>
    <cellStyle name="Currency 2 6 2" xfId="1693" xr:uid="{00000000-0005-0000-0000-000091090000}"/>
    <cellStyle name="Currency 2 6 2 2" xfId="4756" xr:uid="{00000000-0005-0000-0000-000092090000}"/>
    <cellStyle name="Currency 2 6 2 3" xfId="3142" xr:uid="{00000000-0005-0000-0000-000093090000}"/>
    <cellStyle name="Currency 2 6 2 4" xfId="2443" xr:uid="{00000000-0005-0000-0000-000094090000}"/>
    <cellStyle name="Currency 2 6 3" xfId="1941" xr:uid="{00000000-0005-0000-0000-000095090000}"/>
    <cellStyle name="Currency 2 6 3 2" xfId="5003" xr:uid="{00000000-0005-0000-0000-000096090000}"/>
    <cellStyle name="Currency 2 6 3 3" xfId="3374" xr:uid="{00000000-0005-0000-0000-000097090000}"/>
    <cellStyle name="Currency 2 6 3 4" xfId="2675" xr:uid="{00000000-0005-0000-0000-000098090000}"/>
    <cellStyle name="Currency 2 6 4" xfId="4525" xr:uid="{00000000-0005-0000-0000-000099090000}"/>
    <cellStyle name="Currency 2 6 5" xfId="2911" xr:uid="{00000000-0005-0000-0000-00009A090000}"/>
    <cellStyle name="Currency 2 6 6" xfId="2211" xr:uid="{00000000-0005-0000-0000-00009B090000}"/>
    <cellStyle name="Currency 3" xfId="94" xr:uid="{00000000-0005-0000-0000-00009C090000}"/>
    <cellStyle name="Currency 3 2" xfId="95" xr:uid="{00000000-0005-0000-0000-00009D090000}"/>
    <cellStyle name="Currency 3 2 2" xfId="96" xr:uid="{00000000-0005-0000-0000-00009E090000}"/>
    <cellStyle name="Currency 3 2 2 2" xfId="296" xr:uid="{00000000-0005-0000-0000-00009F090000}"/>
    <cellStyle name="Currency 3 2 2 2 2" xfId="651" xr:uid="{00000000-0005-0000-0000-0000A0090000}"/>
    <cellStyle name="Currency 3 2 2 2 2 2" xfId="1114" xr:uid="{00000000-0005-0000-0000-0000A1090000}"/>
    <cellStyle name="Currency 3 2 2 2 2 2 2" xfId="4193" xr:uid="{00000000-0005-0000-0000-0000A2090000}"/>
    <cellStyle name="Currency 3 2 2 2 2 3" xfId="1589" xr:uid="{00000000-0005-0000-0000-0000A3090000}"/>
    <cellStyle name="Currency 3 2 2 2 2 3 2" xfId="4655" xr:uid="{00000000-0005-0000-0000-0000A4090000}"/>
    <cellStyle name="Currency 3 2 2 2 2 4" xfId="3738" xr:uid="{00000000-0005-0000-0000-0000A5090000}"/>
    <cellStyle name="Currency 3 2 2 2 2 5" xfId="3041" xr:uid="{00000000-0005-0000-0000-0000A6090000}"/>
    <cellStyle name="Currency 3 2 2 2 2 6" xfId="2342" xr:uid="{00000000-0005-0000-0000-0000A7090000}"/>
    <cellStyle name="Currency 3 2 2 2 3" xfId="886" xr:uid="{00000000-0005-0000-0000-0000A8090000}"/>
    <cellStyle name="Currency 3 2 2 2 3 2" xfId="1833" xr:uid="{00000000-0005-0000-0000-0000A9090000}"/>
    <cellStyle name="Currency 3 2 2 2 3 2 2" xfId="4895" xr:uid="{00000000-0005-0000-0000-0000AA090000}"/>
    <cellStyle name="Currency 3 2 2 2 3 3" xfId="3966" xr:uid="{00000000-0005-0000-0000-0000AB090000}"/>
    <cellStyle name="Currency 3 2 2 2 3 4" xfId="3273" xr:uid="{00000000-0005-0000-0000-0000AC090000}"/>
    <cellStyle name="Currency 3 2 2 2 3 5" xfId="2574" xr:uid="{00000000-0005-0000-0000-0000AD090000}"/>
    <cellStyle name="Currency 3 2 2 2 4" xfId="1345" xr:uid="{00000000-0005-0000-0000-0000AE090000}"/>
    <cellStyle name="Currency 3 2 2 2 4 2" xfId="4421" xr:uid="{00000000-0005-0000-0000-0000AF090000}"/>
    <cellStyle name="Currency 3 2 2 2 5" xfId="3508" xr:uid="{00000000-0005-0000-0000-0000B0090000}"/>
    <cellStyle name="Currency 3 2 2 2 6" xfId="2807" xr:uid="{00000000-0005-0000-0000-0000B1090000}"/>
    <cellStyle name="Currency 3 2 2 2 7" xfId="2106" xr:uid="{00000000-0005-0000-0000-0000B2090000}"/>
    <cellStyle name="Currency 3 2 2 3" xfId="548" xr:uid="{00000000-0005-0000-0000-0000B3090000}"/>
    <cellStyle name="Currency 3 2 2 3 2" xfId="1011" xr:uid="{00000000-0005-0000-0000-0000B4090000}"/>
    <cellStyle name="Currency 3 2 2 3 2 2" xfId="4090" xr:uid="{00000000-0005-0000-0000-0000B5090000}"/>
    <cellStyle name="Currency 3 2 2 3 3" xfId="1486" xr:uid="{00000000-0005-0000-0000-0000B6090000}"/>
    <cellStyle name="Currency 3 2 2 3 3 2" xfId="4552" xr:uid="{00000000-0005-0000-0000-0000B7090000}"/>
    <cellStyle name="Currency 3 2 2 3 4" xfId="3635" xr:uid="{00000000-0005-0000-0000-0000B8090000}"/>
    <cellStyle name="Currency 3 2 2 3 5" xfId="2938" xr:uid="{00000000-0005-0000-0000-0000B9090000}"/>
    <cellStyle name="Currency 3 2 2 3 6" xfId="2239" xr:uid="{00000000-0005-0000-0000-0000BA090000}"/>
    <cellStyle name="Currency 3 2 2 4" xfId="780" xr:uid="{00000000-0005-0000-0000-0000BB090000}"/>
    <cellStyle name="Currency 3 2 2 4 2" xfId="1723" xr:uid="{00000000-0005-0000-0000-0000BC090000}"/>
    <cellStyle name="Currency 3 2 2 4 2 2" xfId="4785" xr:uid="{00000000-0005-0000-0000-0000BD090000}"/>
    <cellStyle name="Currency 3 2 2 4 3" xfId="3862" xr:uid="{00000000-0005-0000-0000-0000BE090000}"/>
    <cellStyle name="Currency 3 2 2 4 4" xfId="3169" xr:uid="{00000000-0005-0000-0000-0000BF090000}"/>
    <cellStyle name="Currency 3 2 2 4 5" xfId="2470" xr:uid="{00000000-0005-0000-0000-0000C0090000}"/>
    <cellStyle name="Currency 3 2 2 5" xfId="1241" xr:uid="{00000000-0005-0000-0000-0000C1090000}"/>
    <cellStyle name="Currency 3 2 2 5 2" xfId="4317" xr:uid="{00000000-0005-0000-0000-0000C2090000}"/>
    <cellStyle name="Currency 3 2 2 6" xfId="3404" xr:uid="{00000000-0005-0000-0000-0000C3090000}"/>
    <cellStyle name="Currency 3 2 2 7" xfId="2703" xr:uid="{00000000-0005-0000-0000-0000C4090000}"/>
    <cellStyle name="Currency 3 2 2 8" xfId="2000" xr:uid="{00000000-0005-0000-0000-0000C5090000}"/>
    <cellStyle name="Currency 3 2 3" xfId="297" xr:uid="{00000000-0005-0000-0000-0000C6090000}"/>
    <cellStyle name="Currency 3 2 4" xfId="298" xr:uid="{00000000-0005-0000-0000-0000C7090000}"/>
    <cellStyle name="Currency 3 2 4 2" xfId="299" xr:uid="{00000000-0005-0000-0000-0000C8090000}"/>
    <cellStyle name="Currency 3 2 4 2 2" xfId="653" xr:uid="{00000000-0005-0000-0000-0000C9090000}"/>
    <cellStyle name="Currency 3 2 4 2 2 2" xfId="1116" xr:uid="{00000000-0005-0000-0000-0000CA090000}"/>
    <cellStyle name="Currency 3 2 4 2 2 2 2" xfId="4195" xr:uid="{00000000-0005-0000-0000-0000CB090000}"/>
    <cellStyle name="Currency 3 2 4 2 2 3" xfId="1591" xr:uid="{00000000-0005-0000-0000-0000CC090000}"/>
    <cellStyle name="Currency 3 2 4 2 2 3 2" xfId="4657" xr:uid="{00000000-0005-0000-0000-0000CD090000}"/>
    <cellStyle name="Currency 3 2 4 2 2 4" xfId="3740" xr:uid="{00000000-0005-0000-0000-0000CE090000}"/>
    <cellStyle name="Currency 3 2 4 2 2 5" xfId="3043" xr:uid="{00000000-0005-0000-0000-0000CF090000}"/>
    <cellStyle name="Currency 3 2 4 2 2 6" xfId="2344" xr:uid="{00000000-0005-0000-0000-0000D0090000}"/>
    <cellStyle name="Currency 3 2 4 2 3" xfId="888" xr:uid="{00000000-0005-0000-0000-0000D1090000}"/>
    <cellStyle name="Currency 3 2 4 2 3 2" xfId="1835" xr:uid="{00000000-0005-0000-0000-0000D2090000}"/>
    <cellStyle name="Currency 3 2 4 2 3 2 2" xfId="4897" xr:uid="{00000000-0005-0000-0000-0000D3090000}"/>
    <cellStyle name="Currency 3 2 4 2 3 3" xfId="3968" xr:uid="{00000000-0005-0000-0000-0000D4090000}"/>
    <cellStyle name="Currency 3 2 4 2 3 4" xfId="3275" xr:uid="{00000000-0005-0000-0000-0000D5090000}"/>
    <cellStyle name="Currency 3 2 4 2 3 5" xfId="2576" xr:uid="{00000000-0005-0000-0000-0000D6090000}"/>
    <cellStyle name="Currency 3 2 4 2 4" xfId="1347" xr:uid="{00000000-0005-0000-0000-0000D7090000}"/>
    <cellStyle name="Currency 3 2 4 2 4 2" xfId="4423" xr:uid="{00000000-0005-0000-0000-0000D8090000}"/>
    <cellStyle name="Currency 3 2 4 2 5" xfId="3510" xr:uid="{00000000-0005-0000-0000-0000D9090000}"/>
    <cellStyle name="Currency 3 2 4 2 6" xfId="2809" xr:uid="{00000000-0005-0000-0000-0000DA090000}"/>
    <cellStyle name="Currency 3 2 4 2 7" xfId="2108" xr:uid="{00000000-0005-0000-0000-0000DB090000}"/>
    <cellStyle name="Currency 3 2 4 3" xfId="652" xr:uid="{00000000-0005-0000-0000-0000DC090000}"/>
    <cellStyle name="Currency 3 2 4 3 2" xfId="1115" xr:uid="{00000000-0005-0000-0000-0000DD090000}"/>
    <cellStyle name="Currency 3 2 4 3 2 2" xfId="4194" xr:uid="{00000000-0005-0000-0000-0000DE090000}"/>
    <cellStyle name="Currency 3 2 4 3 3" xfId="1590" xr:uid="{00000000-0005-0000-0000-0000DF090000}"/>
    <cellStyle name="Currency 3 2 4 3 3 2" xfId="4656" xr:uid="{00000000-0005-0000-0000-0000E0090000}"/>
    <cellStyle name="Currency 3 2 4 3 4" xfId="3739" xr:uid="{00000000-0005-0000-0000-0000E1090000}"/>
    <cellStyle name="Currency 3 2 4 3 5" xfId="3042" xr:uid="{00000000-0005-0000-0000-0000E2090000}"/>
    <cellStyle name="Currency 3 2 4 3 6" xfId="2343" xr:uid="{00000000-0005-0000-0000-0000E3090000}"/>
    <cellStyle name="Currency 3 2 4 4" xfId="887" xr:uid="{00000000-0005-0000-0000-0000E4090000}"/>
    <cellStyle name="Currency 3 2 4 4 2" xfId="1834" xr:uid="{00000000-0005-0000-0000-0000E5090000}"/>
    <cellStyle name="Currency 3 2 4 4 2 2" xfId="4896" xr:uid="{00000000-0005-0000-0000-0000E6090000}"/>
    <cellStyle name="Currency 3 2 4 4 3" xfId="3967" xr:uid="{00000000-0005-0000-0000-0000E7090000}"/>
    <cellStyle name="Currency 3 2 4 4 4" xfId="3274" xr:uid="{00000000-0005-0000-0000-0000E8090000}"/>
    <cellStyle name="Currency 3 2 4 4 5" xfId="2575" xr:uid="{00000000-0005-0000-0000-0000E9090000}"/>
    <cellStyle name="Currency 3 2 4 5" xfId="1346" xr:uid="{00000000-0005-0000-0000-0000EA090000}"/>
    <cellStyle name="Currency 3 2 4 5 2" xfId="4422" xr:uid="{00000000-0005-0000-0000-0000EB090000}"/>
    <cellStyle name="Currency 3 2 4 6" xfId="3509" xr:uid="{00000000-0005-0000-0000-0000EC090000}"/>
    <cellStyle name="Currency 3 2 4 7" xfId="2808" xr:uid="{00000000-0005-0000-0000-0000ED090000}"/>
    <cellStyle name="Currency 3 2 4 8" xfId="2107" xr:uid="{00000000-0005-0000-0000-0000EE090000}"/>
    <cellStyle name="Currency 3 3" xfId="97" xr:uid="{00000000-0005-0000-0000-0000EF090000}"/>
    <cellStyle name="Currency 3 3 2" xfId="300" xr:uid="{00000000-0005-0000-0000-0000F0090000}"/>
    <cellStyle name="Currency 3 3 2 2" xfId="654" xr:uid="{00000000-0005-0000-0000-0000F1090000}"/>
    <cellStyle name="Currency 3 3 2 2 2" xfId="1117" xr:uid="{00000000-0005-0000-0000-0000F2090000}"/>
    <cellStyle name="Currency 3 3 2 2 2 2" xfId="4196" xr:uid="{00000000-0005-0000-0000-0000F3090000}"/>
    <cellStyle name="Currency 3 3 2 2 3" xfId="1592" xr:uid="{00000000-0005-0000-0000-0000F4090000}"/>
    <cellStyle name="Currency 3 3 2 2 3 2" xfId="4658" xr:uid="{00000000-0005-0000-0000-0000F5090000}"/>
    <cellStyle name="Currency 3 3 2 2 4" xfId="3741" xr:uid="{00000000-0005-0000-0000-0000F6090000}"/>
    <cellStyle name="Currency 3 3 2 2 5" xfId="3044" xr:uid="{00000000-0005-0000-0000-0000F7090000}"/>
    <cellStyle name="Currency 3 3 2 2 6" xfId="2345" xr:uid="{00000000-0005-0000-0000-0000F8090000}"/>
    <cellStyle name="Currency 3 3 2 3" xfId="889" xr:uid="{00000000-0005-0000-0000-0000F9090000}"/>
    <cellStyle name="Currency 3 3 2 3 2" xfId="1836" xr:uid="{00000000-0005-0000-0000-0000FA090000}"/>
    <cellStyle name="Currency 3 3 2 3 2 2" xfId="4898" xr:uid="{00000000-0005-0000-0000-0000FB090000}"/>
    <cellStyle name="Currency 3 3 2 3 3" xfId="3969" xr:uid="{00000000-0005-0000-0000-0000FC090000}"/>
    <cellStyle name="Currency 3 3 2 3 4" xfId="3276" xr:uid="{00000000-0005-0000-0000-0000FD090000}"/>
    <cellStyle name="Currency 3 3 2 3 5" xfId="2577" xr:uid="{00000000-0005-0000-0000-0000FE090000}"/>
    <cellStyle name="Currency 3 3 2 4" xfId="1348" xr:uid="{00000000-0005-0000-0000-0000FF090000}"/>
    <cellStyle name="Currency 3 3 2 4 2" xfId="4424" xr:uid="{00000000-0005-0000-0000-0000000A0000}"/>
    <cellStyle name="Currency 3 3 2 5" xfId="3511" xr:uid="{00000000-0005-0000-0000-0000010A0000}"/>
    <cellStyle name="Currency 3 3 2 6" xfId="2810" xr:uid="{00000000-0005-0000-0000-0000020A0000}"/>
    <cellStyle name="Currency 3 3 2 7" xfId="2109" xr:uid="{00000000-0005-0000-0000-0000030A0000}"/>
    <cellStyle name="Currency 3 3 3" xfId="549" xr:uid="{00000000-0005-0000-0000-0000040A0000}"/>
    <cellStyle name="Currency 3 3 3 2" xfId="1012" xr:uid="{00000000-0005-0000-0000-0000050A0000}"/>
    <cellStyle name="Currency 3 3 3 2 2" xfId="4091" xr:uid="{00000000-0005-0000-0000-0000060A0000}"/>
    <cellStyle name="Currency 3 3 3 3" xfId="1487" xr:uid="{00000000-0005-0000-0000-0000070A0000}"/>
    <cellStyle name="Currency 3 3 3 3 2" xfId="4553" xr:uid="{00000000-0005-0000-0000-0000080A0000}"/>
    <cellStyle name="Currency 3 3 3 4" xfId="3636" xr:uid="{00000000-0005-0000-0000-0000090A0000}"/>
    <cellStyle name="Currency 3 3 3 5" xfId="2939" xr:uid="{00000000-0005-0000-0000-00000A0A0000}"/>
    <cellStyle name="Currency 3 3 3 6" xfId="2240" xr:uid="{00000000-0005-0000-0000-00000B0A0000}"/>
    <cellStyle name="Currency 3 3 4" xfId="781" xr:uid="{00000000-0005-0000-0000-00000C0A0000}"/>
    <cellStyle name="Currency 3 3 4 2" xfId="1724" xr:uid="{00000000-0005-0000-0000-00000D0A0000}"/>
    <cellStyle name="Currency 3 3 4 2 2" xfId="4786" xr:uid="{00000000-0005-0000-0000-00000E0A0000}"/>
    <cellStyle name="Currency 3 3 4 3" xfId="3863" xr:uid="{00000000-0005-0000-0000-00000F0A0000}"/>
    <cellStyle name="Currency 3 3 4 4" xfId="3170" xr:uid="{00000000-0005-0000-0000-0000100A0000}"/>
    <cellStyle name="Currency 3 3 4 5" xfId="2471" xr:uid="{00000000-0005-0000-0000-0000110A0000}"/>
    <cellStyle name="Currency 3 3 5" xfId="1242" xr:uid="{00000000-0005-0000-0000-0000120A0000}"/>
    <cellStyle name="Currency 3 3 5 2" xfId="4318" xr:uid="{00000000-0005-0000-0000-0000130A0000}"/>
    <cellStyle name="Currency 3 3 6" xfId="3405" xr:uid="{00000000-0005-0000-0000-0000140A0000}"/>
    <cellStyle name="Currency 3 3 7" xfId="2704" xr:uid="{00000000-0005-0000-0000-0000150A0000}"/>
    <cellStyle name="Currency 3 3 8" xfId="2001" xr:uid="{00000000-0005-0000-0000-0000160A0000}"/>
    <cellStyle name="Currency 3 4" xfId="301" xr:uid="{00000000-0005-0000-0000-0000170A0000}"/>
    <cellStyle name="Currency 3 5" xfId="302" xr:uid="{00000000-0005-0000-0000-0000180A0000}"/>
    <cellStyle name="Currency 3 5 2" xfId="303" xr:uid="{00000000-0005-0000-0000-0000190A0000}"/>
    <cellStyle name="Currency 3 5 2 2" xfId="656" xr:uid="{00000000-0005-0000-0000-00001A0A0000}"/>
    <cellStyle name="Currency 3 5 2 2 2" xfId="1119" xr:uid="{00000000-0005-0000-0000-00001B0A0000}"/>
    <cellStyle name="Currency 3 5 2 2 2 2" xfId="4198" xr:uid="{00000000-0005-0000-0000-00001C0A0000}"/>
    <cellStyle name="Currency 3 5 2 2 3" xfId="1594" xr:uid="{00000000-0005-0000-0000-00001D0A0000}"/>
    <cellStyle name="Currency 3 5 2 2 3 2" xfId="4660" xr:uid="{00000000-0005-0000-0000-00001E0A0000}"/>
    <cellStyle name="Currency 3 5 2 2 4" xfId="3743" xr:uid="{00000000-0005-0000-0000-00001F0A0000}"/>
    <cellStyle name="Currency 3 5 2 2 5" xfId="3046" xr:uid="{00000000-0005-0000-0000-0000200A0000}"/>
    <cellStyle name="Currency 3 5 2 2 6" xfId="2347" xr:uid="{00000000-0005-0000-0000-0000210A0000}"/>
    <cellStyle name="Currency 3 5 2 3" xfId="891" xr:uid="{00000000-0005-0000-0000-0000220A0000}"/>
    <cellStyle name="Currency 3 5 2 3 2" xfId="1838" xr:uid="{00000000-0005-0000-0000-0000230A0000}"/>
    <cellStyle name="Currency 3 5 2 3 2 2" xfId="4900" xr:uid="{00000000-0005-0000-0000-0000240A0000}"/>
    <cellStyle name="Currency 3 5 2 3 3" xfId="3971" xr:uid="{00000000-0005-0000-0000-0000250A0000}"/>
    <cellStyle name="Currency 3 5 2 3 4" xfId="3278" xr:uid="{00000000-0005-0000-0000-0000260A0000}"/>
    <cellStyle name="Currency 3 5 2 3 5" xfId="2579" xr:uid="{00000000-0005-0000-0000-0000270A0000}"/>
    <cellStyle name="Currency 3 5 2 4" xfId="1350" xr:uid="{00000000-0005-0000-0000-0000280A0000}"/>
    <cellStyle name="Currency 3 5 2 4 2" xfId="4426" xr:uid="{00000000-0005-0000-0000-0000290A0000}"/>
    <cellStyle name="Currency 3 5 2 5" xfId="3513" xr:uid="{00000000-0005-0000-0000-00002A0A0000}"/>
    <cellStyle name="Currency 3 5 2 6" xfId="2812" xr:uid="{00000000-0005-0000-0000-00002B0A0000}"/>
    <cellStyle name="Currency 3 5 2 7" xfId="2111" xr:uid="{00000000-0005-0000-0000-00002C0A0000}"/>
    <cellStyle name="Currency 3 5 3" xfId="655" xr:uid="{00000000-0005-0000-0000-00002D0A0000}"/>
    <cellStyle name="Currency 3 5 3 2" xfId="1118" xr:uid="{00000000-0005-0000-0000-00002E0A0000}"/>
    <cellStyle name="Currency 3 5 3 2 2" xfId="4197" xr:uid="{00000000-0005-0000-0000-00002F0A0000}"/>
    <cellStyle name="Currency 3 5 3 3" xfId="1593" xr:uid="{00000000-0005-0000-0000-0000300A0000}"/>
    <cellStyle name="Currency 3 5 3 3 2" xfId="4659" xr:uid="{00000000-0005-0000-0000-0000310A0000}"/>
    <cellStyle name="Currency 3 5 3 4" xfId="3742" xr:uid="{00000000-0005-0000-0000-0000320A0000}"/>
    <cellStyle name="Currency 3 5 3 5" xfId="3045" xr:uid="{00000000-0005-0000-0000-0000330A0000}"/>
    <cellStyle name="Currency 3 5 3 6" xfId="2346" xr:uid="{00000000-0005-0000-0000-0000340A0000}"/>
    <cellStyle name="Currency 3 5 4" xfId="890" xr:uid="{00000000-0005-0000-0000-0000350A0000}"/>
    <cellStyle name="Currency 3 5 4 2" xfId="1837" xr:uid="{00000000-0005-0000-0000-0000360A0000}"/>
    <cellStyle name="Currency 3 5 4 2 2" xfId="4899" xr:uid="{00000000-0005-0000-0000-0000370A0000}"/>
    <cellStyle name="Currency 3 5 4 3" xfId="3970" xr:uid="{00000000-0005-0000-0000-0000380A0000}"/>
    <cellStyle name="Currency 3 5 4 4" xfId="3277" xr:uid="{00000000-0005-0000-0000-0000390A0000}"/>
    <cellStyle name="Currency 3 5 4 5" xfId="2578" xr:uid="{00000000-0005-0000-0000-00003A0A0000}"/>
    <cellStyle name="Currency 3 5 5" xfId="1349" xr:uid="{00000000-0005-0000-0000-00003B0A0000}"/>
    <cellStyle name="Currency 3 5 5 2" xfId="4425" xr:uid="{00000000-0005-0000-0000-00003C0A0000}"/>
    <cellStyle name="Currency 3 5 6" xfId="3512" xr:uid="{00000000-0005-0000-0000-00003D0A0000}"/>
    <cellStyle name="Currency 3 5 7" xfId="2811" xr:uid="{00000000-0005-0000-0000-00003E0A0000}"/>
    <cellStyle name="Currency 3 5 8" xfId="2110" xr:uid="{00000000-0005-0000-0000-00003F0A0000}"/>
    <cellStyle name="Currency 3 6" xfId="1452" xr:uid="{00000000-0005-0000-0000-0000400A0000}"/>
    <cellStyle name="Currency 4" xfId="98" xr:uid="{00000000-0005-0000-0000-0000410A0000}"/>
    <cellStyle name="Currency 4 2" xfId="99" xr:uid="{00000000-0005-0000-0000-0000420A0000}"/>
    <cellStyle name="Currency 4 2 2" xfId="100" xr:uid="{00000000-0005-0000-0000-0000430A0000}"/>
    <cellStyle name="Currency 4 2 2 2" xfId="304" xr:uid="{00000000-0005-0000-0000-0000440A0000}"/>
    <cellStyle name="Currency 4 2 2 2 2" xfId="657" xr:uid="{00000000-0005-0000-0000-0000450A0000}"/>
    <cellStyle name="Currency 4 2 2 2 2 2" xfId="1120" xr:uid="{00000000-0005-0000-0000-0000460A0000}"/>
    <cellStyle name="Currency 4 2 2 2 2 2 2" xfId="4199" xr:uid="{00000000-0005-0000-0000-0000470A0000}"/>
    <cellStyle name="Currency 4 2 2 2 2 3" xfId="1595" xr:uid="{00000000-0005-0000-0000-0000480A0000}"/>
    <cellStyle name="Currency 4 2 2 2 2 3 2" xfId="4661" xr:uid="{00000000-0005-0000-0000-0000490A0000}"/>
    <cellStyle name="Currency 4 2 2 2 2 4" xfId="3744" xr:uid="{00000000-0005-0000-0000-00004A0A0000}"/>
    <cellStyle name="Currency 4 2 2 2 2 5" xfId="3047" xr:uid="{00000000-0005-0000-0000-00004B0A0000}"/>
    <cellStyle name="Currency 4 2 2 2 2 6" xfId="2348" xr:uid="{00000000-0005-0000-0000-00004C0A0000}"/>
    <cellStyle name="Currency 4 2 2 2 3" xfId="892" xr:uid="{00000000-0005-0000-0000-00004D0A0000}"/>
    <cellStyle name="Currency 4 2 2 2 3 2" xfId="1839" xr:uid="{00000000-0005-0000-0000-00004E0A0000}"/>
    <cellStyle name="Currency 4 2 2 2 3 2 2" xfId="4901" xr:uid="{00000000-0005-0000-0000-00004F0A0000}"/>
    <cellStyle name="Currency 4 2 2 2 3 3" xfId="3972" xr:uid="{00000000-0005-0000-0000-0000500A0000}"/>
    <cellStyle name="Currency 4 2 2 2 3 4" xfId="3279" xr:uid="{00000000-0005-0000-0000-0000510A0000}"/>
    <cellStyle name="Currency 4 2 2 2 3 5" xfId="2580" xr:uid="{00000000-0005-0000-0000-0000520A0000}"/>
    <cellStyle name="Currency 4 2 2 2 4" xfId="1351" xr:uid="{00000000-0005-0000-0000-0000530A0000}"/>
    <cellStyle name="Currency 4 2 2 2 4 2" xfId="4427" xr:uid="{00000000-0005-0000-0000-0000540A0000}"/>
    <cellStyle name="Currency 4 2 2 2 5" xfId="3514" xr:uid="{00000000-0005-0000-0000-0000550A0000}"/>
    <cellStyle name="Currency 4 2 2 2 6" xfId="2813" xr:uid="{00000000-0005-0000-0000-0000560A0000}"/>
    <cellStyle name="Currency 4 2 2 2 7" xfId="2112" xr:uid="{00000000-0005-0000-0000-0000570A0000}"/>
    <cellStyle name="Currency 4 2 2 3" xfId="550" xr:uid="{00000000-0005-0000-0000-0000580A0000}"/>
    <cellStyle name="Currency 4 2 2 3 2" xfId="1013" xr:uid="{00000000-0005-0000-0000-0000590A0000}"/>
    <cellStyle name="Currency 4 2 2 3 2 2" xfId="4092" xr:uid="{00000000-0005-0000-0000-00005A0A0000}"/>
    <cellStyle name="Currency 4 2 2 3 3" xfId="1488" xr:uid="{00000000-0005-0000-0000-00005B0A0000}"/>
    <cellStyle name="Currency 4 2 2 3 3 2" xfId="4554" xr:uid="{00000000-0005-0000-0000-00005C0A0000}"/>
    <cellStyle name="Currency 4 2 2 3 4" xfId="3637" xr:uid="{00000000-0005-0000-0000-00005D0A0000}"/>
    <cellStyle name="Currency 4 2 2 3 5" xfId="2940" xr:uid="{00000000-0005-0000-0000-00005E0A0000}"/>
    <cellStyle name="Currency 4 2 2 3 6" xfId="2241" xr:uid="{00000000-0005-0000-0000-00005F0A0000}"/>
    <cellStyle name="Currency 4 2 2 4" xfId="782" xr:uid="{00000000-0005-0000-0000-0000600A0000}"/>
    <cellStyle name="Currency 4 2 2 4 2" xfId="1725" xr:uid="{00000000-0005-0000-0000-0000610A0000}"/>
    <cellStyle name="Currency 4 2 2 4 2 2" xfId="4787" xr:uid="{00000000-0005-0000-0000-0000620A0000}"/>
    <cellStyle name="Currency 4 2 2 4 3" xfId="3864" xr:uid="{00000000-0005-0000-0000-0000630A0000}"/>
    <cellStyle name="Currency 4 2 2 4 4" xfId="3171" xr:uid="{00000000-0005-0000-0000-0000640A0000}"/>
    <cellStyle name="Currency 4 2 2 4 5" xfId="2472" xr:uid="{00000000-0005-0000-0000-0000650A0000}"/>
    <cellStyle name="Currency 4 2 2 5" xfId="1243" xr:uid="{00000000-0005-0000-0000-0000660A0000}"/>
    <cellStyle name="Currency 4 2 2 5 2" xfId="4319" xr:uid="{00000000-0005-0000-0000-0000670A0000}"/>
    <cellStyle name="Currency 4 2 2 6" xfId="3406" xr:uid="{00000000-0005-0000-0000-0000680A0000}"/>
    <cellStyle name="Currency 4 2 2 7" xfId="2705" xr:uid="{00000000-0005-0000-0000-0000690A0000}"/>
    <cellStyle name="Currency 4 2 2 8" xfId="2002" xr:uid="{00000000-0005-0000-0000-00006A0A0000}"/>
    <cellStyle name="Currency 4 2 3" xfId="305" xr:uid="{00000000-0005-0000-0000-00006B0A0000}"/>
    <cellStyle name="Currency 4 3" xfId="101" xr:uid="{00000000-0005-0000-0000-00006C0A0000}"/>
    <cellStyle name="Currency 4 3 2" xfId="102" xr:uid="{00000000-0005-0000-0000-00006D0A0000}"/>
    <cellStyle name="Currency 4 3 2 2" xfId="306" xr:uid="{00000000-0005-0000-0000-00006E0A0000}"/>
    <cellStyle name="Currency 4 3 2 2 2" xfId="658" xr:uid="{00000000-0005-0000-0000-00006F0A0000}"/>
    <cellStyle name="Currency 4 3 2 2 2 2" xfId="1121" xr:uid="{00000000-0005-0000-0000-0000700A0000}"/>
    <cellStyle name="Currency 4 3 2 2 2 2 2" xfId="4200" xr:uid="{00000000-0005-0000-0000-0000710A0000}"/>
    <cellStyle name="Currency 4 3 2 2 2 3" xfId="1596" xr:uid="{00000000-0005-0000-0000-0000720A0000}"/>
    <cellStyle name="Currency 4 3 2 2 2 3 2" xfId="4662" xr:uid="{00000000-0005-0000-0000-0000730A0000}"/>
    <cellStyle name="Currency 4 3 2 2 2 4" xfId="3745" xr:uid="{00000000-0005-0000-0000-0000740A0000}"/>
    <cellStyle name="Currency 4 3 2 2 2 5" xfId="3048" xr:uid="{00000000-0005-0000-0000-0000750A0000}"/>
    <cellStyle name="Currency 4 3 2 2 2 6" xfId="2349" xr:uid="{00000000-0005-0000-0000-0000760A0000}"/>
    <cellStyle name="Currency 4 3 2 2 3" xfId="893" xr:uid="{00000000-0005-0000-0000-0000770A0000}"/>
    <cellStyle name="Currency 4 3 2 2 3 2" xfId="1840" xr:uid="{00000000-0005-0000-0000-0000780A0000}"/>
    <cellStyle name="Currency 4 3 2 2 3 2 2" xfId="4902" xr:uid="{00000000-0005-0000-0000-0000790A0000}"/>
    <cellStyle name="Currency 4 3 2 2 3 3" xfId="3973" xr:uid="{00000000-0005-0000-0000-00007A0A0000}"/>
    <cellStyle name="Currency 4 3 2 2 3 4" xfId="3280" xr:uid="{00000000-0005-0000-0000-00007B0A0000}"/>
    <cellStyle name="Currency 4 3 2 2 3 5" xfId="2581" xr:uid="{00000000-0005-0000-0000-00007C0A0000}"/>
    <cellStyle name="Currency 4 3 2 2 4" xfId="1352" xr:uid="{00000000-0005-0000-0000-00007D0A0000}"/>
    <cellStyle name="Currency 4 3 2 2 4 2" xfId="4428" xr:uid="{00000000-0005-0000-0000-00007E0A0000}"/>
    <cellStyle name="Currency 4 3 2 2 5" xfId="3515" xr:uid="{00000000-0005-0000-0000-00007F0A0000}"/>
    <cellStyle name="Currency 4 3 2 2 6" xfId="2814" xr:uid="{00000000-0005-0000-0000-0000800A0000}"/>
    <cellStyle name="Currency 4 3 2 2 7" xfId="2113" xr:uid="{00000000-0005-0000-0000-0000810A0000}"/>
    <cellStyle name="Currency 4 3 2 3" xfId="551" xr:uid="{00000000-0005-0000-0000-0000820A0000}"/>
    <cellStyle name="Currency 4 3 2 3 2" xfId="1014" xr:uid="{00000000-0005-0000-0000-0000830A0000}"/>
    <cellStyle name="Currency 4 3 2 3 2 2" xfId="4093" xr:uid="{00000000-0005-0000-0000-0000840A0000}"/>
    <cellStyle name="Currency 4 3 2 3 3" xfId="1489" xr:uid="{00000000-0005-0000-0000-0000850A0000}"/>
    <cellStyle name="Currency 4 3 2 3 3 2" xfId="4555" xr:uid="{00000000-0005-0000-0000-0000860A0000}"/>
    <cellStyle name="Currency 4 3 2 3 4" xfId="3638" xr:uid="{00000000-0005-0000-0000-0000870A0000}"/>
    <cellStyle name="Currency 4 3 2 3 5" xfId="2941" xr:uid="{00000000-0005-0000-0000-0000880A0000}"/>
    <cellStyle name="Currency 4 3 2 3 6" xfId="2242" xr:uid="{00000000-0005-0000-0000-0000890A0000}"/>
    <cellStyle name="Currency 4 3 2 4" xfId="783" xr:uid="{00000000-0005-0000-0000-00008A0A0000}"/>
    <cellStyle name="Currency 4 3 2 4 2" xfId="1726" xr:uid="{00000000-0005-0000-0000-00008B0A0000}"/>
    <cellStyle name="Currency 4 3 2 4 2 2" xfId="4788" xr:uid="{00000000-0005-0000-0000-00008C0A0000}"/>
    <cellStyle name="Currency 4 3 2 4 3" xfId="3865" xr:uid="{00000000-0005-0000-0000-00008D0A0000}"/>
    <cellStyle name="Currency 4 3 2 4 4" xfId="3172" xr:uid="{00000000-0005-0000-0000-00008E0A0000}"/>
    <cellStyle name="Currency 4 3 2 4 5" xfId="2473" xr:uid="{00000000-0005-0000-0000-00008F0A0000}"/>
    <cellStyle name="Currency 4 3 2 5" xfId="1244" xr:uid="{00000000-0005-0000-0000-0000900A0000}"/>
    <cellStyle name="Currency 4 3 2 5 2" xfId="4320" xr:uid="{00000000-0005-0000-0000-0000910A0000}"/>
    <cellStyle name="Currency 4 3 2 6" xfId="3407" xr:uid="{00000000-0005-0000-0000-0000920A0000}"/>
    <cellStyle name="Currency 4 3 2 7" xfId="2706" xr:uid="{00000000-0005-0000-0000-0000930A0000}"/>
    <cellStyle name="Currency 4 3 2 8" xfId="2003" xr:uid="{00000000-0005-0000-0000-0000940A0000}"/>
    <cellStyle name="Currency 4 3 3" xfId="307" xr:uid="{00000000-0005-0000-0000-0000950A0000}"/>
    <cellStyle name="Currency 4 4" xfId="103" xr:uid="{00000000-0005-0000-0000-0000960A0000}"/>
    <cellStyle name="Currency 4 4 2" xfId="308" xr:uid="{00000000-0005-0000-0000-0000970A0000}"/>
    <cellStyle name="Currency 4 4 2 2" xfId="659" xr:uid="{00000000-0005-0000-0000-0000980A0000}"/>
    <cellStyle name="Currency 4 4 2 2 2" xfId="1122" xr:uid="{00000000-0005-0000-0000-0000990A0000}"/>
    <cellStyle name="Currency 4 4 2 2 2 2" xfId="4201" xr:uid="{00000000-0005-0000-0000-00009A0A0000}"/>
    <cellStyle name="Currency 4 4 2 2 3" xfId="1597" xr:uid="{00000000-0005-0000-0000-00009B0A0000}"/>
    <cellStyle name="Currency 4 4 2 2 3 2" xfId="4663" xr:uid="{00000000-0005-0000-0000-00009C0A0000}"/>
    <cellStyle name="Currency 4 4 2 2 4" xfId="3746" xr:uid="{00000000-0005-0000-0000-00009D0A0000}"/>
    <cellStyle name="Currency 4 4 2 2 5" xfId="3049" xr:uid="{00000000-0005-0000-0000-00009E0A0000}"/>
    <cellStyle name="Currency 4 4 2 2 6" xfId="2350" xr:uid="{00000000-0005-0000-0000-00009F0A0000}"/>
    <cellStyle name="Currency 4 4 2 3" xfId="894" xr:uid="{00000000-0005-0000-0000-0000A00A0000}"/>
    <cellStyle name="Currency 4 4 2 3 2" xfId="1841" xr:uid="{00000000-0005-0000-0000-0000A10A0000}"/>
    <cellStyle name="Currency 4 4 2 3 2 2" xfId="4903" xr:uid="{00000000-0005-0000-0000-0000A20A0000}"/>
    <cellStyle name="Currency 4 4 2 3 3" xfId="3974" xr:uid="{00000000-0005-0000-0000-0000A30A0000}"/>
    <cellStyle name="Currency 4 4 2 3 4" xfId="3281" xr:uid="{00000000-0005-0000-0000-0000A40A0000}"/>
    <cellStyle name="Currency 4 4 2 3 5" xfId="2582" xr:uid="{00000000-0005-0000-0000-0000A50A0000}"/>
    <cellStyle name="Currency 4 4 2 4" xfId="1353" xr:uid="{00000000-0005-0000-0000-0000A60A0000}"/>
    <cellStyle name="Currency 4 4 2 4 2" xfId="4429" xr:uid="{00000000-0005-0000-0000-0000A70A0000}"/>
    <cellStyle name="Currency 4 4 2 5" xfId="3516" xr:uid="{00000000-0005-0000-0000-0000A80A0000}"/>
    <cellStyle name="Currency 4 4 2 6" xfId="2815" xr:uid="{00000000-0005-0000-0000-0000A90A0000}"/>
    <cellStyle name="Currency 4 4 2 7" xfId="2114" xr:uid="{00000000-0005-0000-0000-0000AA0A0000}"/>
    <cellStyle name="Currency 4 4 3" xfId="552" xr:uid="{00000000-0005-0000-0000-0000AB0A0000}"/>
    <cellStyle name="Currency 4 4 3 2" xfId="1015" xr:uid="{00000000-0005-0000-0000-0000AC0A0000}"/>
    <cellStyle name="Currency 4 4 3 2 2" xfId="4094" xr:uid="{00000000-0005-0000-0000-0000AD0A0000}"/>
    <cellStyle name="Currency 4 4 3 3" xfId="1490" xr:uid="{00000000-0005-0000-0000-0000AE0A0000}"/>
    <cellStyle name="Currency 4 4 3 3 2" xfId="4556" xr:uid="{00000000-0005-0000-0000-0000AF0A0000}"/>
    <cellStyle name="Currency 4 4 3 4" xfId="3639" xr:uid="{00000000-0005-0000-0000-0000B00A0000}"/>
    <cellStyle name="Currency 4 4 3 5" xfId="2942" xr:uid="{00000000-0005-0000-0000-0000B10A0000}"/>
    <cellStyle name="Currency 4 4 3 6" xfId="2243" xr:uid="{00000000-0005-0000-0000-0000B20A0000}"/>
    <cellStyle name="Currency 4 4 4" xfId="784" xr:uid="{00000000-0005-0000-0000-0000B30A0000}"/>
    <cellStyle name="Currency 4 4 4 2" xfId="1727" xr:uid="{00000000-0005-0000-0000-0000B40A0000}"/>
    <cellStyle name="Currency 4 4 4 2 2" xfId="4789" xr:uid="{00000000-0005-0000-0000-0000B50A0000}"/>
    <cellStyle name="Currency 4 4 4 3" xfId="3866" xr:uid="{00000000-0005-0000-0000-0000B60A0000}"/>
    <cellStyle name="Currency 4 4 4 4" xfId="3173" xr:uid="{00000000-0005-0000-0000-0000B70A0000}"/>
    <cellStyle name="Currency 4 4 4 5" xfId="2474" xr:uid="{00000000-0005-0000-0000-0000B80A0000}"/>
    <cellStyle name="Currency 4 4 5" xfId="1245" xr:uid="{00000000-0005-0000-0000-0000B90A0000}"/>
    <cellStyle name="Currency 4 4 5 2" xfId="4321" xr:uid="{00000000-0005-0000-0000-0000BA0A0000}"/>
    <cellStyle name="Currency 4 4 6" xfId="3408" xr:uid="{00000000-0005-0000-0000-0000BB0A0000}"/>
    <cellStyle name="Currency 4 4 7" xfId="2707" xr:uid="{00000000-0005-0000-0000-0000BC0A0000}"/>
    <cellStyle name="Currency 4 4 8" xfId="2004" xr:uid="{00000000-0005-0000-0000-0000BD0A0000}"/>
    <cellStyle name="Currency 4 5" xfId="309" xr:uid="{00000000-0005-0000-0000-0000BE0A0000}"/>
    <cellStyle name="Currency 5" xfId="104" xr:uid="{00000000-0005-0000-0000-0000BF0A0000}"/>
    <cellStyle name="Currency 6" xfId="310" xr:uid="{00000000-0005-0000-0000-0000C00A0000}"/>
    <cellStyle name="Currency 6 2" xfId="311" xr:uid="{00000000-0005-0000-0000-0000C10A0000}"/>
    <cellStyle name="Currency 6 2 2" xfId="661" xr:uid="{00000000-0005-0000-0000-0000C20A0000}"/>
    <cellStyle name="Currency 6 2 2 2" xfId="1124" xr:uid="{00000000-0005-0000-0000-0000C30A0000}"/>
    <cellStyle name="Currency 6 2 2 2 2" xfId="4203" xr:uid="{00000000-0005-0000-0000-0000C40A0000}"/>
    <cellStyle name="Currency 6 2 2 3" xfId="1599" xr:uid="{00000000-0005-0000-0000-0000C50A0000}"/>
    <cellStyle name="Currency 6 2 2 3 2" xfId="4665" xr:uid="{00000000-0005-0000-0000-0000C60A0000}"/>
    <cellStyle name="Currency 6 2 2 4" xfId="3748" xr:uid="{00000000-0005-0000-0000-0000C70A0000}"/>
    <cellStyle name="Currency 6 2 2 5" xfId="3051" xr:uid="{00000000-0005-0000-0000-0000C80A0000}"/>
    <cellStyle name="Currency 6 2 2 6" xfId="2352" xr:uid="{00000000-0005-0000-0000-0000C90A0000}"/>
    <cellStyle name="Currency 6 2 3" xfId="896" xr:uid="{00000000-0005-0000-0000-0000CA0A0000}"/>
    <cellStyle name="Currency 6 2 3 2" xfId="1843" xr:uid="{00000000-0005-0000-0000-0000CB0A0000}"/>
    <cellStyle name="Currency 6 2 3 2 2" xfId="4905" xr:uid="{00000000-0005-0000-0000-0000CC0A0000}"/>
    <cellStyle name="Currency 6 2 3 3" xfId="3976" xr:uid="{00000000-0005-0000-0000-0000CD0A0000}"/>
    <cellStyle name="Currency 6 2 3 4" xfId="3283" xr:uid="{00000000-0005-0000-0000-0000CE0A0000}"/>
    <cellStyle name="Currency 6 2 3 5" xfId="2584" xr:uid="{00000000-0005-0000-0000-0000CF0A0000}"/>
    <cellStyle name="Currency 6 2 4" xfId="1355" xr:uid="{00000000-0005-0000-0000-0000D00A0000}"/>
    <cellStyle name="Currency 6 2 4 2" xfId="4431" xr:uid="{00000000-0005-0000-0000-0000D10A0000}"/>
    <cellStyle name="Currency 6 2 5" xfId="3518" xr:uid="{00000000-0005-0000-0000-0000D20A0000}"/>
    <cellStyle name="Currency 6 2 6" xfId="2817" xr:uid="{00000000-0005-0000-0000-0000D30A0000}"/>
    <cellStyle name="Currency 6 2 7" xfId="2116" xr:uid="{00000000-0005-0000-0000-0000D40A0000}"/>
    <cellStyle name="Currency 6 3" xfId="660" xr:uid="{00000000-0005-0000-0000-0000D50A0000}"/>
    <cellStyle name="Currency 6 3 2" xfId="1123" xr:uid="{00000000-0005-0000-0000-0000D60A0000}"/>
    <cellStyle name="Currency 6 3 2 2" xfId="4202" xr:uid="{00000000-0005-0000-0000-0000D70A0000}"/>
    <cellStyle name="Currency 6 3 3" xfId="1598" xr:uid="{00000000-0005-0000-0000-0000D80A0000}"/>
    <cellStyle name="Currency 6 3 3 2" xfId="4664" xr:uid="{00000000-0005-0000-0000-0000D90A0000}"/>
    <cellStyle name="Currency 6 3 4" xfId="3747" xr:uid="{00000000-0005-0000-0000-0000DA0A0000}"/>
    <cellStyle name="Currency 6 3 5" xfId="3050" xr:uid="{00000000-0005-0000-0000-0000DB0A0000}"/>
    <cellStyle name="Currency 6 3 6" xfId="2351" xr:uid="{00000000-0005-0000-0000-0000DC0A0000}"/>
    <cellStyle name="Currency 6 4" xfId="895" xr:uid="{00000000-0005-0000-0000-0000DD0A0000}"/>
    <cellStyle name="Currency 6 4 2" xfId="1842" xr:uid="{00000000-0005-0000-0000-0000DE0A0000}"/>
    <cellStyle name="Currency 6 4 2 2" xfId="4904" xr:uid="{00000000-0005-0000-0000-0000DF0A0000}"/>
    <cellStyle name="Currency 6 4 3" xfId="3975" xr:uid="{00000000-0005-0000-0000-0000E00A0000}"/>
    <cellStyle name="Currency 6 4 4" xfId="3282" xr:uid="{00000000-0005-0000-0000-0000E10A0000}"/>
    <cellStyle name="Currency 6 4 5" xfId="2583" xr:uid="{00000000-0005-0000-0000-0000E20A0000}"/>
    <cellStyle name="Currency 6 5" xfId="1354" xr:uid="{00000000-0005-0000-0000-0000E30A0000}"/>
    <cellStyle name="Currency 6 5 2" xfId="4430" xr:uid="{00000000-0005-0000-0000-0000E40A0000}"/>
    <cellStyle name="Currency 6 6" xfId="3517" xr:uid="{00000000-0005-0000-0000-0000E50A0000}"/>
    <cellStyle name="Currency 6 7" xfId="2816" xr:uid="{00000000-0005-0000-0000-0000E60A0000}"/>
    <cellStyle name="Currency 6 8" xfId="2115" xr:uid="{00000000-0005-0000-0000-0000E70A0000}"/>
    <cellStyle name="Currency 7" xfId="312" xr:uid="{00000000-0005-0000-0000-0000E80A0000}"/>
    <cellStyle name="Currency 8" xfId="1449" xr:uid="{00000000-0005-0000-0000-0000E90A0000}"/>
    <cellStyle name="Currency 9" xfId="1970" xr:uid="{00000000-0005-0000-0000-0000EA0A0000}"/>
    <cellStyle name="Currency 9 2" xfId="5021" xr:uid="{00000000-0005-0000-0000-0000EB0A0000}"/>
    <cellStyle name="Data" xfId="313" xr:uid="{00000000-0005-0000-0000-0000EC0A0000}"/>
    <cellStyle name="Detail ligne" xfId="314" xr:uid="{00000000-0005-0000-0000-0000ED0A0000}"/>
    <cellStyle name="Explanatory Text" xfId="14" builtinId="53" customBuiltin="1"/>
    <cellStyle name="Explanatory Text 2" xfId="5291" xr:uid="{9756946F-6F19-47B8-89D5-1A90D167D1BB}"/>
    <cellStyle name="Followed Hyperlink" xfId="105" builtinId="9" customBuiltin="1"/>
    <cellStyle name="Good" xfId="5238" builtinId="26" customBuiltin="1"/>
    <cellStyle name="Good 2" xfId="107" xr:uid="{00000000-0005-0000-0000-0000F00A0000}"/>
    <cellStyle name="Good 2 2" xfId="5292" xr:uid="{BB05B83A-6E0E-4B86-8119-CFA4F615DAB4}"/>
    <cellStyle name="Good 3" xfId="106" xr:uid="{00000000-0005-0000-0000-0000F10A0000}"/>
    <cellStyle name="Heading 1" xfId="5234" builtinId="16" customBuiltin="1"/>
    <cellStyle name="Heading 1 2" xfId="109" xr:uid="{00000000-0005-0000-0000-0000F20A0000}"/>
    <cellStyle name="Heading 1 2 2" xfId="5293" xr:uid="{8D23F0B1-6738-4479-83AA-4B6D18908084}"/>
    <cellStyle name="Heading 1 3" xfId="108" xr:uid="{00000000-0005-0000-0000-0000F30A0000}"/>
    <cellStyle name="Heading 2" xfId="5235" builtinId="17" customBuiltin="1"/>
    <cellStyle name="Heading 2 2" xfId="111" xr:uid="{00000000-0005-0000-0000-0000F40A0000}"/>
    <cellStyle name="Heading 2 2 2" xfId="5294" xr:uid="{CFDE7E95-7B85-4108-AD68-0915131F6C8B}"/>
    <cellStyle name="Heading 2 3" xfId="110" xr:uid="{00000000-0005-0000-0000-0000F50A0000}"/>
    <cellStyle name="Heading 3" xfId="5236" builtinId="18" customBuiltin="1"/>
    <cellStyle name="Heading 3 2" xfId="113" xr:uid="{00000000-0005-0000-0000-0000F60A0000}"/>
    <cellStyle name="Heading 3 2 2" xfId="5295" xr:uid="{CC447C56-6A1E-4100-9637-3CC7F881BDDA}"/>
    <cellStyle name="Heading 3 3" xfId="112" xr:uid="{00000000-0005-0000-0000-0000F70A0000}"/>
    <cellStyle name="Heading 3 3 2" xfId="786" xr:uid="{00000000-0005-0000-0000-0000F80A0000}"/>
    <cellStyle name="Heading 3 4" xfId="315" xr:uid="{00000000-0005-0000-0000-0000F90A0000}"/>
    <cellStyle name="Heading 3 4 2" xfId="897" xr:uid="{00000000-0005-0000-0000-0000FA0A0000}"/>
    <cellStyle name="Heading 4" xfId="5237" builtinId="19" customBuiltin="1"/>
    <cellStyle name="Heading 4 2" xfId="115" xr:uid="{00000000-0005-0000-0000-0000FB0A0000}"/>
    <cellStyle name="Heading 4 2 2" xfId="5296" xr:uid="{E212091C-65B3-4590-970D-7DB217293E0D}"/>
    <cellStyle name="Heading 4 3" xfId="114" xr:uid="{00000000-0005-0000-0000-0000FC0A0000}"/>
    <cellStyle name="Hed Side" xfId="316" xr:uid="{00000000-0005-0000-0000-0000FD0A0000}"/>
    <cellStyle name="Hyperlink" xfId="3" builtinId="8"/>
    <cellStyle name="Hyperlink 2" xfId="116" xr:uid="{00000000-0005-0000-0000-0000FF0A0000}"/>
    <cellStyle name="Hyperlink 2 2" xfId="317" xr:uid="{00000000-0005-0000-0000-0000000B0000}"/>
    <cellStyle name="Hyperlink 2 3" xfId="318" xr:uid="{00000000-0005-0000-0000-0000010B0000}"/>
    <cellStyle name="Hyperlink 2 4" xfId="5392" xr:uid="{3A37C842-A4AE-457B-B76B-57B18B56B413}"/>
    <cellStyle name="Hyperlink 3" xfId="117" xr:uid="{00000000-0005-0000-0000-0000020B0000}"/>
    <cellStyle name="Hyperlink 3 2" xfId="319" xr:uid="{00000000-0005-0000-0000-0000030B0000}"/>
    <cellStyle name="Hyperlink 3 2 2" xfId="320" xr:uid="{00000000-0005-0000-0000-0000040B0000}"/>
    <cellStyle name="Hyperlink 3 3" xfId="321" xr:uid="{00000000-0005-0000-0000-0000050B0000}"/>
    <cellStyle name="Hyperlink 3 4" xfId="322" xr:uid="{00000000-0005-0000-0000-0000060B0000}"/>
    <cellStyle name="Hyperlink 4" xfId="118" xr:uid="{00000000-0005-0000-0000-0000070B0000}"/>
    <cellStyle name="Hyperlink 4 2" xfId="323" xr:uid="{00000000-0005-0000-0000-0000080B0000}"/>
    <cellStyle name="Hyperlink 5" xfId="119" xr:uid="{00000000-0005-0000-0000-0000090B0000}"/>
    <cellStyle name="Hyperlink 6" xfId="120" xr:uid="{00000000-0005-0000-0000-00000A0B0000}"/>
    <cellStyle name="Hyperlink 7" xfId="324" xr:uid="{00000000-0005-0000-0000-00000B0B0000}"/>
    <cellStyle name="Hyperlink 7 2" xfId="325" xr:uid="{00000000-0005-0000-0000-00000C0B0000}"/>
    <cellStyle name="Identification requete" xfId="326" xr:uid="{00000000-0005-0000-0000-00000D0B0000}"/>
    <cellStyle name="Input" xfId="10" builtinId="20" customBuiltin="1"/>
    <cellStyle name="Input 2" xfId="1454" xr:uid="{00000000-0005-0000-0000-00000F0B0000}"/>
    <cellStyle name="Input 2 2" xfId="5297" xr:uid="{ACDFB43E-C151-4C80-A819-CADAF18B0ABF}"/>
    <cellStyle name="Lien hypertexte" xfId="327" xr:uid="{00000000-0005-0000-0000-0000100B0000}"/>
    <cellStyle name="Lien hypertexte visité" xfId="328" xr:uid="{00000000-0005-0000-0000-0000110B0000}"/>
    <cellStyle name="Ligne détail" xfId="329" xr:uid="{00000000-0005-0000-0000-0000120B0000}"/>
    <cellStyle name="Ligne détail 2" xfId="330" xr:uid="{00000000-0005-0000-0000-0000130B0000}"/>
    <cellStyle name="Ligne détail 3" xfId="331" xr:uid="{00000000-0005-0000-0000-0000140B0000}"/>
    <cellStyle name="Linked Cell" xfId="11" builtinId="24" customBuiltin="1"/>
    <cellStyle name="Linked Cell 2" xfId="5298" xr:uid="{EE11E262-ABC2-46B5-AE75-ED8B1984706A}"/>
    <cellStyle name="MEV1" xfId="332" xr:uid="{00000000-0005-0000-0000-0000160B0000}"/>
    <cellStyle name="MEV2" xfId="333" xr:uid="{00000000-0005-0000-0000-0000170B0000}"/>
    <cellStyle name="MEV3" xfId="334" xr:uid="{00000000-0005-0000-0000-0000180B0000}"/>
    <cellStyle name="Neutral" xfId="9" builtinId="28" customBuiltin="1"/>
    <cellStyle name="Neutral 2" xfId="5299" xr:uid="{513D6F40-DA02-4868-B8D9-25EA7FF1995A}"/>
    <cellStyle name="Neutral 3" xfId="5351" xr:uid="{CA1EAF8D-AE9B-4BBC-A6D6-180E4191E3B8}"/>
    <cellStyle name="Normal" xfId="0" builtinId="0"/>
    <cellStyle name="Normal - Style1" xfId="335" xr:uid="{00000000-0005-0000-0000-00001B0B0000}"/>
    <cellStyle name="Normal - Style1 2" xfId="336" xr:uid="{00000000-0005-0000-0000-00001C0B0000}"/>
    <cellStyle name="Normal - Style2" xfId="337" xr:uid="{00000000-0005-0000-0000-00001D0B0000}"/>
    <cellStyle name="Normal - Style3" xfId="338" xr:uid="{00000000-0005-0000-0000-00001E0B0000}"/>
    <cellStyle name="Normal - Style4" xfId="339" xr:uid="{00000000-0005-0000-0000-00001F0B0000}"/>
    <cellStyle name="Normal - Style5" xfId="340" xr:uid="{00000000-0005-0000-0000-0000200B0000}"/>
    <cellStyle name="Normal - Style6" xfId="341" xr:uid="{00000000-0005-0000-0000-0000210B0000}"/>
    <cellStyle name="Normal - Style7" xfId="342" xr:uid="{00000000-0005-0000-0000-0000220B0000}"/>
    <cellStyle name="Normal - Style8" xfId="343" xr:uid="{00000000-0005-0000-0000-0000230B0000}"/>
    <cellStyle name="Normal 10" xfId="121" xr:uid="{00000000-0005-0000-0000-0000240B0000}"/>
    <cellStyle name="Normal 10 10" xfId="5364" xr:uid="{1DA1F414-11E0-40A8-B35E-DB336C3CCF9E}"/>
    <cellStyle name="Normal 10 2" xfId="344" xr:uid="{00000000-0005-0000-0000-0000250B0000}"/>
    <cellStyle name="Normal 10 2 2" xfId="345" xr:uid="{00000000-0005-0000-0000-0000260B0000}"/>
    <cellStyle name="Normal 10 2 2 2" xfId="663" xr:uid="{00000000-0005-0000-0000-0000270B0000}"/>
    <cellStyle name="Normal 10 2 2 2 2" xfId="1126" xr:uid="{00000000-0005-0000-0000-0000280B0000}"/>
    <cellStyle name="Normal 10 2 2 2 2 2" xfId="4205" xr:uid="{00000000-0005-0000-0000-0000290B0000}"/>
    <cellStyle name="Normal 10 2 2 2 3" xfId="1601" xr:uid="{00000000-0005-0000-0000-00002A0B0000}"/>
    <cellStyle name="Normal 10 2 2 2 3 2" xfId="4667" xr:uid="{00000000-0005-0000-0000-00002B0B0000}"/>
    <cellStyle name="Normal 10 2 2 2 4" xfId="3750" xr:uid="{00000000-0005-0000-0000-00002C0B0000}"/>
    <cellStyle name="Normal 10 2 2 2 5" xfId="3053" xr:uid="{00000000-0005-0000-0000-00002D0B0000}"/>
    <cellStyle name="Normal 10 2 2 2 6" xfId="2354" xr:uid="{00000000-0005-0000-0000-00002E0B0000}"/>
    <cellStyle name="Normal 10 2 2 3" xfId="899" xr:uid="{00000000-0005-0000-0000-00002F0B0000}"/>
    <cellStyle name="Normal 10 2 2 3 2" xfId="1846" xr:uid="{00000000-0005-0000-0000-0000300B0000}"/>
    <cellStyle name="Normal 10 2 2 3 2 2" xfId="4908" xr:uid="{00000000-0005-0000-0000-0000310B0000}"/>
    <cellStyle name="Normal 10 2 2 3 3" xfId="3978" xr:uid="{00000000-0005-0000-0000-0000320B0000}"/>
    <cellStyle name="Normal 10 2 2 3 4" xfId="3285" xr:uid="{00000000-0005-0000-0000-0000330B0000}"/>
    <cellStyle name="Normal 10 2 2 3 5" xfId="2586" xr:uid="{00000000-0005-0000-0000-0000340B0000}"/>
    <cellStyle name="Normal 10 2 2 4" xfId="1357" xr:uid="{00000000-0005-0000-0000-0000350B0000}"/>
    <cellStyle name="Normal 10 2 2 4 2" xfId="4433" xr:uid="{00000000-0005-0000-0000-0000360B0000}"/>
    <cellStyle name="Normal 10 2 2 5" xfId="3520" xr:uid="{00000000-0005-0000-0000-0000370B0000}"/>
    <cellStyle name="Normal 10 2 2 6" xfId="2819" xr:uid="{00000000-0005-0000-0000-0000380B0000}"/>
    <cellStyle name="Normal 10 2 2 7" xfId="2120" xr:uid="{00000000-0005-0000-0000-0000390B0000}"/>
    <cellStyle name="Normal 10 2 2 8" xfId="5409" xr:uid="{CE5FBF8B-7F67-44F3-A032-308425AC4357}"/>
    <cellStyle name="Normal 10 2 3" xfId="662" xr:uid="{00000000-0005-0000-0000-00003A0B0000}"/>
    <cellStyle name="Normal 10 2 3 2" xfId="1125" xr:uid="{00000000-0005-0000-0000-00003B0B0000}"/>
    <cellStyle name="Normal 10 2 3 2 2" xfId="4204" xr:uid="{00000000-0005-0000-0000-00003C0B0000}"/>
    <cellStyle name="Normal 10 2 3 3" xfId="1600" xr:uid="{00000000-0005-0000-0000-00003D0B0000}"/>
    <cellStyle name="Normal 10 2 3 3 2" xfId="4666" xr:uid="{00000000-0005-0000-0000-00003E0B0000}"/>
    <cellStyle name="Normal 10 2 3 4" xfId="3749" xr:uid="{00000000-0005-0000-0000-00003F0B0000}"/>
    <cellStyle name="Normal 10 2 3 5" xfId="3052" xr:uid="{00000000-0005-0000-0000-0000400B0000}"/>
    <cellStyle name="Normal 10 2 3 6" xfId="2353" xr:uid="{00000000-0005-0000-0000-0000410B0000}"/>
    <cellStyle name="Normal 10 2 4" xfId="898" xr:uid="{00000000-0005-0000-0000-0000420B0000}"/>
    <cellStyle name="Normal 10 2 4 2" xfId="1845" xr:uid="{00000000-0005-0000-0000-0000430B0000}"/>
    <cellStyle name="Normal 10 2 4 2 2" xfId="4907" xr:uid="{00000000-0005-0000-0000-0000440B0000}"/>
    <cellStyle name="Normal 10 2 4 3" xfId="3977" xr:uid="{00000000-0005-0000-0000-0000450B0000}"/>
    <cellStyle name="Normal 10 2 4 4" xfId="3284" xr:uid="{00000000-0005-0000-0000-0000460B0000}"/>
    <cellStyle name="Normal 10 2 4 5" xfId="2585" xr:uid="{00000000-0005-0000-0000-0000470B0000}"/>
    <cellStyle name="Normal 10 2 5" xfId="1356" xr:uid="{00000000-0005-0000-0000-0000480B0000}"/>
    <cellStyle name="Normal 10 2 5 2" xfId="4432" xr:uid="{00000000-0005-0000-0000-0000490B0000}"/>
    <cellStyle name="Normal 10 2 6" xfId="3519" xr:uid="{00000000-0005-0000-0000-00004A0B0000}"/>
    <cellStyle name="Normal 10 2 7" xfId="2818" xr:uid="{00000000-0005-0000-0000-00004B0B0000}"/>
    <cellStyle name="Normal 10 2 8" xfId="2119" xr:uid="{00000000-0005-0000-0000-00004C0B0000}"/>
    <cellStyle name="Normal 10 2 9" xfId="5370" xr:uid="{55CC5E77-BB9D-4CF1-8BC3-805A75906A2B}"/>
    <cellStyle name="Normal 10 3" xfId="346" xr:uid="{00000000-0005-0000-0000-00004D0B0000}"/>
    <cellStyle name="Normal 10 3 2" xfId="664" xr:uid="{00000000-0005-0000-0000-00004E0B0000}"/>
    <cellStyle name="Normal 10 3 2 2" xfId="1127" xr:uid="{00000000-0005-0000-0000-00004F0B0000}"/>
    <cellStyle name="Normal 10 3 2 2 2" xfId="4206" xr:uid="{00000000-0005-0000-0000-0000500B0000}"/>
    <cellStyle name="Normal 10 3 2 3" xfId="1602" xr:uid="{00000000-0005-0000-0000-0000510B0000}"/>
    <cellStyle name="Normal 10 3 2 3 2" xfId="4668" xr:uid="{00000000-0005-0000-0000-0000520B0000}"/>
    <cellStyle name="Normal 10 3 2 4" xfId="3751" xr:uid="{00000000-0005-0000-0000-0000530B0000}"/>
    <cellStyle name="Normal 10 3 2 5" xfId="3054" xr:uid="{00000000-0005-0000-0000-0000540B0000}"/>
    <cellStyle name="Normal 10 3 2 6" xfId="2355" xr:uid="{00000000-0005-0000-0000-0000550B0000}"/>
    <cellStyle name="Normal 10 3 3" xfId="900" xr:uid="{00000000-0005-0000-0000-0000560B0000}"/>
    <cellStyle name="Normal 10 3 3 2" xfId="1847" xr:uid="{00000000-0005-0000-0000-0000570B0000}"/>
    <cellStyle name="Normal 10 3 3 2 2" xfId="4909" xr:uid="{00000000-0005-0000-0000-0000580B0000}"/>
    <cellStyle name="Normal 10 3 3 3" xfId="3979" xr:uid="{00000000-0005-0000-0000-0000590B0000}"/>
    <cellStyle name="Normal 10 3 3 4" xfId="3286" xr:uid="{00000000-0005-0000-0000-00005A0B0000}"/>
    <cellStyle name="Normal 10 3 3 5" xfId="2587" xr:uid="{00000000-0005-0000-0000-00005B0B0000}"/>
    <cellStyle name="Normal 10 3 4" xfId="1358" xr:uid="{00000000-0005-0000-0000-00005C0B0000}"/>
    <cellStyle name="Normal 10 3 4 2" xfId="4434" xr:uid="{00000000-0005-0000-0000-00005D0B0000}"/>
    <cellStyle name="Normal 10 3 5" xfId="3521" xr:uid="{00000000-0005-0000-0000-00005E0B0000}"/>
    <cellStyle name="Normal 10 3 6" xfId="2820" xr:uid="{00000000-0005-0000-0000-00005F0B0000}"/>
    <cellStyle name="Normal 10 3 7" xfId="2121" xr:uid="{00000000-0005-0000-0000-0000600B0000}"/>
    <cellStyle name="Normal 10 4" xfId="553" xr:uid="{00000000-0005-0000-0000-0000610B0000}"/>
    <cellStyle name="Normal 10 4 2" xfId="1016" xr:uid="{00000000-0005-0000-0000-0000620B0000}"/>
    <cellStyle name="Normal 10 4 2 2" xfId="4095" xr:uid="{00000000-0005-0000-0000-0000630B0000}"/>
    <cellStyle name="Normal 10 4 3" xfId="1491" xr:uid="{00000000-0005-0000-0000-0000640B0000}"/>
    <cellStyle name="Normal 10 4 3 2" xfId="4557" xr:uid="{00000000-0005-0000-0000-0000650B0000}"/>
    <cellStyle name="Normal 10 4 4" xfId="3640" xr:uid="{00000000-0005-0000-0000-0000660B0000}"/>
    <cellStyle name="Normal 10 4 5" xfId="2943" xr:uid="{00000000-0005-0000-0000-0000670B0000}"/>
    <cellStyle name="Normal 10 4 6" xfId="2244" xr:uid="{00000000-0005-0000-0000-0000680B0000}"/>
    <cellStyle name="Normal 10 5" xfId="787" xr:uid="{00000000-0005-0000-0000-0000690B0000}"/>
    <cellStyle name="Normal 10 5 2" xfId="1728" xr:uid="{00000000-0005-0000-0000-00006A0B0000}"/>
    <cellStyle name="Normal 10 5 2 2" xfId="4790" xr:uid="{00000000-0005-0000-0000-00006B0B0000}"/>
    <cellStyle name="Normal 10 5 3" xfId="3868" xr:uid="{00000000-0005-0000-0000-00006C0B0000}"/>
    <cellStyle name="Normal 10 5 4" xfId="3174" xr:uid="{00000000-0005-0000-0000-00006D0B0000}"/>
    <cellStyle name="Normal 10 5 5" xfId="2475" xr:uid="{00000000-0005-0000-0000-00006E0B0000}"/>
    <cellStyle name="Normal 10 6" xfId="1246" xr:uid="{00000000-0005-0000-0000-00006F0B0000}"/>
    <cellStyle name="Normal 10 6 2" xfId="4322" xr:uid="{00000000-0005-0000-0000-0000700B0000}"/>
    <cellStyle name="Normal 10 7" xfId="3409" xr:uid="{00000000-0005-0000-0000-0000710B0000}"/>
    <cellStyle name="Normal 10 8" xfId="2708" xr:uid="{00000000-0005-0000-0000-0000720B0000}"/>
    <cellStyle name="Normal 10 9" xfId="2007" xr:uid="{00000000-0005-0000-0000-0000730B0000}"/>
    <cellStyle name="Normal 11" xfId="122" xr:uid="{00000000-0005-0000-0000-0000740B0000}"/>
    <cellStyle name="Normal 11 2" xfId="5413" xr:uid="{06852EE4-FC44-4109-9741-43B5C2870A3F}"/>
    <cellStyle name="Normal 11 3" xfId="5412" xr:uid="{B9C62DD1-06F4-40EF-A462-D11EF327271D}"/>
    <cellStyle name="Normal 11_Weather Data ENTRY" xfId="5414" xr:uid="{F47B1E22-C828-45C4-A508-EE5F9A1E78B9}"/>
    <cellStyle name="Normal 12" xfId="123" xr:uid="{00000000-0005-0000-0000-0000750B0000}"/>
    <cellStyle name="Normal 12 2" xfId="347" xr:uid="{00000000-0005-0000-0000-0000760B0000}"/>
    <cellStyle name="Normal 12 2 2" xfId="665" xr:uid="{00000000-0005-0000-0000-0000770B0000}"/>
    <cellStyle name="Normal 12 2 2 2" xfId="1128" xr:uid="{00000000-0005-0000-0000-0000780B0000}"/>
    <cellStyle name="Normal 12 2 2 2 2" xfId="4207" xr:uid="{00000000-0005-0000-0000-0000790B0000}"/>
    <cellStyle name="Normal 12 2 2 3" xfId="1603" xr:uid="{00000000-0005-0000-0000-00007A0B0000}"/>
    <cellStyle name="Normal 12 2 2 3 2" xfId="4669" xr:uid="{00000000-0005-0000-0000-00007B0B0000}"/>
    <cellStyle name="Normal 12 2 2 4" xfId="3752" xr:uid="{00000000-0005-0000-0000-00007C0B0000}"/>
    <cellStyle name="Normal 12 2 2 5" xfId="3055" xr:uid="{00000000-0005-0000-0000-00007D0B0000}"/>
    <cellStyle name="Normal 12 2 2 6" xfId="2356" xr:uid="{00000000-0005-0000-0000-00007E0B0000}"/>
    <cellStyle name="Normal 12 2 3" xfId="901" xr:uid="{00000000-0005-0000-0000-00007F0B0000}"/>
    <cellStyle name="Normal 12 2 3 2" xfId="1848" xr:uid="{00000000-0005-0000-0000-0000800B0000}"/>
    <cellStyle name="Normal 12 2 3 2 2" xfId="4910" xr:uid="{00000000-0005-0000-0000-0000810B0000}"/>
    <cellStyle name="Normal 12 2 3 3" xfId="3980" xr:uid="{00000000-0005-0000-0000-0000820B0000}"/>
    <cellStyle name="Normal 12 2 3 4" xfId="3287" xr:uid="{00000000-0005-0000-0000-0000830B0000}"/>
    <cellStyle name="Normal 12 2 3 5" xfId="2588" xr:uid="{00000000-0005-0000-0000-0000840B0000}"/>
    <cellStyle name="Normal 12 2 4" xfId="1359" xr:uid="{00000000-0005-0000-0000-0000850B0000}"/>
    <cellStyle name="Normal 12 2 4 2" xfId="4435" xr:uid="{00000000-0005-0000-0000-0000860B0000}"/>
    <cellStyle name="Normal 12 2 5" xfId="3522" xr:uid="{00000000-0005-0000-0000-0000870B0000}"/>
    <cellStyle name="Normal 12 2 6" xfId="2821" xr:uid="{00000000-0005-0000-0000-0000880B0000}"/>
    <cellStyle name="Normal 12 2 7" xfId="2122" xr:uid="{00000000-0005-0000-0000-0000890B0000}"/>
    <cellStyle name="Normal 12 3" xfId="554" xr:uid="{00000000-0005-0000-0000-00008A0B0000}"/>
    <cellStyle name="Normal 12 3 2" xfId="1017" xr:uid="{00000000-0005-0000-0000-00008B0B0000}"/>
    <cellStyle name="Normal 12 3 2 2" xfId="4096" xr:uid="{00000000-0005-0000-0000-00008C0B0000}"/>
    <cellStyle name="Normal 12 3 3" xfId="1492" xr:uid="{00000000-0005-0000-0000-00008D0B0000}"/>
    <cellStyle name="Normal 12 3 3 2" xfId="4558" xr:uid="{00000000-0005-0000-0000-00008E0B0000}"/>
    <cellStyle name="Normal 12 3 4" xfId="3641" xr:uid="{00000000-0005-0000-0000-00008F0B0000}"/>
    <cellStyle name="Normal 12 3 5" xfId="2944" xr:uid="{00000000-0005-0000-0000-0000900B0000}"/>
    <cellStyle name="Normal 12 3 6" xfId="2245" xr:uid="{00000000-0005-0000-0000-0000910B0000}"/>
    <cellStyle name="Normal 12 4" xfId="788" xr:uid="{00000000-0005-0000-0000-0000920B0000}"/>
    <cellStyle name="Normal 12 4 2" xfId="1729" xr:uid="{00000000-0005-0000-0000-0000930B0000}"/>
    <cellStyle name="Normal 12 4 2 2" xfId="4791" xr:uid="{00000000-0005-0000-0000-0000940B0000}"/>
    <cellStyle name="Normal 12 4 3" xfId="3869" xr:uid="{00000000-0005-0000-0000-0000950B0000}"/>
    <cellStyle name="Normal 12 4 4" xfId="3175" xr:uid="{00000000-0005-0000-0000-0000960B0000}"/>
    <cellStyle name="Normal 12 4 5" xfId="2476" xr:uid="{00000000-0005-0000-0000-0000970B0000}"/>
    <cellStyle name="Normal 12 5" xfId="1247" xr:uid="{00000000-0005-0000-0000-0000980B0000}"/>
    <cellStyle name="Normal 12 5 2" xfId="4323" xr:uid="{00000000-0005-0000-0000-0000990B0000}"/>
    <cellStyle name="Normal 12 6" xfId="3410" xr:uid="{00000000-0005-0000-0000-00009A0B0000}"/>
    <cellStyle name="Normal 12 7" xfId="2709" xr:uid="{00000000-0005-0000-0000-00009B0B0000}"/>
    <cellStyle name="Normal 12 8" xfId="2008" xr:uid="{00000000-0005-0000-0000-00009C0B0000}"/>
    <cellStyle name="Normal 12 9" xfId="5365" xr:uid="{BB6CB710-005C-4118-87A1-186FD659E714}"/>
    <cellStyle name="Normal 13" xfId="124" xr:uid="{00000000-0005-0000-0000-00009D0B0000}"/>
    <cellStyle name="Normal 13 2" xfId="348" xr:uid="{00000000-0005-0000-0000-00009E0B0000}"/>
    <cellStyle name="Normal 13 2 2" xfId="666" xr:uid="{00000000-0005-0000-0000-00009F0B0000}"/>
    <cellStyle name="Normal 13 2 2 2" xfId="1129" xr:uid="{00000000-0005-0000-0000-0000A00B0000}"/>
    <cellStyle name="Normal 13 2 2 2 2" xfId="4208" xr:uid="{00000000-0005-0000-0000-0000A10B0000}"/>
    <cellStyle name="Normal 13 2 2 3" xfId="1604" xr:uid="{00000000-0005-0000-0000-0000A20B0000}"/>
    <cellStyle name="Normal 13 2 2 3 2" xfId="4670" xr:uid="{00000000-0005-0000-0000-0000A30B0000}"/>
    <cellStyle name="Normal 13 2 2 4" xfId="3753" xr:uid="{00000000-0005-0000-0000-0000A40B0000}"/>
    <cellStyle name="Normal 13 2 2 5" xfId="3056" xr:uid="{00000000-0005-0000-0000-0000A50B0000}"/>
    <cellStyle name="Normal 13 2 2 6" xfId="2357" xr:uid="{00000000-0005-0000-0000-0000A60B0000}"/>
    <cellStyle name="Normal 13 2 3" xfId="902" xr:uid="{00000000-0005-0000-0000-0000A70B0000}"/>
    <cellStyle name="Normal 13 2 3 2" xfId="1849" xr:uid="{00000000-0005-0000-0000-0000A80B0000}"/>
    <cellStyle name="Normal 13 2 3 2 2" xfId="4911" xr:uid="{00000000-0005-0000-0000-0000A90B0000}"/>
    <cellStyle name="Normal 13 2 3 3" xfId="3981" xr:uid="{00000000-0005-0000-0000-0000AA0B0000}"/>
    <cellStyle name="Normal 13 2 3 4" xfId="3288" xr:uid="{00000000-0005-0000-0000-0000AB0B0000}"/>
    <cellStyle name="Normal 13 2 3 5" xfId="2589" xr:uid="{00000000-0005-0000-0000-0000AC0B0000}"/>
    <cellStyle name="Normal 13 2 4" xfId="1360" xr:uid="{00000000-0005-0000-0000-0000AD0B0000}"/>
    <cellStyle name="Normal 13 2 4 2" xfId="4436" xr:uid="{00000000-0005-0000-0000-0000AE0B0000}"/>
    <cellStyle name="Normal 13 2 5" xfId="3523" xr:uid="{00000000-0005-0000-0000-0000AF0B0000}"/>
    <cellStyle name="Normal 13 2 6" xfId="2822" xr:uid="{00000000-0005-0000-0000-0000B00B0000}"/>
    <cellStyle name="Normal 13 2 7" xfId="2123" xr:uid="{00000000-0005-0000-0000-0000B10B0000}"/>
    <cellStyle name="Normal 13 3" xfId="555" xr:uid="{00000000-0005-0000-0000-0000B20B0000}"/>
    <cellStyle name="Normal 13 3 2" xfId="1018" xr:uid="{00000000-0005-0000-0000-0000B30B0000}"/>
    <cellStyle name="Normal 13 3 2 2" xfId="4097" xr:uid="{00000000-0005-0000-0000-0000B40B0000}"/>
    <cellStyle name="Normal 13 3 3" xfId="1493" xr:uid="{00000000-0005-0000-0000-0000B50B0000}"/>
    <cellStyle name="Normal 13 3 3 2" xfId="4559" xr:uid="{00000000-0005-0000-0000-0000B60B0000}"/>
    <cellStyle name="Normal 13 3 4" xfId="3642" xr:uid="{00000000-0005-0000-0000-0000B70B0000}"/>
    <cellStyle name="Normal 13 3 5" xfId="2945" xr:uid="{00000000-0005-0000-0000-0000B80B0000}"/>
    <cellStyle name="Normal 13 3 6" xfId="2246" xr:uid="{00000000-0005-0000-0000-0000B90B0000}"/>
    <cellStyle name="Normal 13 4" xfId="789" xr:uid="{00000000-0005-0000-0000-0000BA0B0000}"/>
    <cellStyle name="Normal 13 4 2" xfId="1730" xr:uid="{00000000-0005-0000-0000-0000BB0B0000}"/>
    <cellStyle name="Normal 13 4 2 2" xfId="4792" xr:uid="{00000000-0005-0000-0000-0000BC0B0000}"/>
    <cellStyle name="Normal 13 4 3" xfId="3870" xr:uid="{00000000-0005-0000-0000-0000BD0B0000}"/>
    <cellStyle name="Normal 13 4 4" xfId="3176" xr:uid="{00000000-0005-0000-0000-0000BE0B0000}"/>
    <cellStyle name="Normal 13 4 5" xfId="2477" xr:uid="{00000000-0005-0000-0000-0000BF0B0000}"/>
    <cellStyle name="Normal 13 5" xfId="1248" xr:uid="{00000000-0005-0000-0000-0000C00B0000}"/>
    <cellStyle name="Normal 13 5 2" xfId="4324" xr:uid="{00000000-0005-0000-0000-0000C10B0000}"/>
    <cellStyle name="Normal 13 6" xfId="3411" xr:uid="{00000000-0005-0000-0000-0000C20B0000}"/>
    <cellStyle name="Normal 13 7" xfId="2710" xr:uid="{00000000-0005-0000-0000-0000C30B0000}"/>
    <cellStyle name="Normal 13 8" xfId="2009" xr:uid="{00000000-0005-0000-0000-0000C40B0000}"/>
    <cellStyle name="Normal 13 9" xfId="5369" xr:uid="{2527AA05-E771-4E57-898F-FF788AE0C0E9}"/>
    <cellStyle name="Normal 14" xfId="349" xr:uid="{00000000-0005-0000-0000-0000C50B0000}"/>
    <cellStyle name="Normal 14 10" xfId="2124" xr:uid="{00000000-0005-0000-0000-0000C60B0000}"/>
    <cellStyle name="Normal 14 2" xfId="350" xr:uid="{00000000-0005-0000-0000-0000C70B0000}"/>
    <cellStyle name="Normal 14 2 2" xfId="351" xr:uid="{00000000-0005-0000-0000-0000C80B0000}"/>
    <cellStyle name="Normal 14 2 2 2" xfId="669" xr:uid="{00000000-0005-0000-0000-0000C90B0000}"/>
    <cellStyle name="Normal 14 2 2 2 2" xfId="1132" xr:uid="{00000000-0005-0000-0000-0000CA0B0000}"/>
    <cellStyle name="Normal 14 2 2 2 2 2" xfId="4211" xr:uid="{00000000-0005-0000-0000-0000CB0B0000}"/>
    <cellStyle name="Normal 14 2 2 2 3" xfId="1607" xr:uid="{00000000-0005-0000-0000-0000CC0B0000}"/>
    <cellStyle name="Normal 14 2 2 2 3 2" xfId="4673" xr:uid="{00000000-0005-0000-0000-0000CD0B0000}"/>
    <cellStyle name="Normal 14 2 2 2 4" xfId="3756" xr:uid="{00000000-0005-0000-0000-0000CE0B0000}"/>
    <cellStyle name="Normal 14 2 2 2 5" xfId="3059" xr:uid="{00000000-0005-0000-0000-0000CF0B0000}"/>
    <cellStyle name="Normal 14 2 2 2 6" xfId="2360" xr:uid="{00000000-0005-0000-0000-0000D00B0000}"/>
    <cellStyle name="Normal 14 2 2 3" xfId="905" xr:uid="{00000000-0005-0000-0000-0000D10B0000}"/>
    <cellStyle name="Normal 14 2 2 3 2" xfId="1852" xr:uid="{00000000-0005-0000-0000-0000D20B0000}"/>
    <cellStyle name="Normal 14 2 2 3 2 2" xfId="4914" xr:uid="{00000000-0005-0000-0000-0000D30B0000}"/>
    <cellStyle name="Normal 14 2 2 3 3" xfId="3984" xr:uid="{00000000-0005-0000-0000-0000D40B0000}"/>
    <cellStyle name="Normal 14 2 2 3 4" xfId="3291" xr:uid="{00000000-0005-0000-0000-0000D50B0000}"/>
    <cellStyle name="Normal 14 2 2 3 5" xfId="2592" xr:uid="{00000000-0005-0000-0000-0000D60B0000}"/>
    <cellStyle name="Normal 14 2 2 4" xfId="1363" xr:uid="{00000000-0005-0000-0000-0000D70B0000}"/>
    <cellStyle name="Normal 14 2 2 4 2" xfId="4439" xr:uid="{00000000-0005-0000-0000-0000D80B0000}"/>
    <cellStyle name="Normal 14 2 2 5" xfId="3526" xr:uid="{00000000-0005-0000-0000-0000D90B0000}"/>
    <cellStyle name="Normal 14 2 2 6" xfId="2825" xr:uid="{00000000-0005-0000-0000-0000DA0B0000}"/>
    <cellStyle name="Normal 14 2 2 7" xfId="2126" xr:uid="{00000000-0005-0000-0000-0000DB0B0000}"/>
    <cellStyle name="Normal 14 2 3" xfId="668" xr:uid="{00000000-0005-0000-0000-0000DC0B0000}"/>
    <cellStyle name="Normal 14 2 3 2" xfId="1131" xr:uid="{00000000-0005-0000-0000-0000DD0B0000}"/>
    <cellStyle name="Normal 14 2 3 2 2" xfId="4210" xr:uid="{00000000-0005-0000-0000-0000DE0B0000}"/>
    <cellStyle name="Normal 14 2 3 3" xfId="1606" xr:uid="{00000000-0005-0000-0000-0000DF0B0000}"/>
    <cellStyle name="Normal 14 2 3 3 2" xfId="4672" xr:uid="{00000000-0005-0000-0000-0000E00B0000}"/>
    <cellStyle name="Normal 14 2 3 4" xfId="3755" xr:uid="{00000000-0005-0000-0000-0000E10B0000}"/>
    <cellStyle name="Normal 14 2 3 5" xfId="3058" xr:uid="{00000000-0005-0000-0000-0000E20B0000}"/>
    <cellStyle name="Normal 14 2 3 6" xfId="2359" xr:uid="{00000000-0005-0000-0000-0000E30B0000}"/>
    <cellStyle name="Normal 14 2 4" xfId="904" xr:uid="{00000000-0005-0000-0000-0000E40B0000}"/>
    <cellStyle name="Normal 14 2 4 2" xfId="1851" xr:uid="{00000000-0005-0000-0000-0000E50B0000}"/>
    <cellStyle name="Normal 14 2 4 2 2" xfId="4913" xr:uid="{00000000-0005-0000-0000-0000E60B0000}"/>
    <cellStyle name="Normal 14 2 4 3" xfId="3983" xr:uid="{00000000-0005-0000-0000-0000E70B0000}"/>
    <cellStyle name="Normal 14 2 4 4" xfId="3290" xr:uid="{00000000-0005-0000-0000-0000E80B0000}"/>
    <cellStyle name="Normal 14 2 4 5" xfId="2591" xr:uid="{00000000-0005-0000-0000-0000E90B0000}"/>
    <cellStyle name="Normal 14 2 5" xfId="1362" xr:uid="{00000000-0005-0000-0000-0000EA0B0000}"/>
    <cellStyle name="Normal 14 2 5 2" xfId="4438" xr:uid="{00000000-0005-0000-0000-0000EB0B0000}"/>
    <cellStyle name="Normal 14 2 6" xfId="3525" xr:uid="{00000000-0005-0000-0000-0000EC0B0000}"/>
    <cellStyle name="Normal 14 2 7" xfId="2824" xr:uid="{00000000-0005-0000-0000-0000ED0B0000}"/>
    <cellStyle name="Normal 14 2 8" xfId="2125" xr:uid="{00000000-0005-0000-0000-0000EE0B0000}"/>
    <cellStyle name="Normal 14 3" xfId="352" xr:uid="{00000000-0005-0000-0000-0000EF0B0000}"/>
    <cellStyle name="Normal 14 3 2" xfId="353" xr:uid="{00000000-0005-0000-0000-0000F00B0000}"/>
    <cellStyle name="Normal 14 3 2 2" xfId="671" xr:uid="{00000000-0005-0000-0000-0000F10B0000}"/>
    <cellStyle name="Normal 14 3 2 2 2" xfId="1134" xr:uid="{00000000-0005-0000-0000-0000F20B0000}"/>
    <cellStyle name="Normal 14 3 2 2 2 2" xfId="4213" xr:uid="{00000000-0005-0000-0000-0000F30B0000}"/>
    <cellStyle name="Normal 14 3 2 2 3" xfId="1609" xr:uid="{00000000-0005-0000-0000-0000F40B0000}"/>
    <cellStyle name="Normal 14 3 2 2 3 2" xfId="4675" xr:uid="{00000000-0005-0000-0000-0000F50B0000}"/>
    <cellStyle name="Normal 14 3 2 2 4" xfId="3758" xr:uid="{00000000-0005-0000-0000-0000F60B0000}"/>
    <cellStyle name="Normal 14 3 2 2 5" xfId="3061" xr:uid="{00000000-0005-0000-0000-0000F70B0000}"/>
    <cellStyle name="Normal 14 3 2 2 6" xfId="2362" xr:uid="{00000000-0005-0000-0000-0000F80B0000}"/>
    <cellStyle name="Normal 14 3 2 3" xfId="907" xr:uid="{00000000-0005-0000-0000-0000F90B0000}"/>
    <cellStyle name="Normal 14 3 2 3 2" xfId="1854" xr:uid="{00000000-0005-0000-0000-0000FA0B0000}"/>
    <cellStyle name="Normal 14 3 2 3 2 2" xfId="4916" xr:uid="{00000000-0005-0000-0000-0000FB0B0000}"/>
    <cellStyle name="Normal 14 3 2 3 3" xfId="3986" xr:uid="{00000000-0005-0000-0000-0000FC0B0000}"/>
    <cellStyle name="Normal 14 3 2 3 4" xfId="3293" xr:uid="{00000000-0005-0000-0000-0000FD0B0000}"/>
    <cellStyle name="Normal 14 3 2 3 5" xfId="2594" xr:uid="{00000000-0005-0000-0000-0000FE0B0000}"/>
    <cellStyle name="Normal 14 3 2 4" xfId="1365" xr:uid="{00000000-0005-0000-0000-0000FF0B0000}"/>
    <cellStyle name="Normal 14 3 2 4 2" xfId="4441" xr:uid="{00000000-0005-0000-0000-0000000C0000}"/>
    <cellStyle name="Normal 14 3 2 5" xfId="3528" xr:uid="{00000000-0005-0000-0000-0000010C0000}"/>
    <cellStyle name="Normal 14 3 2 6" xfId="2827" xr:uid="{00000000-0005-0000-0000-0000020C0000}"/>
    <cellStyle name="Normal 14 3 2 7" xfId="2128" xr:uid="{00000000-0005-0000-0000-0000030C0000}"/>
    <cellStyle name="Normal 14 3 3" xfId="354" xr:uid="{00000000-0005-0000-0000-0000040C0000}"/>
    <cellStyle name="Normal 14 3 3 2" xfId="672" xr:uid="{00000000-0005-0000-0000-0000050C0000}"/>
    <cellStyle name="Normal 14 3 3 2 2" xfId="1135" xr:uid="{00000000-0005-0000-0000-0000060C0000}"/>
    <cellStyle name="Normal 14 3 3 2 2 2" xfId="4214" xr:uid="{00000000-0005-0000-0000-0000070C0000}"/>
    <cellStyle name="Normal 14 3 3 2 3" xfId="1610" xr:uid="{00000000-0005-0000-0000-0000080C0000}"/>
    <cellStyle name="Normal 14 3 3 2 3 2" xfId="4676" xr:uid="{00000000-0005-0000-0000-0000090C0000}"/>
    <cellStyle name="Normal 14 3 3 2 4" xfId="3759" xr:uid="{00000000-0005-0000-0000-00000A0C0000}"/>
    <cellStyle name="Normal 14 3 3 2 5" xfId="3062" xr:uid="{00000000-0005-0000-0000-00000B0C0000}"/>
    <cellStyle name="Normal 14 3 3 2 6" xfId="2363" xr:uid="{00000000-0005-0000-0000-00000C0C0000}"/>
    <cellStyle name="Normal 14 3 3 3" xfId="908" xr:uid="{00000000-0005-0000-0000-00000D0C0000}"/>
    <cellStyle name="Normal 14 3 3 3 2" xfId="1855" xr:uid="{00000000-0005-0000-0000-00000E0C0000}"/>
    <cellStyle name="Normal 14 3 3 3 2 2" xfId="4917" xr:uid="{00000000-0005-0000-0000-00000F0C0000}"/>
    <cellStyle name="Normal 14 3 3 3 3" xfId="3987" xr:uid="{00000000-0005-0000-0000-0000100C0000}"/>
    <cellStyle name="Normal 14 3 3 3 4" xfId="3294" xr:uid="{00000000-0005-0000-0000-0000110C0000}"/>
    <cellStyle name="Normal 14 3 3 3 5" xfId="2595" xr:uid="{00000000-0005-0000-0000-0000120C0000}"/>
    <cellStyle name="Normal 14 3 3 4" xfId="1366" xr:uid="{00000000-0005-0000-0000-0000130C0000}"/>
    <cellStyle name="Normal 14 3 3 4 2" xfId="4442" xr:uid="{00000000-0005-0000-0000-0000140C0000}"/>
    <cellStyle name="Normal 14 3 3 5" xfId="3529" xr:uid="{00000000-0005-0000-0000-0000150C0000}"/>
    <cellStyle name="Normal 14 3 3 6" xfId="2828" xr:uid="{00000000-0005-0000-0000-0000160C0000}"/>
    <cellStyle name="Normal 14 3 3 7" xfId="2129" xr:uid="{00000000-0005-0000-0000-0000170C0000}"/>
    <cellStyle name="Normal 14 3 4" xfId="670" xr:uid="{00000000-0005-0000-0000-0000180C0000}"/>
    <cellStyle name="Normal 14 3 4 2" xfId="1133" xr:uid="{00000000-0005-0000-0000-0000190C0000}"/>
    <cellStyle name="Normal 14 3 4 2 2" xfId="4212" xr:uid="{00000000-0005-0000-0000-00001A0C0000}"/>
    <cellStyle name="Normal 14 3 4 3" xfId="1608" xr:uid="{00000000-0005-0000-0000-00001B0C0000}"/>
    <cellStyle name="Normal 14 3 4 3 2" xfId="4674" xr:uid="{00000000-0005-0000-0000-00001C0C0000}"/>
    <cellStyle name="Normal 14 3 4 4" xfId="3757" xr:uid="{00000000-0005-0000-0000-00001D0C0000}"/>
    <cellStyle name="Normal 14 3 4 5" xfId="3060" xr:uid="{00000000-0005-0000-0000-00001E0C0000}"/>
    <cellStyle name="Normal 14 3 4 6" xfId="2361" xr:uid="{00000000-0005-0000-0000-00001F0C0000}"/>
    <cellStyle name="Normal 14 3 5" xfId="906" xr:uid="{00000000-0005-0000-0000-0000200C0000}"/>
    <cellStyle name="Normal 14 3 5 2" xfId="1853" xr:uid="{00000000-0005-0000-0000-0000210C0000}"/>
    <cellStyle name="Normal 14 3 5 2 2" xfId="4915" xr:uid="{00000000-0005-0000-0000-0000220C0000}"/>
    <cellStyle name="Normal 14 3 5 3" xfId="3985" xr:uid="{00000000-0005-0000-0000-0000230C0000}"/>
    <cellStyle name="Normal 14 3 5 4" xfId="3292" xr:uid="{00000000-0005-0000-0000-0000240C0000}"/>
    <cellStyle name="Normal 14 3 5 5" xfId="2593" xr:uid="{00000000-0005-0000-0000-0000250C0000}"/>
    <cellStyle name="Normal 14 3 6" xfId="1364" xr:uid="{00000000-0005-0000-0000-0000260C0000}"/>
    <cellStyle name="Normal 14 3 6 2" xfId="4440" xr:uid="{00000000-0005-0000-0000-0000270C0000}"/>
    <cellStyle name="Normal 14 3 7" xfId="3527" xr:uid="{00000000-0005-0000-0000-0000280C0000}"/>
    <cellStyle name="Normal 14 3 8" xfId="2826" xr:uid="{00000000-0005-0000-0000-0000290C0000}"/>
    <cellStyle name="Normal 14 3 9" xfId="2127" xr:uid="{00000000-0005-0000-0000-00002A0C0000}"/>
    <cellStyle name="Normal 14 4" xfId="355" xr:uid="{00000000-0005-0000-0000-00002B0C0000}"/>
    <cellStyle name="Normal 14 4 2" xfId="673" xr:uid="{00000000-0005-0000-0000-00002C0C0000}"/>
    <cellStyle name="Normal 14 4 2 2" xfId="1136" xr:uid="{00000000-0005-0000-0000-00002D0C0000}"/>
    <cellStyle name="Normal 14 4 2 2 2" xfId="4215" xr:uid="{00000000-0005-0000-0000-00002E0C0000}"/>
    <cellStyle name="Normal 14 4 2 3" xfId="1611" xr:uid="{00000000-0005-0000-0000-00002F0C0000}"/>
    <cellStyle name="Normal 14 4 2 3 2" xfId="4677" xr:uid="{00000000-0005-0000-0000-0000300C0000}"/>
    <cellStyle name="Normal 14 4 2 4" xfId="3760" xr:uid="{00000000-0005-0000-0000-0000310C0000}"/>
    <cellStyle name="Normal 14 4 2 5" xfId="3063" xr:uid="{00000000-0005-0000-0000-0000320C0000}"/>
    <cellStyle name="Normal 14 4 2 6" xfId="2364" xr:uid="{00000000-0005-0000-0000-0000330C0000}"/>
    <cellStyle name="Normal 14 4 3" xfId="909" xr:uid="{00000000-0005-0000-0000-0000340C0000}"/>
    <cellStyle name="Normal 14 4 3 2" xfId="1856" xr:uid="{00000000-0005-0000-0000-0000350C0000}"/>
    <cellStyle name="Normal 14 4 3 2 2" xfId="4918" xr:uid="{00000000-0005-0000-0000-0000360C0000}"/>
    <cellStyle name="Normal 14 4 3 3" xfId="3988" xr:uid="{00000000-0005-0000-0000-0000370C0000}"/>
    <cellStyle name="Normal 14 4 3 4" xfId="3295" xr:uid="{00000000-0005-0000-0000-0000380C0000}"/>
    <cellStyle name="Normal 14 4 3 5" xfId="2596" xr:uid="{00000000-0005-0000-0000-0000390C0000}"/>
    <cellStyle name="Normal 14 4 4" xfId="1367" xr:uid="{00000000-0005-0000-0000-00003A0C0000}"/>
    <cellStyle name="Normal 14 4 4 2" xfId="4443" xr:uid="{00000000-0005-0000-0000-00003B0C0000}"/>
    <cellStyle name="Normal 14 4 5" xfId="3530" xr:uid="{00000000-0005-0000-0000-00003C0C0000}"/>
    <cellStyle name="Normal 14 4 6" xfId="2829" xr:uid="{00000000-0005-0000-0000-00003D0C0000}"/>
    <cellStyle name="Normal 14 4 7" xfId="2130" xr:uid="{00000000-0005-0000-0000-00003E0C0000}"/>
    <cellStyle name="Normal 14 5" xfId="667" xr:uid="{00000000-0005-0000-0000-00003F0C0000}"/>
    <cellStyle name="Normal 14 5 2" xfId="1130" xr:uid="{00000000-0005-0000-0000-0000400C0000}"/>
    <cellStyle name="Normal 14 5 2 2" xfId="4209" xr:uid="{00000000-0005-0000-0000-0000410C0000}"/>
    <cellStyle name="Normal 14 5 3" xfId="1605" xr:uid="{00000000-0005-0000-0000-0000420C0000}"/>
    <cellStyle name="Normal 14 5 3 2" xfId="4671" xr:uid="{00000000-0005-0000-0000-0000430C0000}"/>
    <cellStyle name="Normal 14 5 4" xfId="3754" xr:uid="{00000000-0005-0000-0000-0000440C0000}"/>
    <cellStyle name="Normal 14 5 5" xfId="3057" xr:uid="{00000000-0005-0000-0000-0000450C0000}"/>
    <cellStyle name="Normal 14 5 6" xfId="2358" xr:uid="{00000000-0005-0000-0000-0000460C0000}"/>
    <cellStyle name="Normal 14 6" xfId="903" xr:uid="{00000000-0005-0000-0000-0000470C0000}"/>
    <cellStyle name="Normal 14 6 2" xfId="1850" xr:uid="{00000000-0005-0000-0000-0000480C0000}"/>
    <cellStyle name="Normal 14 6 2 2" xfId="4912" xr:uid="{00000000-0005-0000-0000-0000490C0000}"/>
    <cellStyle name="Normal 14 6 3" xfId="3982" xr:uid="{00000000-0005-0000-0000-00004A0C0000}"/>
    <cellStyle name="Normal 14 6 4" xfId="3289" xr:uid="{00000000-0005-0000-0000-00004B0C0000}"/>
    <cellStyle name="Normal 14 6 5" xfId="2590" xr:uid="{00000000-0005-0000-0000-00004C0C0000}"/>
    <cellStyle name="Normal 14 7" xfId="1361" xr:uid="{00000000-0005-0000-0000-00004D0C0000}"/>
    <cellStyle name="Normal 14 7 2" xfId="4437" xr:uid="{00000000-0005-0000-0000-00004E0C0000}"/>
    <cellStyle name="Normal 14 8" xfId="3524" xr:uid="{00000000-0005-0000-0000-00004F0C0000}"/>
    <cellStyle name="Normal 14 9" xfId="2823" xr:uid="{00000000-0005-0000-0000-0000500C0000}"/>
    <cellStyle name="Normal 15" xfId="356" xr:uid="{00000000-0005-0000-0000-0000510C0000}"/>
    <cellStyle name="Normal 15 2" xfId="357" xr:uid="{00000000-0005-0000-0000-0000520C0000}"/>
    <cellStyle name="Normal 15 2 2" xfId="358" xr:uid="{00000000-0005-0000-0000-0000530C0000}"/>
    <cellStyle name="Normal 15 2 2 2" xfId="676" xr:uid="{00000000-0005-0000-0000-0000540C0000}"/>
    <cellStyle name="Normal 15 2 2 2 2" xfId="1139" xr:uid="{00000000-0005-0000-0000-0000550C0000}"/>
    <cellStyle name="Normal 15 2 2 2 2 2" xfId="4218" xr:uid="{00000000-0005-0000-0000-0000560C0000}"/>
    <cellStyle name="Normal 15 2 2 2 3" xfId="1614" xr:uid="{00000000-0005-0000-0000-0000570C0000}"/>
    <cellStyle name="Normal 15 2 2 2 3 2" xfId="4680" xr:uid="{00000000-0005-0000-0000-0000580C0000}"/>
    <cellStyle name="Normal 15 2 2 2 4" xfId="3763" xr:uid="{00000000-0005-0000-0000-0000590C0000}"/>
    <cellStyle name="Normal 15 2 2 2 5" xfId="3066" xr:uid="{00000000-0005-0000-0000-00005A0C0000}"/>
    <cellStyle name="Normal 15 2 2 2 6" xfId="2367" xr:uid="{00000000-0005-0000-0000-00005B0C0000}"/>
    <cellStyle name="Normal 15 2 2 3" xfId="912" xr:uid="{00000000-0005-0000-0000-00005C0C0000}"/>
    <cellStyle name="Normal 15 2 2 3 2" xfId="1859" xr:uid="{00000000-0005-0000-0000-00005D0C0000}"/>
    <cellStyle name="Normal 15 2 2 3 2 2" xfId="4921" xr:uid="{00000000-0005-0000-0000-00005E0C0000}"/>
    <cellStyle name="Normal 15 2 2 3 3" xfId="3991" xr:uid="{00000000-0005-0000-0000-00005F0C0000}"/>
    <cellStyle name="Normal 15 2 2 3 4" xfId="3298" xr:uid="{00000000-0005-0000-0000-0000600C0000}"/>
    <cellStyle name="Normal 15 2 2 3 5" xfId="2599" xr:uid="{00000000-0005-0000-0000-0000610C0000}"/>
    <cellStyle name="Normal 15 2 2 4" xfId="1370" xr:uid="{00000000-0005-0000-0000-0000620C0000}"/>
    <cellStyle name="Normal 15 2 2 4 2" xfId="4446" xr:uid="{00000000-0005-0000-0000-0000630C0000}"/>
    <cellStyle name="Normal 15 2 2 5" xfId="3533" xr:uid="{00000000-0005-0000-0000-0000640C0000}"/>
    <cellStyle name="Normal 15 2 2 6" xfId="2832" xr:uid="{00000000-0005-0000-0000-0000650C0000}"/>
    <cellStyle name="Normal 15 2 2 7" xfId="2133" xr:uid="{00000000-0005-0000-0000-0000660C0000}"/>
    <cellStyle name="Normal 15 2 3" xfId="675" xr:uid="{00000000-0005-0000-0000-0000670C0000}"/>
    <cellStyle name="Normal 15 2 3 2" xfId="1138" xr:uid="{00000000-0005-0000-0000-0000680C0000}"/>
    <cellStyle name="Normal 15 2 3 2 2" xfId="4217" xr:uid="{00000000-0005-0000-0000-0000690C0000}"/>
    <cellStyle name="Normal 15 2 3 3" xfId="1613" xr:uid="{00000000-0005-0000-0000-00006A0C0000}"/>
    <cellStyle name="Normal 15 2 3 3 2" xfId="4679" xr:uid="{00000000-0005-0000-0000-00006B0C0000}"/>
    <cellStyle name="Normal 15 2 3 4" xfId="3762" xr:uid="{00000000-0005-0000-0000-00006C0C0000}"/>
    <cellStyle name="Normal 15 2 3 5" xfId="3065" xr:uid="{00000000-0005-0000-0000-00006D0C0000}"/>
    <cellStyle name="Normal 15 2 3 6" xfId="2366" xr:uid="{00000000-0005-0000-0000-00006E0C0000}"/>
    <cellStyle name="Normal 15 2 4" xfId="911" xr:uid="{00000000-0005-0000-0000-00006F0C0000}"/>
    <cellStyle name="Normal 15 2 4 2" xfId="1858" xr:uid="{00000000-0005-0000-0000-0000700C0000}"/>
    <cellStyle name="Normal 15 2 4 2 2" xfId="4920" xr:uid="{00000000-0005-0000-0000-0000710C0000}"/>
    <cellStyle name="Normal 15 2 4 3" xfId="3990" xr:uid="{00000000-0005-0000-0000-0000720C0000}"/>
    <cellStyle name="Normal 15 2 4 4" xfId="3297" xr:uid="{00000000-0005-0000-0000-0000730C0000}"/>
    <cellStyle name="Normal 15 2 4 5" xfId="2598" xr:uid="{00000000-0005-0000-0000-0000740C0000}"/>
    <cellStyle name="Normal 15 2 5" xfId="1369" xr:uid="{00000000-0005-0000-0000-0000750C0000}"/>
    <cellStyle name="Normal 15 2 5 2" xfId="4445" xr:uid="{00000000-0005-0000-0000-0000760C0000}"/>
    <cellStyle name="Normal 15 2 6" xfId="3532" xr:uid="{00000000-0005-0000-0000-0000770C0000}"/>
    <cellStyle name="Normal 15 2 7" xfId="2831" xr:uid="{00000000-0005-0000-0000-0000780C0000}"/>
    <cellStyle name="Normal 15 2 8" xfId="2132" xr:uid="{00000000-0005-0000-0000-0000790C0000}"/>
    <cellStyle name="Normal 15 3" xfId="359" xr:uid="{00000000-0005-0000-0000-00007A0C0000}"/>
    <cellStyle name="Normal 15 3 2" xfId="677" xr:uid="{00000000-0005-0000-0000-00007B0C0000}"/>
    <cellStyle name="Normal 15 3 2 2" xfId="1140" xr:uid="{00000000-0005-0000-0000-00007C0C0000}"/>
    <cellStyle name="Normal 15 3 2 2 2" xfId="4219" xr:uid="{00000000-0005-0000-0000-00007D0C0000}"/>
    <cellStyle name="Normal 15 3 2 3" xfId="1615" xr:uid="{00000000-0005-0000-0000-00007E0C0000}"/>
    <cellStyle name="Normal 15 3 2 3 2" xfId="4681" xr:uid="{00000000-0005-0000-0000-00007F0C0000}"/>
    <cellStyle name="Normal 15 3 2 4" xfId="3764" xr:uid="{00000000-0005-0000-0000-0000800C0000}"/>
    <cellStyle name="Normal 15 3 2 5" xfId="3067" xr:uid="{00000000-0005-0000-0000-0000810C0000}"/>
    <cellStyle name="Normal 15 3 2 6" xfId="2368" xr:uid="{00000000-0005-0000-0000-0000820C0000}"/>
    <cellStyle name="Normal 15 3 3" xfId="913" xr:uid="{00000000-0005-0000-0000-0000830C0000}"/>
    <cellStyle name="Normal 15 3 3 2" xfId="1860" xr:uid="{00000000-0005-0000-0000-0000840C0000}"/>
    <cellStyle name="Normal 15 3 3 2 2" xfId="4922" xr:uid="{00000000-0005-0000-0000-0000850C0000}"/>
    <cellStyle name="Normal 15 3 3 3" xfId="3992" xr:uid="{00000000-0005-0000-0000-0000860C0000}"/>
    <cellStyle name="Normal 15 3 3 4" xfId="3299" xr:uid="{00000000-0005-0000-0000-0000870C0000}"/>
    <cellStyle name="Normal 15 3 3 5" xfId="2600" xr:uid="{00000000-0005-0000-0000-0000880C0000}"/>
    <cellStyle name="Normal 15 3 4" xfId="1371" xr:uid="{00000000-0005-0000-0000-0000890C0000}"/>
    <cellStyle name="Normal 15 3 4 2" xfId="4447" xr:uid="{00000000-0005-0000-0000-00008A0C0000}"/>
    <cellStyle name="Normal 15 3 5" xfId="3534" xr:uid="{00000000-0005-0000-0000-00008B0C0000}"/>
    <cellStyle name="Normal 15 3 6" xfId="2833" xr:uid="{00000000-0005-0000-0000-00008C0C0000}"/>
    <cellStyle name="Normal 15 3 7" xfId="2134" xr:uid="{00000000-0005-0000-0000-00008D0C0000}"/>
    <cellStyle name="Normal 15 4" xfId="674" xr:uid="{00000000-0005-0000-0000-00008E0C0000}"/>
    <cellStyle name="Normal 15 4 2" xfId="1137" xr:uid="{00000000-0005-0000-0000-00008F0C0000}"/>
    <cellStyle name="Normal 15 4 2 2" xfId="4216" xr:uid="{00000000-0005-0000-0000-0000900C0000}"/>
    <cellStyle name="Normal 15 4 3" xfId="1612" xr:uid="{00000000-0005-0000-0000-0000910C0000}"/>
    <cellStyle name="Normal 15 4 3 2" xfId="4678" xr:uid="{00000000-0005-0000-0000-0000920C0000}"/>
    <cellStyle name="Normal 15 4 4" xfId="3761" xr:uid="{00000000-0005-0000-0000-0000930C0000}"/>
    <cellStyle name="Normal 15 4 5" xfId="3064" xr:uid="{00000000-0005-0000-0000-0000940C0000}"/>
    <cellStyle name="Normal 15 4 6" xfId="2365" xr:uid="{00000000-0005-0000-0000-0000950C0000}"/>
    <cellStyle name="Normal 15 5" xfId="910" xr:uid="{00000000-0005-0000-0000-0000960C0000}"/>
    <cellStyle name="Normal 15 5 2" xfId="1857" xr:uid="{00000000-0005-0000-0000-0000970C0000}"/>
    <cellStyle name="Normal 15 5 2 2" xfId="4919" xr:uid="{00000000-0005-0000-0000-0000980C0000}"/>
    <cellStyle name="Normal 15 5 3" xfId="3989" xr:uid="{00000000-0005-0000-0000-0000990C0000}"/>
    <cellStyle name="Normal 15 5 4" xfId="3296" xr:uid="{00000000-0005-0000-0000-00009A0C0000}"/>
    <cellStyle name="Normal 15 5 5" xfId="2597" xr:uid="{00000000-0005-0000-0000-00009B0C0000}"/>
    <cellStyle name="Normal 15 6" xfId="1368" xr:uid="{00000000-0005-0000-0000-00009C0C0000}"/>
    <cellStyle name="Normal 15 6 2" xfId="4444" xr:uid="{00000000-0005-0000-0000-00009D0C0000}"/>
    <cellStyle name="Normal 15 7" xfId="3531" xr:uid="{00000000-0005-0000-0000-00009E0C0000}"/>
    <cellStyle name="Normal 15 8" xfId="2830" xr:uid="{00000000-0005-0000-0000-00009F0C0000}"/>
    <cellStyle name="Normal 15 9" xfId="2131" xr:uid="{00000000-0005-0000-0000-0000A00C0000}"/>
    <cellStyle name="Normal 16" xfId="360" xr:uid="{00000000-0005-0000-0000-0000A10C0000}"/>
    <cellStyle name="Normal 16 2" xfId="361" xr:uid="{00000000-0005-0000-0000-0000A20C0000}"/>
    <cellStyle name="Normal 16 2 2" xfId="679" xr:uid="{00000000-0005-0000-0000-0000A30C0000}"/>
    <cellStyle name="Normal 16 2 2 2" xfId="1142" xr:uid="{00000000-0005-0000-0000-0000A40C0000}"/>
    <cellStyle name="Normal 16 2 2 2 2" xfId="4221" xr:uid="{00000000-0005-0000-0000-0000A50C0000}"/>
    <cellStyle name="Normal 16 2 2 3" xfId="1617" xr:uid="{00000000-0005-0000-0000-0000A60C0000}"/>
    <cellStyle name="Normal 16 2 2 3 2" xfId="4683" xr:uid="{00000000-0005-0000-0000-0000A70C0000}"/>
    <cellStyle name="Normal 16 2 2 4" xfId="3766" xr:uid="{00000000-0005-0000-0000-0000A80C0000}"/>
    <cellStyle name="Normal 16 2 2 5" xfId="3069" xr:uid="{00000000-0005-0000-0000-0000A90C0000}"/>
    <cellStyle name="Normal 16 2 2 6" xfId="2370" xr:uid="{00000000-0005-0000-0000-0000AA0C0000}"/>
    <cellStyle name="Normal 16 2 3" xfId="915" xr:uid="{00000000-0005-0000-0000-0000AB0C0000}"/>
    <cellStyle name="Normal 16 2 3 2" xfId="1862" xr:uid="{00000000-0005-0000-0000-0000AC0C0000}"/>
    <cellStyle name="Normal 16 2 3 2 2" xfId="4924" xr:uid="{00000000-0005-0000-0000-0000AD0C0000}"/>
    <cellStyle name="Normal 16 2 3 3" xfId="3994" xr:uid="{00000000-0005-0000-0000-0000AE0C0000}"/>
    <cellStyle name="Normal 16 2 3 4" xfId="3301" xr:uid="{00000000-0005-0000-0000-0000AF0C0000}"/>
    <cellStyle name="Normal 16 2 3 5" xfId="2602" xr:uid="{00000000-0005-0000-0000-0000B00C0000}"/>
    <cellStyle name="Normal 16 2 4" xfId="1373" xr:uid="{00000000-0005-0000-0000-0000B10C0000}"/>
    <cellStyle name="Normal 16 2 4 2" xfId="4449" xr:uid="{00000000-0005-0000-0000-0000B20C0000}"/>
    <cellStyle name="Normal 16 2 5" xfId="3536" xr:uid="{00000000-0005-0000-0000-0000B30C0000}"/>
    <cellStyle name="Normal 16 2 6" xfId="2835" xr:uid="{00000000-0005-0000-0000-0000B40C0000}"/>
    <cellStyle name="Normal 16 2 7" xfId="2136" xr:uid="{00000000-0005-0000-0000-0000B50C0000}"/>
    <cellStyle name="Normal 16 3" xfId="678" xr:uid="{00000000-0005-0000-0000-0000B60C0000}"/>
    <cellStyle name="Normal 16 3 2" xfId="1141" xr:uid="{00000000-0005-0000-0000-0000B70C0000}"/>
    <cellStyle name="Normal 16 3 2 2" xfId="4220" xr:uid="{00000000-0005-0000-0000-0000B80C0000}"/>
    <cellStyle name="Normal 16 3 3" xfId="1616" xr:uid="{00000000-0005-0000-0000-0000B90C0000}"/>
    <cellStyle name="Normal 16 3 3 2" xfId="4682" xr:uid="{00000000-0005-0000-0000-0000BA0C0000}"/>
    <cellStyle name="Normal 16 3 4" xfId="3765" xr:uid="{00000000-0005-0000-0000-0000BB0C0000}"/>
    <cellStyle name="Normal 16 3 5" xfId="3068" xr:uid="{00000000-0005-0000-0000-0000BC0C0000}"/>
    <cellStyle name="Normal 16 3 6" xfId="2369" xr:uid="{00000000-0005-0000-0000-0000BD0C0000}"/>
    <cellStyle name="Normal 16 4" xfId="914" xr:uid="{00000000-0005-0000-0000-0000BE0C0000}"/>
    <cellStyle name="Normal 16 4 2" xfId="1861" xr:uid="{00000000-0005-0000-0000-0000BF0C0000}"/>
    <cellStyle name="Normal 16 4 2 2" xfId="4923" xr:uid="{00000000-0005-0000-0000-0000C00C0000}"/>
    <cellStyle name="Normal 16 4 3" xfId="3993" xr:uid="{00000000-0005-0000-0000-0000C10C0000}"/>
    <cellStyle name="Normal 16 4 4" xfId="3300" xr:uid="{00000000-0005-0000-0000-0000C20C0000}"/>
    <cellStyle name="Normal 16 4 5" xfId="2601" xr:uid="{00000000-0005-0000-0000-0000C30C0000}"/>
    <cellStyle name="Normal 16 5" xfId="1372" xr:uid="{00000000-0005-0000-0000-0000C40C0000}"/>
    <cellStyle name="Normal 16 5 2" xfId="4448" xr:uid="{00000000-0005-0000-0000-0000C50C0000}"/>
    <cellStyle name="Normal 16 6" xfId="3535" xr:uid="{00000000-0005-0000-0000-0000C60C0000}"/>
    <cellStyle name="Normal 16 7" xfId="2834" xr:uid="{00000000-0005-0000-0000-0000C70C0000}"/>
    <cellStyle name="Normal 16 8" xfId="2135" xr:uid="{00000000-0005-0000-0000-0000C80C0000}"/>
    <cellStyle name="Normal 16 9" xfId="5368" xr:uid="{8B5A631C-3546-4A69-84AB-1A7134DC2C86}"/>
    <cellStyle name="Normal 17" xfId="362" xr:uid="{00000000-0005-0000-0000-0000C90C0000}"/>
    <cellStyle name="Normal 18" xfId="363" xr:uid="{00000000-0005-0000-0000-0000CA0C0000}"/>
    <cellStyle name="Normal 18 10" xfId="2137" xr:uid="{00000000-0005-0000-0000-0000CB0C0000}"/>
    <cellStyle name="Normal 18 2" xfId="364" xr:uid="{00000000-0005-0000-0000-0000CC0C0000}"/>
    <cellStyle name="Normal 18 2 2" xfId="365" xr:uid="{00000000-0005-0000-0000-0000CD0C0000}"/>
    <cellStyle name="Normal 18 2 2 2" xfId="682" xr:uid="{00000000-0005-0000-0000-0000CE0C0000}"/>
    <cellStyle name="Normal 18 2 2 2 2" xfId="1145" xr:uid="{00000000-0005-0000-0000-0000CF0C0000}"/>
    <cellStyle name="Normal 18 2 2 2 2 2" xfId="4224" xr:uid="{00000000-0005-0000-0000-0000D00C0000}"/>
    <cellStyle name="Normal 18 2 2 2 3" xfId="1620" xr:uid="{00000000-0005-0000-0000-0000D10C0000}"/>
    <cellStyle name="Normal 18 2 2 2 3 2" xfId="4686" xr:uid="{00000000-0005-0000-0000-0000D20C0000}"/>
    <cellStyle name="Normal 18 2 2 2 4" xfId="3769" xr:uid="{00000000-0005-0000-0000-0000D30C0000}"/>
    <cellStyle name="Normal 18 2 2 2 5" xfId="3072" xr:uid="{00000000-0005-0000-0000-0000D40C0000}"/>
    <cellStyle name="Normal 18 2 2 2 6" xfId="2373" xr:uid="{00000000-0005-0000-0000-0000D50C0000}"/>
    <cellStyle name="Normal 18 2 2 3" xfId="918" xr:uid="{00000000-0005-0000-0000-0000D60C0000}"/>
    <cellStyle name="Normal 18 2 2 3 2" xfId="1865" xr:uid="{00000000-0005-0000-0000-0000D70C0000}"/>
    <cellStyle name="Normal 18 2 2 3 2 2" xfId="4927" xr:uid="{00000000-0005-0000-0000-0000D80C0000}"/>
    <cellStyle name="Normal 18 2 2 3 3" xfId="3997" xr:uid="{00000000-0005-0000-0000-0000D90C0000}"/>
    <cellStyle name="Normal 18 2 2 3 4" xfId="3304" xr:uid="{00000000-0005-0000-0000-0000DA0C0000}"/>
    <cellStyle name="Normal 18 2 2 3 5" xfId="2605" xr:uid="{00000000-0005-0000-0000-0000DB0C0000}"/>
    <cellStyle name="Normal 18 2 2 4" xfId="1376" xr:uid="{00000000-0005-0000-0000-0000DC0C0000}"/>
    <cellStyle name="Normal 18 2 2 4 2" xfId="4452" xr:uid="{00000000-0005-0000-0000-0000DD0C0000}"/>
    <cellStyle name="Normal 18 2 2 5" xfId="3539" xr:uid="{00000000-0005-0000-0000-0000DE0C0000}"/>
    <cellStyle name="Normal 18 2 2 6" xfId="2838" xr:uid="{00000000-0005-0000-0000-0000DF0C0000}"/>
    <cellStyle name="Normal 18 2 2 7" xfId="2139" xr:uid="{00000000-0005-0000-0000-0000E00C0000}"/>
    <cellStyle name="Normal 18 2 3" xfId="681" xr:uid="{00000000-0005-0000-0000-0000E10C0000}"/>
    <cellStyle name="Normal 18 2 3 2" xfId="1144" xr:uid="{00000000-0005-0000-0000-0000E20C0000}"/>
    <cellStyle name="Normal 18 2 3 2 2" xfId="4223" xr:uid="{00000000-0005-0000-0000-0000E30C0000}"/>
    <cellStyle name="Normal 18 2 3 3" xfId="1619" xr:uid="{00000000-0005-0000-0000-0000E40C0000}"/>
    <cellStyle name="Normal 18 2 3 3 2" xfId="4685" xr:uid="{00000000-0005-0000-0000-0000E50C0000}"/>
    <cellStyle name="Normal 18 2 3 4" xfId="3768" xr:uid="{00000000-0005-0000-0000-0000E60C0000}"/>
    <cellStyle name="Normal 18 2 3 5" xfId="3071" xr:uid="{00000000-0005-0000-0000-0000E70C0000}"/>
    <cellStyle name="Normal 18 2 3 6" xfId="2372" xr:uid="{00000000-0005-0000-0000-0000E80C0000}"/>
    <cellStyle name="Normal 18 2 4" xfId="917" xr:uid="{00000000-0005-0000-0000-0000E90C0000}"/>
    <cellStyle name="Normal 18 2 4 2" xfId="1864" xr:uid="{00000000-0005-0000-0000-0000EA0C0000}"/>
    <cellStyle name="Normal 18 2 4 2 2" xfId="4926" xr:uid="{00000000-0005-0000-0000-0000EB0C0000}"/>
    <cellStyle name="Normal 18 2 4 3" xfId="3996" xr:uid="{00000000-0005-0000-0000-0000EC0C0000}"/>
    <cellStyle name="Normal 18 2 4 4" xfId="3303" xr:uid="{00000000-0005-0000-0000-0000ED0C0000}"/>
    <cellStyle name="Normal 18 2 4 5" xfId="2604" xr:uid="{00000000-0005-0000-0000-0000EE0C0000}"/>
    <cellStyle name="Normal 18 2 5" xfId="1375" xr:uid="{00000000-0005-0000-0000-0000EF0C0000}"/>
    <cellStyle name="Normal 18 2 5 2" xfId="4451" xr:uid="{00000000-0005-0000-0000-0000F00C0000}"/>
    <cellStyle name="Normal 18 2 6" xfId="3538" xr:uid="{00000000-0005-0000-0000-0000F10C0000}"/>
    <cellStyle name="Normal 18 2 7" xfId="2837" xr:uid="{00000000-0005-0000-0000-0000F20C0000}"/>
    <cellStyle name="Normal 18 2 8" xfId="2138" xr:uid="{00000000-0005-0000-0000-0000F30C0000}"/>
    <cellStyle name="Normal 18 3" xfId="366" xr:uid="{00000000-0005-0000-0000-0000F40C0000}"/>
    <cellStyle name="Normal 18 3 2" xfId="367" xr:uid="{00000000-0005-0000-0000-0000F50C0000}"/>
    <cellStyle name="Normal 18 3 2 2" xfId="684" xr:uid="{00000000-0005-0000-0000-0000F60C0000}"/>
    <cellStyle name="Normal 18 3 2 2 2" xfId="1147" xr:uid="{00000000-0005-0000-0000-0000F70C0000}"/>
    <cellStyle name="Normal 18 3 2 2 2 2" xfId="4226" xr:uid="{00000000-0005-0000-0000-0000F80C0000}"/>
    <cellStyle name="Normal 18 3 2 2 3" xfId="1622" xr:uid="{00000000-0005-0000-0000-0000F90C0000}"/>
    <cellStyle name="Normal 18 3 2 2 3 2" xfId="4688" xr:uid="{00000000-0005-0000-0000-0000FA0C0000}"/>
    <cellStyle name="Normal 18 3 2 2 4" xfId="3771" xr:uid="{00000000-0005-0000-0000-0000FB0C0000}"/>
    <cellStyle name="Normal 18 3 2 2 5" xfId="3074" xr:uid="{00000000-0005-0000-0000-0000FC0C0000}"/>
    <cellStyle name="Normal 18 3 2 2 6" xfId="2375" xr:uid="{00000000-0005-0000-0000-0000FD0C0000}"/>
    <cellStyle name="Normal 18 3 2 3" xfId="920" xr:uid="{00000000-0005-0000-0000-0000FE0C0000}"/>
    <cellStyle name="Normal 18 3 2 3 2" xfId="1867" xr:uid="{00000000-0005-0000-0000-0000FF0C0000}"/>
    <cellStyle name="Normal 18 3 2 3 2 2" xfId="4929" xr:uid="{00000000-0005-0000-0000-0000000D0000}"/>
    <cellStyle name="Normal 18 3 2 3 3" xfId="3999" xr:uid="{00000000-0005-0000-0000-0000010D0000}"/>
    <cellStyle name="Normal 18 3 2 3 4" xfId="3306" xr:uid="{00000000-0005-0000-0000-0000020D0000}"/>
    <cellStyle name="Normal 18 3 2 3 5" xfId="2607" xr:uid="{00000000-0005-0000-0000-0000030D0000}"/>
    <cellStyle name="Normal 18 3 2 4" xfId="1378" xr:uid="{00000000-0005-0000-0000-0000040D0000}"/>
    <cellStyle name="Normal 18 3 2 4 2" xfId="4454" xr:uid="{00000000-0005-0000-0000-0000050D0000}"/>
    <cellStyle name="Normal 18 3 2 5" xfId="3541" xr:uid="{00000000-0005-0000-0000-0000060D0000}"/>
    <cellStyle name="Normal 18 3 2 6" xfId="2840" xr:uid="{00000000-0005-0000-0000-0000070D0000}"/>
    <cellStyle name="Normal 18 3 2 7" xfId="2141" xr:uid="{00000000-0005-0000-0000-0000080D0000}"/>
    <cellStyle name="Normal 18 3 3" xfId="683" xr:uid="{00000000-0005-0000-0000-0000090D0000}"/>
    <cellStyle name="Normal 18 3 3 2" xfId="1146" xr:uid="{00000000-0005-0000-0000-00000A0D0000}"/>
    <cellStyle name="Normal 18 3 3 2 2" xfId="4225" xr:uid="{00000000-0005-0000-0000-00000B0D0000}"/>
    <cellStyle name="Normal 18 3 3 3" xfId="1621" xr:uid="{00000000-0005-0000-0000-00000C0D0000}"/>
    <cellStyle name="Normal 18 3 3 3 2" xfId="4687" xr:uid="{00000000-0005-0000-0000-00000D0D0000}"/>
    <cellStyle name="Normal 18 3 3 4" xfId="3770" xr:uid="{00000000-0005-0000-0000-00000E0D0000}"/>
    <cellStyle name="Normal 18 3 3 5" xfId="3073" xr:uid="{00000000-0005-0000-0000-00000F0D0000}"/>
    <cellStyle name="Normal 18 3 3 6" xfId="2374" xr:uid="{00000000-0005-0000-0000-0000100D0000}"/>
    <cellStyle name="Normal 18 3 4" xfId="919" xr:uid="{00000000-0005-0000-0000-0000110D0000}"/>
    <cellStyle name="Normal 18 3 4 2" xfId="1866" xr:uid="{00000000-0005-0000-0000-0000120D0000}"/>
    <cellStyle name="Normal 18 3 4 2 2" xfId="4928" xr:uid="{00000000-0005-0000-0000-0000130D0000}"/>
    <cellStyle name="Normal 18 3 4 3" xfId="3998" xr:uid="{00000000-0005-0000-0000-0000140D0000}"/>
    <cellStyle name="Normal 18 3 4 4" xfId="3305" xr:uid="{00000000-0005-0000-0000-0000150D0000}"/>
    <cellStyle name="Normal 18 3 4 5" xfId="2606" xr:uid="{00000000-0005-0000-0000-0000160D0000}"/>
    <cellStyle name="Normal 18 3 5" xfId="1377" xr:uid="{00000000-0005-0000-0000-0000170D0000}"/>
    <cellStyle name="Normal 18 3 5 2" xfId="4453" xr:uid="{00000000-0005-0000-0000-0000180D0000}"/>
    <cellStyle name="Normal 18 3 6" xfId="3540" xr:uid="{00000000-0005-0000-0000-0000190D0000}"/>
    <cellStyle name="Normal 18 3 7" xfId="2839" xr:uid="{00000000-0005-0000-0000-00001A0D0000}"/>
    <cellStyle name="Normal 18 3 8" xfId="2140" xr:uid="{00000000-0005-0000-0000-00001B0D0000}"/>
    <cellStyle name="Normal 18 4" xfId="368" xr:uid="{00000000-0005-0000-0000-00001C0D0000}"/>
    <cellStyle name="Normal 18 4 2" xfId="685" xr:uid="{00000000-0005-0000-0000-00001D0D0000}"/>
    <cellStyle name="Normal 18 4 2 2" xfId="1148" xr:uid="{00000000-0005-0000-0000-00001E0D0000}"/>
    <cellStyle name="Normal 18 4 2 2 2" xfId="4227" xr:uid="{00000000-0005-0000-0000-00001F0D0000}"/>
    <cellStyle name="Normal 18 4 2 3" xfId="1623" xr:uid="{00000000-0005-0000-0000-0000200D0000}"/>
    <cellStyle name="Normal 18 4 2 3 2" xfId="4689" xr:uid="{00000000-0005-0000-0000-0000210D0000}"/>
    <cellStyle name="Normal 18 4 2 4" xfId="3772" xr:uid="{00000000-0005-0000-0000-0000220D0000}"/>
    <cellStyle name="Normal 18 4 2 5" xfId="3075" xr:uid="{00000000-0005-0000-0000-0000230D0000}"/>
    <cellStyle name="Normal 18 4 2 6" xfId="2376" xr:uid="{00000000-0005-0000-0000-0000240D0000}"/>
    <cellStyle name="Normal 18 4 3" xfId="921" xr:uid="{00000000-0005-0000-0000-0000250D0000}"/>
    <cellStyle name="Normal 18 4 3 2" xfId="1868" xr:uid="{00000000-0005-0000-0000-0000260D0000}"/>
    <cellStyle name="Normal 18 4 3 2 2" xfId="4930" xr:uid="{00000000-0005-0000-0000-0000270D0000}"/>
    <cellStyle name="Normal 18 4 3 3" xfId="4000" xr:uid="{00000000-0005-0000-0000-0000280D0000}"/>
    <cellStyle name="Normal 18 4 3 4" xfId="3307" xr:uid="{00000000-0005-0000-0000-0000290D0000}"/>
    <cellStyle name="Normal 18 4 3 5" xfId="2608" xr:uid="{00000000-0005-0000-0000-00002A0D0000}"/>
    <cellStyle name="Normal 18 4 4" xfId="1379" xr:uid="{00000000-0005-0000-0000-00002B0D0000}"/>
    <cellStyle name="Normal 18 4 4 2" xfId="4455" xr:uid="{00000000-0005-0000-0000-00002C0D0000}"/>
    <cellStyle name="Normal 18 4 5" xfId="3542" xr:uid="{00000000-0005-0000-0000-00002D0D0000}"/>
    <cellStyle name="Normal 18 4 6" xfId="2841" xr:uid="{00000000-0005-0000-0000-00002E0D0000}"/>
    <cellStyle name="Normal 18 4 7" xfId="2142" xr:uid="{00000000-0005-0000-0000-00002F0D0000}"/>
    <cellStyle name="Normal 18 5" xfId="680" xr:uid="{00000000-0005-0000-0000-0000300D0000}"/>
    <cellStyle name="Normal 18 5 2" xfId="1143" xr:uid="{00000000-0005-0000-0000-0000310D0000}"/>
    <cellStyle name="Normal 18 5 2 2" xfId="4222" xr:uid="{00000000-0005-0000-0000-0000320D0000}"/>
    <cellStyle name="Normal 18 5 3" xfId="1618" xr:uid="{00000000-0005-0000-0000-0000330D0000}"/>
    <cellStyle name="Normal 18 5 3 2" xfId="4684" xr:uid="{00000000-0005-0000-0000-0000340D0000}"/>
    <cellStyle name="Normal 18 5 4" xfId="3767" xr:uid="{00000000-0005-0000-0000-0000350D0000}"/>
    <cellStyle name="Normal 18 5 5" xfId="3070" xr:uid="{00000000-0005-0000-0000-0000360D0000}"/>
    <cellStyle name="Normal 18 5 6" xfId="2371" xr:uid="{00000000-0005-0000-0000-0000370D0000}"/>
    <cellStyle name="Normal 18 6" xfId="916" xr:uid="{00000000-0005-0000-0000-0000380D0000}"/>
    <cellStyle name="Normal 18 6 2" xfId="1863" xr:uid="{00000000-0005-0000-0000-0000390D0000}"/>
    <cellStyle name="Normal 18 6 2 2" xfId="4925" xr:uid="{00000000-0005-0000-0000-00003A0D0000}"/>
    <cellStyle name="Normal 18 6 3" xfId="3995" xr:uid="{00000000-0005-0000-0000-00003B0D0000}"/>
    <cellStyle name="Normal 18 6 4" xfId="3302" xr:uid="{00000000-0005-0000-0000-00003C0D0000}"/>
    <cellStyle name="Normal 18 6 5" xfId="2603" xr:uid="{00000000-0005-0000-0000-00003D0D0000}"/>
    <cellStyle name="Normal 18 7" xfId="1374" xr:uid="{00000000-0005-0000-0000-00003E0D0000}"/>
    <cellStyle name="Normal 18 7 2" xfId="4450" xr:uid="{00000000-0005-0000-0000-00003F0D0000}"/>
    <cellStyle name="Normal 18 8" xfId="3537" xr:uid="{00000000-0005-0000-0000-0000400D0000}"/>
    <cellStyle name="Normal 18 9" xfId="2836" xr:uid="{00000000-0005-0000-0000-0000410D0000}"/>
    <cellStyle name="Normal 19" xfId="369" xr:uid="{00000000-0005-0000-0000-0000420D0000}"/>
    <cellStyle name="Normal 19 2" xfId="370" xr:uid="{00000000-0005-0000-0000-0000430D0000}"/>
    <cellStyle name="Normal 19 3" xfId="371" xr:uid="{00000000-0005-0000-0000-0000440D0000}"/>
    <cellStyle name="Normal 19 3 2" xfId="687" xr:uid="{00000000-0005-0000-0000-0000450D0000}"/>
    <cellStyle name="Normal 19 3 2 2" xfId="1150" xr:uid="{00000000-0005-0000-0000-0000460D0000}"/>
    <cellStyle name="Normal 19 3 2 2 2" xfId="4229" xr:uid="{00000000-0005-0000-0000-0000470D0000}"/>
    <cellStyle name="Normal 19 3 2 3" xfId="1625" xr:uid="{00000000-0005-0000-0000-0000480D0000}"/>
    <cellStyle name="Normal 19 3 2 3 2" xfId="4691" xr:uid="{00000000-0005-0000-0000-0000490D0000}"/>
    <cellStyle name="Normal 19 3 2 4" xfId="3774" xr:uid="{00000000-0005-0000-0000-00004A0D0000}"/>
    <cellStyle name="Normal 19 3 2 5" xfId="3077" xr:uid="{00000000-0005-0000-0000-00004B0D0000}"/>
    <cellStyle name="Normal 19 3 2 6" xfId="2378" xr:uid="{00000000-0005-0000-0000-00004C0D0000}"/>
    <cellStyle name="Normal 19 3 3" xfId="923" xr:uid="{00000000-0005-0000-0000-00004D0D0000}"/>
    <cellStyle name="Normal 19 3 3 2" xfId="1870" xr:uid="{00000000-0005-0000-0000-00004E0D0000}"/>
    <cellStyle name="Normal 19 3 3 2 2" xfId="4932" xr:uid="{00000000-0005-0000-0000-00004F0D0000}"/>
    <cellStyle name="Normal 19 3 3 3" xfId="4002" xr:uid="{00000000-0005-0000-0000-0000500D0000}"/>
    <cellStyle name="Normal 19 3 3 4" xfId="3309" xr:uid="{00000000-0005-0000-0000-0000510D0000}"/>
    <cellStyle name="Normal 19 3 3 5" xfId="2610" xr:uid="{00000000-0005-0000-0000-0000520D0000}"/>
    <cellStyle name="Normal 19 3 4" xfId="1381" xr:uid="{00000000-0005-0000-0000-0000530D0000}"/>
    <cellStyle name="Normal 19 3 4 2" xfId="4457" xr:uid="{00000000-0005-0000-0000-0000540D0000}"/>
    <cellStyle name="Normal 19 3 5" xfId="3544" xr:uid="{00000000-0005-0000-0000-0000550D0000}"/>
    <cellStyle name="Normal 19 3 6" xfId="2843" xr:uid="{00000000-0005-0000-0000-0000560D0000}"/>
    <cellStyle name="Normal 19 3 7" xfId="2144" xr:uid="{00000000-0005-0000-0000-0000570D0000}"/>
    <cellStyle name="Normal 19 4" xfId="686" xr:uid="{00000000-0005-0000-0000-0000580D0000}"/>
    <cellStyle name="Normal 19 4 2" xfId="1149" xr:uid="{00000000-0005-0000-0000-0000590D0000}"/>
    <cellStyle name="Normal 19 4 2 2" xfId="4228" xr:uid="{00000000-0005-0000-0000-00005A0D0000}"/>
    <cellStyle name="Normal 19 4 3" xfId="1624" xr:uid="{00000000-0005-0000-0000-00005B0D0000}"/>
    <cellStyle name="Normal 19 4 3 2" xfId="4690" xr:uid="{00000000-0005-0000-0000-00005C0D0000}"/>
    <cellStyle name="Normal 19 4 4" xfId="3773" xr:uid="{00000000-0005-0000-0000-00005D0D0000}"/>
    <cellStyle name="Normal 19 4 5" xfId="3076" xr:uid="{00000000-0005-0000-0000-00005E0D0000}"/>
    <cellStyle name="Normal 19 4 6" xfId="2377" xr:uid="{00000000-0005-0000-0000-00005F0D0000}"/>
    <cellStyle name="Normal 19 5" xfId="922" xr:uid="{00000000-0005-0000-0000-0000600D0000}"/>
    <cellStyle name="Normal 19 5 2" xfId="1869" xr:uid="{00000000-0005-0000-0000-0000610D0000}"/>
    <cellStyle name="Normal 19 5 2 2" xfId="4931" xr:uid="{00000000-0005-0000-0000-0000620D0000}"/>
    <cellStyle name="Normal 19 5 3" xfId="4001" xr:uid="{00000000-0005-0000-0000-0000630D0000}"/>
    <cellStyle name="Normal 19 5 4" xfId="3308" xr:uid="{00000000-0005-0000-0000-0000640D0000}"/>
    <cellStyle name="Normal 19 5 5" xfId="2609" xr:uid="{00000000-0005-0000-0000-0000650D0000}"/>
    <cellStyle name="Normal 19 6" xfId="1380" xr:uid="{00000000-0005-0000-0000-0000660D0000}"/>
    <cellStyle name="Normal 19 6 2" xfId="4456" xr:uid="{00000000-0005-0000-0000-0000670D0000}"/>
    <cellStyle name="Normal 19 7" xfId="3543" xr:uid="{00000000-0005-0000-0000-0000680D0000}"/>
    <cellStyle name="Normal 19 8" xfId="2842" xr:uid="{00000000-0005-0000-0000-0000690D0000}"/>
    <cellStyle name="Normal 19 9" xfId="2143" xr:uid="{00000000-0005-0000-0000-00006A0D0000}"/>
    <cellStyle name="Normal 2" xfId="125" xr:uid="{00000000-0005-0000-0000-00006B0D0000}"/>
    <cellStyle name="Normal 2 2" xfId="372" xr:uid="{00000000-0005-0000-0000-00006C0D0000}"/>
    <cellStyle name="Normal 2 2 2" xfId="373" xr:uid="{00000000-0005-0000-0000-00006D0D0000}"/>
    <cellStyle name="Normal 2 2 2 2" xfId="374" xr:uid="{00000000-0005-0000-0000-00006E0D0000}"/>
    <cellStyle name="Normal 2 2 2 2 2" xfId="5366" xr:uid="{E333D825-B597-4219-8B81-6EE03864901F}"/>
    <cellStyle name="Normal 2 2 2 3" xfId="5362" xr:uid="{AEE73878-82B3-4040-839D-861DAB950D4E}"/>
    <cellStyle name="Normal 2 2 3" xfId="5358" xr:uid="{32744DFF-EADD-452C-9CED-494629534FD0}"/>
    <cellStyle name="Normal 2 254" xfId="1968" xr:uid="{00000000-0005-0000-0000-00006F0D0000}"/>
    <cellStyle name="Normal 2 3" xfId="375" xr:uid="{00000000-0005-0000-0000-0000700D0000}"/>
    <cellStyle name="Normal 2 3 10" xfId="2145" xr:uid="{00000000-0005-0000-0000-0000710D0000}"/>
    <cellStyle name="Normal 2 3 11" xfId="5395" xr:uid="{B3A6D7C5-7848-4461-8007-5FD128608008}"/>
    <cellStyle name="Normal 2 3 2" xfId="376" xr:uid="{00000000-0005-0000-0000-0000720D0000}"/>
    <cellStyle name="Normal 2 3 2 2" xfId="377" xr:uid="{00000000-0005-0000-0000-0000730D0000}"/>
    <cellStyle name="Normal 2 3 2 2 2" xfId="690" xr:uid="{00000000-0005-0000-0000-0000740D0000}"/>
    <cellStyle name="Normal 2 3 2 2 2 2" xfId="1153" xr:uid="{00000000-0005-0000-0000-0000750D0000}"/>
    <cellStyle name="Normal 2 3 2 2 2 2 2" xfId="4232" xr:uid="{00000000-0005-0000-0000-0000760D0000}"/>
    <cellStyle name="Normal 2 3 2 2 2 3" xfId="1628" xr:uid="{00000000-0005-0000-0000-0000770D0000}"/>
    <cellStyle name="Normal 2 3 2 2 2 3 2" xfId="4694" xr:uid="{00000000-0005-0000-0000-0000780D0000}"/>
    <cellStyle name="Normal 2 3 2 2 2 4" xfId="3777" xr:uid="{00000000-0005-0000-0000-0000790D0000}"/>
    <cellStyle name="Normal 2 3 2 2 2 5" xfId="3080" xr:uid="{00000000-0005-0000-0000-00007A0D0000}"/>
    <cellStyle name="Normal 2 3 2 2 2 6" xfId="2381" xr:uid="{00000000-0005-0000-0000-00007B0D0000}"/>
    <cellStyle name="Normal 2 3 2 2 3" xfId="926" xr:uid="{00000000-0005-0000-0000-00007C0D0000}"/>
    <cellStyle name="Normal 2 3 2 2 3 2" xfId="1873" xr:uid="{00000000-0005-0000-0000-00007D0D0000}"/>
    <cellStyle name="Normal 2 3 2 2 3 2 2" xfId="4935" xr:uid="{00000000-0005-0000-0000-00007E0D0000}"/>
    <cellStyle name="Normal 2 3 2 2 3 3" xfId="4005" xr:uid="{00000000-0005-0000-0000-00007F0D0000}"/>
    <cellStyle name="Normal 2 3 2 2 3 4" xfId="3312" xr:uid="{00000000-0005-0000-0000-0000800D0000}"/>
    <cellStyle name="Normal 2 3 2 2 3 5" xfId="2613" xr:uid="{00000000-0005-0000-0000-0000810D0000}"/>
    <cellStyle name="Normal 2 3 2 2 4" xfId="1384" xr:uid="{00000000-0005-0000-0000-0000820D0000}"/>
    <cellStyle name="Normal 2 3 2 2 4 2" xfId="4460" xr:uid="{00000000-0005-0000-0000-0000830D0000}"/>
    <cellStyle name="Normal 2 3 2 2 5" xfId="3547" xr:uid="{00000000-0005-0000-0000-0000840D0000}"/>
    <cellStyle name="Normal 2 3 2 2 6" xfId="2846" xr:uid="{00000000-0005-0000-0000-0000850D0000}"/>
    <cellStyle name="Normal 2 3 2 2 7" xfId="2147" xr:uid="{00000000-0005-0000-0000-0000860D0000}"/>
    <cellStyle name="Normal 2 3 2 3" xfId="689" xr:uid="{00000000-0005-0000-0000-0000870D0000}"/>
    <cellStyle name="Normal 2 3 2 3 2" xfId="1152" xr:uid="{00000000-0005-0000-0000-0000880D0000}"/>
    <cellStyle name="Normal 2 3 2 3 2 2" xfId="4231" xr:uid="{00000000-0005-0000-0000-0000890D0000}"/>
    <cellStyle name="Normal 2 3 2 3 3" xfId="1627" xr:uid="{00000000-0005-0000-0000-00008A0D0000}"/>
    <cellStyle name="Normal 2 3 2 3 3 2" xfId="4693" xr:uid="{00000000-0005-0000-0000-00008B0D0000}"/>
    <cellStyle name="Normal 2 3 2 3 4" xfId="3776" xr:uid="{00000000-0005-0000-0000-00008C0D0000}"/>
    <cellStyle name="Normal 2 3 2 3 5" xfId="3079" xr:uid="{00000000-0005-0000-0000-00008D0D0000}"/>
    <cellStyle name="Normal 2 3 2 3 6" xfId="2380" xr:uid="{00000000-0005-0000-0000-00008E0D0000}"/>
    <cellStyle name="Normal 2 3 2 4" xfId="925" xr:uid="{00000000-0005-0000-0000-00008F0D0000}"/>
    <cellStyle name="Normal 2 3 2 4 2" xfId="1872" xr:uid="{00000000-0005-0000-0000-0000900D0000}"/>
    <cellStyle name="Normal 2 3 2 4 2 2" xfId="4934" xr:uid="{00000000-0005-0000-0000-0000910D0000}"/>
    <cellStyle name="Normal 2 3 2 4 3" xfId="4004" xr:uid="{00000000-0005-0000-0000-0000920D0000}"/>
    <cellStyle name="Normal 2 3 2 4 4" xfId="3311" xr:uid="{00000000-0005-0000-0000-0000930D0000}"/>
    <cellStyle name="Normal 2 3 2 4 5" xfId="2612" xr:uid="{00000000-0005-0000-0000-0000940D0000}"/>
    <cellStyle name="Normal 2 3 2 5" xfId="1383" xr:uid="{00000000-0005-0000-0000-0000950D0000}"/>
    <cellStyle name="Normal 2 3 2 5 2" xfId="4459" xr:uid="{00000000-0005-0000-0000-0000960D0000}"/>
    <cellStyle name="Normal 2 3 2 6" xfId="3546" xr:uid="{00000000-0005-0000-0000-0000970D0000}"/>
    <cellStyle name="Normal 2 3 2 7" xfId="2845" xr:uid="{00000000-0005-0000-0000-0000980D0000}"/>
    <cellStyle name="Normal 2 3 2 8" xfId="2146" xr:uid="{00000000-0005-0000-0000-0000990D0000}"/>
    <cellStyle name="Normal 2 3 3" xfId="378" xr:uid="{00000000-0005-0000-0000-00009A0D0000}"/>
    <cellStyle name="Normal 2 3 3 2" xfId="691" xr:uid="{00000000-0005-0000-0000-00009B0D0000}"/>
    <cellStyle name="Normal 2 3 3 2 2" xfId="1154" xr:uid="{00000000-0005-0000-0000-00009C0D0000}"/>
    <cellStyle name="Normal 2 3 3 2 2 2" xfId="4233" xr:uid="{00000000-0005-0000-0000-00009D0D0000}"/>
    <cellStyle name="Normal 2 3 3 2 3" xfId="1629" xr:uid="{00000000-0005-0000-0000-00009E0D0000}"/>
    <cellStyle name="Normal 2 3 3 2 3 2" xfId="4695" xr:uid="{00000000-0005-0000-0000-00009F0D0000}"/>
    <cellStyle name="Normal 2 3 3 2 4" xfId="3778" xr:uid="{00000000-0005-0000-0000-0000A00D0000}"/>
    <cellStyle name="Normal 2 3 3 2 5" xfId="3081" xr:uid="{00000000-0005-0000-0000-0000A10D0000}"/>
    <cellStyle name="Normal 2 3 3 2 6" xfId="2382" xr:uid="{00000000-0005-0000-0000-0000A20D0000}"/>
    <cellStyle name="Normal 2 3 3 3" xfId="927" xr:uid="{00000000-0005-0000-0000-0000A30D0000}"/>
    <cellStyle name="Normal 2 3 3 3 2" xfId="1874" xr:uid="{00000000-0005-0000-0000-0000A40D0000}"/>
    <cellStyle name="Normal 2 3 3 3 2 2" xfId="4936" xr:uid="{00000000-0005-0000-0000-0000A50D0000}"/>
    <cellStyle name="Normal 2 3 3 3 3" xfId="4006" xr:uid="{00000000-0005-0000-0000-0000A60D0000}"/>
    <cellStyle name="Normal 2 3 3 3 4" xfId="3313" xr:uid="{00000000-0005-0000-0000-0000A70D0000}"/>
    <cellStyle name="Normal 2 3 3 3 5" xfId="2614" xr:uid="{00000000-0005-0000-0000-0000A80D0000}"/>
    <cellStyle name="Normal 2 3 3 4" xfId="1385" xr:uid="{00000000-0005-0000-0000-0000A90D0000}"/>
    <cellStyle name="Normal 2 3 3 4 2" xfId="4461" xr:uid="{00000000-0005-0000-0000-0000AA0D0000}"/>
    <cellStyle name="Normal 2 3 3 5" xfId="3548" xr:uid="{00000000-0005-0000-0000-0000AB0D0000}"/>
    <cellStyle name="Normal 2 3 3 6" xfId="2847" xr:uid="{00000000-0005-0000-0000-0000AC0D0000}"/>
    <cellStyle name="Normal 2 3 3 7" xfId="2148" xr:uid="{00000000-0005-0000-0000-0000AD0D0000}"/>
    <cellStyle name="Normal 2 3 4" xfId="688" xr:uid="{00000000-0005-0000-0000-0000AE0D0000}"/>
    <cellStyle name="Normal 2 3 4 2" xfId="1151" xr:uid="{00000000-0005-0000-0000-0000AF0D0000}"/>
    <cellStyle name="Normal 2 3 4 2 2" xfId="4230" xr:uid="{00000000-0005-0000-0000-0000B00D0000}"/>
    <cellStyle name="Normal 2 3 4 3" xfId="1626" xr:uid="{00000000-0005-0000-0000-0000B10D0000}"/>
    <cellStyle name="Normal 2 3 4 3 2" xfId="4692" xr:uid="{00000000-0005-0000-0000-0000B20D0000}"/>
    <cellStyle name="Normal 2 3 4 4" xfId="3775" xr:uid="{00000000-0005-0000-0000-0000B30D0000}"/>
    <cellStyle name="Normal 2 3 4 5" xfId="3078" xr:uid="{00000000-0005-0000-0000-0000B40D0000}"/>
    <cellStyle name="Normal 2 3 4 6" xfId="2379" xr:uid="{00000000-0005-0000-0000-0000B50D0000}"/>
    <cellStyle name="Normal 2 3 5" xfId="924" xr:uid="{00000000-0005-0000-0000-0000B60D0000}"/>
    <cellStyle name="Normal 2 3 5 2" xfId="1871" xr:uid="{00000000-0005-0000-0000-0000B70D0000}"/>
    <cellStyle name="Normal 2 3 5 2 2" xfId="4933" xr:uid="{00000000-0005-0000-0000-0000B80D0000}"/>
    <cellStyle name="Normal 2 3 5 3" xfId="4003" xr:uid="{00000000-0005-0000-0000-0000B90D0000}"/>
    <cellStyle name="Normal 2 3 5 4" xfId="3310" xr:uid="{00000000-0005-0000-0000-0000BA0D0000}"/>
    <cellStyle name="Normal 2 3 5 5" xfId="2611" xr:uid="{00000000-0005-0000-0000-0000BB0D0000}"/>
    <cellStyle name="Normal 2 3 6" xfId="1382" xr:uid="{00000000-0005-0000-0000-0000BC0D0000}"/>
    <cellStyle name="Normal 2 3 6 2" xfId="4458" xr:uid="{00000000-0005-0000-0000-0000BD0D0000}"/>
    <cellStyle name="Normal 2 3 7" xfId="1966" xr:uid="{00000000-0005-0000-0000-0000BE0D0000}"/>
    <cellStyle name="Normal 2 3 7 2" xfId="3545" xr:uid="{00000000-0005-0000-0000-0000BF0D0000}"/>
    <cellStyle name="Normal 2 3 8" xfId="2844" xr:uid="{00000000-0005-0000-0000-0000C00D0000}"/>
    <cellStyle name="Normal 2 3 9" xfId="5025" xr:uid="{00000000-0005-0000-0000-0000C10D0000}"/>
    <cellStyle name="Normal 2 4" xfId="379" xr:uid="{00000000-0005-0000-0000-0000C20D0000}"/>
    <cellStyle name="Normal 2 4 2" xfId="380" xr:uid="{00000000-0005-0000-0000-0000C30D0000}"/>
    <cellStyle name="Normal 2 4 2 2" xfId="693" xr:uid="{00000000-0005-0000-0000-0000C40D0000}"/>
    <cellStyle name="Normal 2 4 2 2 2" xfId="1156" xr:uid="{00000000-0005-0000-0000-0000C50D0000}"/>
    <cellStyle name="Normal 2 4 2 2 2 2" xfId="4235" xr:uid="{00000000-0005-0000-0000-0000C60D0000}"/>
    <cellStyle name="Normal 2 4 2 2 3" xfId="1631" xr:uid="{00000000-0005-0000-0000-0000C70D0000}"/>
    <cellStyle name="Normal 2 4 2 2 3 2" xfId="4697" xr:uid="{00000000-0005-0000-0000-0000C80D0000}"/>
    <cellStyle name="Normal 2 4 2 2 4" xfId="3780" xr:uid="{00000000-0005-0000-0000-0000C90D0000}"/>
    <cellStyle name="Normal 2 4 2 2 5" xfId="3083" xr:uid="{00000000-0005-0000-0000-0000CA0D0000}"/>
    <cellStyle name="Normal 2 4 2 2 6" xfId="2384" xr:uid="{00000000-0005-0000-0000-0000CB0D0000}"/>
    <cellStyle name="Normal 2 4 2 3" xfId="929" xr:uid="{00000000-0005-0000-0000-0000CC0D0000}"/>
    <cellStyle name="Normal 2 4 2 3 2" xfId="1876" xr:uid="{00000000-0005-0000-0000-0000CD0D0000}"/>
    <cellStyle name="Normal 2 4 2 3 2 2" xfId="4938" xr:uid="{00000000-0005-0000-0000-0000CE0D0000}"/>
    <cellStyle name="Normal 2 4 2 3 3" xfId="4008" xr:uid="{00000000-0005-0000-0000-0000CF0D0000}"/>
    <cellStyle name="Normal 2 4 2 3 4" xfId="3315" xr:uid="{00000000-0005-0000-0000-0000D00D0000}"/>
    <cellStyle name="Normal 2 4 2 3 5" xfId="2616" xr:uid="{00000000-0005-0000-0000-0000D10D0000}"/>
    <cellStyle name="Normal 2 4 2 4" xfId="1387" xr:uid="{00000000-0005-0000-0000-0000D20D0000}"/>
    <cellStyle name="Normal 2 4 2 4 2" xfId="4463" xr:uid="{00000000-0005-0000-0000-0000D30D0000}"/>
    <cellStyle name="Normal 2 4 2 5" xfId="3550" xr:uid="{00000000-0005-0000-0000-0000D40D0000}"/>
    <cellStyle name="Normal 2 4 2 6" xfId="2849" xr:uid="{00000000-0005-0000-0000-0000D50D0000}"/>
    <cellStyle name="Normal 2 4 2 7" xfId="2150" xr:uid="{00000000-0005-0000-0000-0000D60D0000}"/>
    <cellStyle name="Normal 2 4 3" xfId="692" xr:uid="{00000000-0005-0000-0000-0000D70D0000}"/>
    <cellStyle name="Normal 2 4 3 2" xfId="1155" xr:uid="{00000000-0005-0000-0000-0000D80D0000}"/>
    <cellStyle name="Normal 2 4 3 2 2" xfId="4234" xr:uid="{00000000-0005-0000-0000-0000D90D0000}"/>
    <cellStyle name="Normal 2 4 3 3" xfId="1630" xr:uid="{00000000-0005-0000-0000-0000DA0D0000}"/>
    <cellStyle name="Normal 2 4 3 3 2" xfId="4696" xr:uid="{00000000-0005-0000-0000-0000DB0D0000}"/>
    <cellStyle name="Normal 2 4 3 4" xfId="3779" xr:uid="{00000000-0005-0000-0000-0000DC0D0000}"/>
    <cellStyle name="Normal 2 4 3 5" xfId="3082" xr:uid="{00000000-0005-0000-0000-0000DD0D0000}"/>
    <cellStyle name="Normal 2 4 3 6" xfId="2383" xr:uid="{00000000-0005-0000-0000-0000DE0D0000}"/>
    <cellStyle name="Normal 2 4 4" xfId="928" xr:uid="{00000000-0005-0000-0000-0000DF0D0000}"/>
    <cellStyle name="Normal 2 4 4 2" xfId="1875" xr:uid="{00000000-0005-0000-0000-0000E00D0000}"/>
    <cellStyle name="Normal 2 4 4 2 2" xfId="4937" xr:uid="{00000000-0005-0000-0000-0000E10D0000}"/>
    <cellStyle name="Normal 2 4 4 3" xfId="4007" xr:uid="{00000000-0005-0000-0000-0000E20D0000}"/>
    <cellStyle name="Normal 2 4 4 4" xfId="3314" xr:uid="{00000000-0005-0000-0000-0000E30D0000}"/>
    <cellStyle name="Normal 2 4 4 5" xfId="2615" xr:uid="{00000000-0005-0000-0000-0000E40D0000}"/>
    <cellStyle name="Normal 2 4 5" xfId="1386" xr:uid="{00000000-0005-0000-0000-0000E50D0000}"/>
    <cellStyle name="Normal 2 4 5 2" xfId="4462" xr:uid="{00000000-0005-0000-0000-0000E60D0000}"/>
    <cellStyle name="Normal 2 4 6" xfId="3549" xr:uid="{00000000-0005-0000-0000-0000E70D0000}"/>
    <cellStyle name="Normal 2 4 7" xfId="2848" xr:uid="{00000000-0005-0000-0000-0000E80D0000}"/>
    <cellStyle name="Normal 2 4 8" xfId="2149" xr:uid="{00000000-0005-0000-0000-0000E90D0000}"/>
    <cellStyle name="Normal 2 5" xfId="381" xr:uid="{00000000-0005-0000-0000-0000EA0D0000}"/>
    <cellStyle name="Normal 2 6" xfId="1455" xr:uid="{00000000-0005-0000-0000-0000EB0D0000}"/>
    <cellStyle name="Normal 2 6 2" xfId="1692" xr:uid="{00000000-0005-0000-0000-0000EC0D0000}"/>
    <cellStyle name="Normal 2 6 2 2" xfId="4755" xr:uid="{00000000-0005-0000-0000-0000ED0D0000}"/>
    <cellStyle name="Normal 2 6 2 3" xfId="3141" xr:uid="{00000000-0005-0000-0000-0000EE0D0000}"/>
    <cellStyle name="Normal 2 6 2 4" xfId="2442" xr:uid="{00000000-0005-0000-0000-0000EF0D0000}"/>
    <cellStyle name="Normal 2 6 3" xfId="1940" xr:uid="{00000000-0005-0000-0000-0000F00D0000}"/>
    <cellStyle name="Normal 2 6 3 2" xfId="5002" xr:uid="{00000000-0005-0000-0000-0000F10D0000}"/>
    <cellStyle name="Normal 2 6 3 3" xfId="3373" xr:uid="{00000000-0005-0000-0000-0000F20D0000}"/>
    <cellStyle name="Normal 2 6 3 4" xfId="2674" xr:uid="{00000000-0005-0000-0000-0000F30D0000}"/>
    <cellStyle name="Normal 2 6 4" xfId="4524" xr:uid="{00000000-0005-0000-0000-0000F40D0000}"/>
    <cellStyle name="Normal 2 6 5" xfId="2910" xr:uid="{00000000-0005-0000-0000-0000F50D0000}"/>
    <cellStyle name="Normal 2 6 6" xfId="2210" xr:uid="{00000000-0005-0000-0000-0000F60D0000}"/>
    <cellStyle name="Normal 20" xfId="382" xr:uid="{00000000-0005-0000-0000-0000F70D0000}"/>
    <cellStyle name="Normal 21" xfId="383" xr:uid="{00000000-0005-0000-0000-0000F80D0000}"/>
    <cellStyle name="Normal 22" xfId="384" xr:uid="{00000000-0005-0000-0000-0000F90D0000}"/>
    <cellStyle name="Normal 23" xfId="385" xr:uid="{00000000-0005-0000-0000-0000FA0D0000}"/>
    <cellStyle name="Normal 24" xfId="386" xr:uid="{00000000-0005-0000-0000-0000FB0D0000}"/>
    <cellStyle name="Normal 25" xfId="387" xr:uid="{00000000-0005-0000-0000-0000FC0D0000}"/>
    <cellStyle name="Normal 26" xfId="388" xr:uid="{00000000-0005-0000-0000-0000FD0D0000}"/>
    <cellStyle name="Normal 26 2" xfId="389" xr:uid="{00000000-0005-0000-0000-0000FE0D0000}"/>
    <cellStyle name="Normal 26 2 2" xfId="695" xr:uid="{00000000-0005-0000-0000-0000FF0D0000}"/>
    <cellStyle name="Normal 26 2 2 2" xfId="1158" xr:uid="{00000000-0005-0000-0000-0000000E0000}"/>
    <cellStyle name="Normal 26 2 2 2 2" xfId="4237" xr:uid="{00000000-0005-0000-0000-0000010E0000}"/>
    <cellStyle name="Normal 26 2 2 3" xfId="1633" xr:uid="{00000000-0005-0000-0000-0000020E0000}"/>
    <cellStyle name="Normal 26 2 2 3 2" xfId="4699" xr:uid="{00000000-0005-0000-0000-0000030E0000}"/>
    <cellStyle name="Normal 26 2 2 4" xfId="3782" xr:uid="{00000000-0005-0000-0000-0000040E0000}"/>
    <cellStyle name="Normal 26 2 2 5" xfId="3085" xr:uid="{00000000-0005-0000-0000-0000050E0000}"/>
    <cellStyle name="Normal 26 2 2 6" xfId="2386" xr:uid="{00000000-0005-0000-0000-0000060E0000}"/>
    <cellStyle name="Normal 26 2 3" xfId="931" xr:uid="{00000000-0005-0000-0000-0000070E0000}"/>
    <cellStyle name="Normal 26 2 3 2" xfId="1878" xr:uid="{00000000-0005-0000-0000-0000080E0000}"/>
    <cellStyle name="Normal 26 2 3 2 2" xfId="4940" xr:uid="{00000000-0005-0000-0000-0000090E0000}"/>
    <cellStyle name="Normal 26 2 3 3" xfId="4010" xr:uid="{00000000-0005-0000-0000-00000A0E0000}"/>
    <cellStyle name="Normal 26 2 3 4" xfId="3317" xr:uid="{00000000-0005-0000-0000-00000B0E0000}"/>
    <cellStyle name="Normal 26 2 3 5" xfId="2618" xr:uid="{00000000-0005-0000-0000-00000C0E0000}"/>
    <cellStyle name="Normal 26 2 4" xfId="1389" xr:uid="{00000000-0005-0000-0000-00000D0E0000}"/>
    <cellStyle name="Normal 26 2 4 2" xfId="4465" xr:uid="{00000000-0005-0000-0000-00000E0E0000}"/>
    <cellStyle name="Normal 26 2 5" xfId="3552" xr:uid="{00000000-0005-0000-0000-00000F0E0000}"/>
    <cellStyle name="Normal 26 2 6" xfId="2851" xr:uid="{00000000-0005-0000-0000-0000100E0000}"/>
    <cellStyle name="Normal 26 2 7" xfId="2152" xr:uid="{00000000-0005-0000-0000-0000110E0000}"/>
    <cellStyle name="Normal 26 3" xfId="694" xr:uid="{00000000-0005-0000-0000-0000120E0000}"/>
    <cellStyle name="Normal 26 3 2" xfId="1157" xr:uid="{00000000-0005-0000-0000-0000130E0000}"/>
    <cellStyle name="Normal 26 3 2 2" xfId="4236" xr:uid="{00000000-0005-0000-0000-0000140E0000}"/>
    <cellStyle name="Normal 26 3 3" xfId="1632" xr:uid="{00000000-0005-0000-0000-0000150E0000}"/>
    <cellStyle name="Normal 26 3 3 2" xfId="4698" xr:uid="{00000000-0005-0000-0000-0000160E0000}"/>
    <cellStyle name="Normal 26 3 4" xfId="3781" xr:uid="{00000000-0005-0000-0000-0000170E0000}"/>
    <cellStyle name="Normal 26 3 5" xfId="3084" xr:uid="{00000000-0005-0000-0000-0000180E0000}"/>
    <cellStyle name="Normal 26 3 6" xfId="2385" xr:uid="{00000000-0005-0000-0000-0000190E0000}"/>
    <cellStyle name="Normal 26 4" xfId="930" xr:uid="{00000000-0005-0000-0000-00001A0E0000}"/>
    <cellStyle name="Normal 26 4 2" xfId="1877" xr:uid="{00000000-0005-0000-0000-00001B0E0000}"/>
    <cellStyle name="Normal 26 4 2 2" xfId="4939" xr:uid="{00000000-0005-0000-0000-00001C0E0000}"/>
    <cellStyle name="Normal 26 4 3" xfId="4009" xr:uid="{00000000-0005-0000-0000-00001D0E0000}"/>
    <cellStyle name="Normal 26 4 4" xfId="3316" xr:uid="{00000000-0005-0000-0000-00001E0E0000}"/>
    <cellStyle name="Normal 26 4 5" xfId="2617" xr:uid="{00000000-0005-0000-0000-00001F0E0000}"/>
    <cellStyle name="Normal 26 5" xfId="1388" xr:uid="{00000000-0005-0000-0000-0000200E0000}"/>
    <cellStyle name="Normal 26 5 2" xfId="4464" xr:uid="{00000000-0005-0000-0000-0000210E0000}"/>
    <cellStyle name="Normal 26 6" xfId="3551" xr:uid="{00000000-0005-0000-0000-0000220E0000}"/>
    <cellStyle name="Normal 26 7" xfId="2850" xr:uid="{00000000-0005-0000-0000-0000230E0000}"/>
    <cellStyle name="Normal 26 8" xfId="2151" xr:uid="{00000000-0005-0000-0000-0000240E0000}"/>
    <cellStyle name="Normal 27" xfId="390" xr:uid="{00000000-0005-0000-0000-0000250E0000}"/>
    <cellStyle name="Normal 27 2" xfId="5372" xr:uid="{B98E7D97-25B4-4EE7-9FCA-0F984110121A}"/>
    <cellStyle name="Normal 28" xfId="391" xr:uid="{00000000-0005-0000-0000-0000260E0000}"/>
    <cellStyle name="Normal 29" xfId="392" xr:uid="{00000000-0005-0000-0000-0000270E0000}"/>
    <cellStyle name="Normal 3" xfId="126" xr:uid="{00000000-0005-0000-0000-0000280E0000}"/>
    <cellStyle name="Normal 3 10" xfId="3412" xr:uid="{00000000-0005-0000-0000-0000290E0000}"/>
    <cellStyle name="Normal 3 11" xfId="2711" xr:uid="{00000000-0005-0000-0000-00002A0E0000}"/>
    <cellStyle name="Normal 3 12" xfId="2010" xr:uid="{00000000-0005-0000-0000-00002B0E0000}"/>
    <cellStyle name="Normal 3 2" xfId="127" xr:uid="{00000000-0005-0000-0000-00002C0E0000}"/>
    <cellStyle name="Normal 3 2 2" xfId="393" xr:uid="{00000000-0005-0000-0000-00002D0E0000}"/>
    <cellStyle name="Normal 3 2 2 2" xfId="394" xr:uid="{00000000-0005-0000-0000-00002E0E0000}"/>
    <cellStyle name="Normal 3 2 2 2 2" xfId="395" xr:uid="{00000000-0005-0000-0000-00002F0E0000}"/>
    <cellStyle name="Normal 3 2 2 2 2 2" xfId="697" xr:uid="{00000000-0005-0000-0000-0000300E0000}"/>
    <cellStyle name="Normal 3 2 2 2 2 2 2" xfId="1160" xr:uid="{00000000-0005-0000-0000-0000310E0000}"/>
    <cellStyle name="Normal 3 2 2 2 2 2 2 2" xfId="4239" xr:uid="{00000000-0005-0000-0000-0000320E0000}"/>
    <cellStyle name="Normal 3 2 2 2 2 2 3" xfId="1635" xr:uid="{00000000-0005-0000-0000-0000330E0000}"/>
    <cellStyle name="Normal 3 2 2 2 2 2 3 2" xfId="4701" xr:uid="{00000000-0005-0000-0000-0000340E0000}"/>
    <cellStyle name="Normal 3 2 2 2 2 2 4" xfId="3784" xr:uid="{00000000-0005-0000-0000-0000350E0000}"/>
    <cellStyle name="Normal 3 2 2 2 2 2 5" xfId="3087" xr:uid="{00000000-0005-0000-0000-0000360E0000}"/>
    <cellStyle name="Normal 3 2 2 2 2 2 6" xfId="2388" xr:uid="{00000000-0005-0000-0000-0000370E0000}"/>
    <cellStyle name="Normal 3 2 2 2 2 3" xfId="933" xr:uid="{00000000-0005-0000-0000-0000380E0000}"/>
    <cellStyle name="Normal 3 2 2 2 2 3 2" xfId="1880" xr:uid="{00000000-0005-0000-0000-0000390E0000}"/>
    <cellStyle name="Normal 3 2 2 2 2 3 2 2" xfId="4942" xr:uid="{00000000-0005-0000-0000-00003A0E0000}"/>
    <cellStyle name="Normal 3 2 2 2 2 3 3" xfId="4012" xr:uid="{00000000-0005-0000-0000-00003B0E0000}"/>
    <cellStyle name="Normal 3 2 2 2 2 3 4" xfId="3319" xr:uid="{00000000-0005-0000-0000-00003C0E0000}"/>
    <cellStyle name="Normal 3 2 2 2 2 3 5" xfId="2620" xr:uid="{00000000-0005-0000-0000-00003D0E0000}"/>
    <cellStyle name="Normal 3 2 2 2 2 4" xfId="1391" xr:uid="{00000000-0005-0000-0000-00003E0E0000}"/>
    <cellStyle name="Normal 3 2 2 2 2 4 2" xfId="4467" xr:uid="{00000000-0005-0000-0000-00003F0E0000}"/>
    <cellStyle name="Normal 3 2 2 2 2 5" xfId="3554" xr:uid="{00000000-0005-0000-0000-0000400E0000}"/>
    <cellStyle name="Normal 3 2 2 2 2 6" xfId="2853" xr:uid="{00000000-0005-0000-0000-0000410E0000}"/>
    <cellStyle name="Normal 3 2 2 2 2 7" xfId="2154" xr:uid="{00000000-0005-0000-0000-0000420E0000}"/>
    <cellStyle name="Normal 3 2 2 2 3" xfId="696" xr:uid="{00000000-0005-0000-0000-0000430E0000}"/>
    <cellStyle name="Normal 3 2 2 2 3 2" xfId="1159" xr:uid="{00000000-0005-0000-0000-0000440E0000}"/>
    <cellStyle name="Normal 3 2 2 2 3 2 2" xfId="4238" xr:uid="{00000000-0005-0000-0000-0000450E0000}"/>
    <cellStyle name="Normal 3 2 2 2 3 3" xfId="1634" xr:uid="{00000000-0005-0000-0000-0000460E0000}"/>
    <cellStyle name="Normal 3 2 2 2 3 3 2" xfId="4700" xr:uid="{00000000-0005-0000-0000-0000470E0000}"/>
    <cellStyle name="Normal 3 2 2 2 3 4" xfId="3783" xr:uid="{00000000-0005-0000-0000-0000480E0000}"/>
    <cellStyle name="Normal 3 2 2 2 3 5" xfId="3086" xr:uid="{00000000-0005-0000-0000-0000490E0000}"/>
    <cellStyle name="Normal 3 2 2 2 3 6" xfId="2387" xr:uid="{00000000-0005-0000-0000-00004A0E0000}"/>
    <cellStyle name="Normal 3 2 2 2 4" xfId="932" xr:uid="{00000000-0005-0000-0000-00004B0E0000}"/>
    <cellStyle name="Normal 3 2 2 2 4 2" xfId="1879" xr:uid="{00000000-0005-0000-0000-00004C0E0000}"/>
    <cellStyle name="Normal 3 2 2 2 4 2 2" xfId="4941" xr:uid="{00000000-0005-0000-0000-00004D0E0000}"/>
    <cellStyle name="Normal 3 2 2 2 4 3" xfId="4011" xr:uid="{00000000-0005-0000-0000-00004E0E0000}"/>
    <cellStyle name="Normal 3 2 2 2 4 4" xfId="3318" xr:uid="{00000000-0005-0000-0000-00004F0E0000}"/>
    <cellStyle name="Normal 3 2 2 2 4 5" xfId="2619" xr:uid="{00000000-0005-0000-0000-0000500E0000}"/>
    <cellStyle name="Normal 3 2 2 2 5" xfId="1390" xr:uid="{00000000-0005-0000-0000-0000510E0000}"/>
    <cellStyle name="Normal 3 2 2 2 5 2" xfId="4466" xr:uid="{00000000-0005-0000-0000-0000520E0000}"/>
    <cellStyle name="Normal 3 2 2 2 6" xfId="3553" xr:uid="{00000000-0005-0000-0000-0000530E0000}"/>
    <cellStyle name="Normal 3 2 2 2 7" xfId="2852" xr:uid="{00000000-0005-0000-0000-0000540E0000}"/>
    <cellStyle name="Normal 3 2 2 2 8" xfId="2153" xr:uid="{00000000-0005-0000-0000-0000550E0000}"/>
    <cellStyle name="Normal 3 2 3" xfId="396" xr:uid="{00000000-0005-0000-0000-0000560E0000}"/>
    <cellStyle name="Normal 3 2 3 2" xfId="698" xr:uid="{00000000-0005-0000-0000-0000570E0000}"/>
    <cellStyle name="Normal 3 2 3 2 2" xfId="1161" xr:uid="{00000000-0005-0000-0000-0000580E0000}"/>
    <cellStyle name="Normal 3 2 3 2 2 2" xfId="4240" xr:uid="{00000000-0005-0000-0000-0000590E0000}"/>
    <cellStyle name="Normal 3 2 3 2 3" xfId="1636" xr:uid="{00000000-0005-0000-0000-00005A0E0000}"/>
    <cellStyle name="Normal 3 2 3 2 3 2" xfId="4702" xr:uid="{00000000-0005-0000-0000-00005B0E0000}"/>
    <cellStyle name="Normal 3 2 3 2 4" xfId="3785" xr:uid="{00000000-0005-0000-0000-00005C0E0000}"/>
    <cellStyle name="Normal 3 2 3 2 5" xfId="3088" xr:uid="{00000000-0005-0000-0000-00005D0E0000}"/>
    <cellStyle name="Normal 3 2 3 2 6" xfId="2389" xr:uid="{00000000-0005-0000-0000-00005E0E0000}"/>
    <cellStyle name="Normal 3 2 3 3" xfId="934" xr:uid="{00000000-0005-0000-0000-00005F0E0000}"/>
    <cellStyle name="Normal 3 2 3 3 2" xfId="1881" xr:uid="{00000000-0005-0000-0000-0000600E0000}"/>
    <cellStyle name="Normal 3 2 3 3 2 2" xfId="4943" xr:uid="{00000000-0005-0000-0000-0000610E0000}"/>
    <cellStyle name="Normal 3 2 3 3 3" xfId="4013" xr:uid="{00000000-0005-0000-0000-0000620E0000}"/>
    <cellStyle name="Normal 3 2 3 3 4" xfId="3320" xr:uid="{00000000-0005-0000-0000-0000630E0000}"/>
    <cellStyle name="Normal 3 2 3 3 5" xfId="2621" xr:uid="{00000000-0005-0000-0000-0000640E0000}"/>
    <cellStyle name="Normal 3 2 3 4" xfId="1392" xr:uid="{00000000-0005-0000-0000-0000650E0000}"/>
    <cellStyle name="Normal 3 2 3 4 2" xfId="4468" xr:uid="{00000000-0005-0000-0000-0000660E0000}"/>
    <cellStyle name="Normal 3 2 3 5" xfId="3555" xr:uid="{00000000-0005-0000-0000-0000670E0000}"/>
    <cellStyle name="Normal 3 2 3 6" xfId="2854" xr:uid="{00000000-0005-0000-0000-0000680E0000}"/>
    <cellStyle name="Normal 3 2 3 7" xfId="2155" xr:uid="{00000000-0005-0000-0000-0000690E0000}"/>
    <cellStyle name="Normal 3 2 4" xfId="557" xr:uid="{00000000-0005-0000-0000-00006A0E0000}"/>
    <cellStyle name="Normal 3 2 4 2" xfId="1020" xr:uid="{00000000-0005-0000-0000-00006B0E0000}"/>
    <cellStyle name="Normal 3 2 4 2 2" xfId="4099" xr:uid="{00000000-0005-0000-0000-00006C0E0000}"/>
    <cellStyle name="Normal 3 2 4 3" xfId="1495" xr:uid="{00000000-0005-0000-0000-00006D0E0000}"/>
    <cellStyle name="Normal 3 2 4 3 2" xfId="4561" xr:uid="{00000000-0005-0000-0000-00006E0E0000}"/>
    <cellStyle name="Normal 3 2 4 4" xfId="3644" xr:uid="{00000000-0005-0000-0000-00006F0E0000}"/>
    <cellStyle name="Normal 3 2 4 5" xfId="2947" xr:uid="{00000000-0005-0000-0000-0000700E0000}"/>
    <cellStyle name="Normal 3 2 4 6" xfId="2248" xr:uid="{00000000-0005-0000-0000-0000710E0000}"/>
    <cellStyle name="Normal 3 2 5" xfId="791" xr:uid="{00000000-0005-0000-0000-0000720E0000}"/>
    <cellStyle name="Normal 3 2 5 2" xfId="1732" xr:uid="{00000000-0005-0000-0000-0000730E0000}"/>
    <cellStyle name="Normal 3 2 5 2 2" xfId="4794" xr:uid="{00000000-0005-0000-0000-0000740E0000}"/>
    <cellStyle name="Normal 3 2 5 3" xfId="3872" xr:uid="{00000000-0005-0000-0000-0000750E0000}"/>
    <cellStyle name="Normal 3 2 5 4" xfId="3178" xr:uid="{00000000-0005-0000-0000-0000760E0000}"/>
    <cellStyle name="Normal 3 2 5 5" xfId="2479" xr:uid="{00000000-0005-0000-0000-0000770E0000}"/>
    <cellStyle name="Normal 3 2 6" xfId="1250" xr:uid="{00000000-0005-0000-0000-0000780E0000}"/>
    <cellStyle name="Normal 3 2 6 2" xfId="4326" xr:uid="{00000000-0005-0000-0000-0000790E0000}"/>
    <cellStyle name="Normal 3 2 7" xfId="3413" xr:uid="{00000000-0005-0000-0000-00007A0E0000}"/>
    <cellStyle name="Normal 3 2 8" xfId="2712" xr:uid="{00000000-0005-0000-0000-00007B0E0000}"/>
    <cellStyle name="Normal 3 2 9" xfId="2011" xr:uid="{00000000-0005-0000-0000-00007C0E0000}"/>
    <cellStyle name="Normal 3 3" xfId="128" xr:uid="{00000000-0005-0000-0000-00007D0E0000}"/>
    <cellStyle name="Normal 3 3 10" xfId="2012" xr:uid="{00000000-0005-0000-0000-00007E0E0000}"/>
    <cellStyle name="Normal 3 3 2" xfId="397" xr:uid="{00000000-0005-0000-0000-00007F0E0000}"/>
    <cellStyle name="Normal 3 3 2 2" xfId="398" xr:uid="{00000000-0005-0000-0000-0000800E0000}"/>
    <cellStyle name="Normal 3 3 2 2 2" xfId="700" xr:uid="{00000000-0005-0000-0000-0000810E0000}"/>
    <cellStyle name="Normal 3 3 2 2 2 2" xfId="1163" xr:uid="{00000000-0005-0000-0000-0000820E0000}"/>
    <cellStyle name="Normal 3 3 2 2 2 2 2" xfId="4242" xr:uid="{00000000-0005-0000-0000-0000830E0000}"/>
    <cellStyle name="Normal 3 3 2 2 2 3" xfId="1638" xr:uid="{00000000-0005-0000-0000-0000840E0000}"/>
    <cellStyle name="Normal 3 3 2 2 2 3 2" xfId="4704" xr:uid="{00000000-0005-0000-0000-0000850E0000}"/>
    <cellStyle name="Normal 3 3 2 2 2 4" xfId="3787" xr:uid="{00000000-0005-0000-0000-0000860E0000}"/>
    <cellStyle name="Normal 3 3 2 2 2 5" xfId="3090" xr:uid="{00000000-0005-0000-0000-0000870E0000}"/>
    <cellStyle name="Normal 3 3 2 2 2 6" xfId="2391" xr:uid="{00000000-0005-0000-0000-0000880E0000}"/>
    <cellStyle name="Normal 3 3 2 2 3" xfId="936" xr:uid="{00000000-0005-0000-0000-0000890E0000}"/>
    <cellStyle name="Normal 3 3 2 2 3 2" xfId="1883" xr:uid="{00000000-0005-0000-0000-00008A0E0000}"/>
    <cellStyle name="Normal 3 3 2 2 3 2 2" xfId="4945" xr:uid="{00000000-0005-0000-0000-00008B0E0000}"/>
    <cellStyle name="Normal 3 3 2 2 3 3" xfId="4015" xr:uid="{00000000-0005-0000-0000-00008C0E0000}"/>
    <cellStyle name="Normal 3 3 2 2 3 4" xfId="3322" xr:uid="{00000000-0005-0000-0000-00008D0E0000}"/>
    <cellStyle name="Normal 3 3 2 2 3 5" xfId="2623" xr:uid="{00000000-0005-0000-0000-00008E0E0000}"/>
    <cellStyle name="Normal 3 3 2 2 4" xfId="1394" xr:uid="{00000000-0005-0000-0000-00008F0E0000}"/>
    <cellStyle name="Normal 3 3 2 2 4 2" xfId="4470" xr:uid="{00000000-0005-0000-0000-0000900E0000}"/>
    <cellStyle name="Normal 3 3 2 2 5" xfId="3557" xr:uid="{00000000-0005-0000-0000-0000910E0000}"/>
    <cellStyle name="Normal 3 3 2 2 6" xfId="2856" xr:uid="{00000000-0005-0000-0000-0000920E0000}"/>
    <cellStyle name="Normal 3 3 2 2 7" xfId="2157" xr:uid="{00000000-0005-0000-0000-0000930E0000}"/>
    <cellStyle name="Normal 3 3 2 3" xfId="699" xr:uid="{00000000-0005-0000-0000-0000940E0000}"/>
    <cellStyle name="Normal 3 3 2 3 2" xfId="1162" xr:uid="{00000000-0005-0000-0000-0000950E0000}"/>
    <cellStyle name="Normal 3 3 2 3 2 2" xfId="4241" xr:uid="{00000000-0005-0000-0000-0000960E0000}"/>
    <cellStyle name="Normal 3 3 2 3 3" xfId="1637" xr:uid="{00000000-0005-0000-0000-0000970E0000}"/>
    <cellStyle name="Normal 3 3 2 3 3 2" xfId="4703" xr:uid="{00000000-0005-0000-0000-0000980E0000}"/>
    <cellStyle name="Normal 3 3 2 3 4" xfId="3786" xr:uid="{00000000-0005-0000-0000-0000990E0000}"/>
    <cellStyle name="Normal 3 3 2 3 5" xfId="3089" xr:uid="{00000000-0005-0000-0000-00009A0E0000}"/>
    <cellStyle name="Normal 3 3 2 3 6" xfId="2390" xr:uid="{00000000-0005-0000-0000-00009B0E0000}"/>
    <cellStyle name="Normal 3 3 2 4" xfId="935" xr:uid="{00000000-0005-0000-0000-00009C0E0000}"/>
    <cellStyle name="Normal 3 3 2 4 2" xfId="1882" xr:uid="{00000000-0005-0000-0000-00009D0E0000}"/>
    <cellStyle name="Normal 3 3 2 4 2 2" xfId="4944" xr:uid="{00000000-0005-0000-0000-00009E0E0000}"/>
    <cellStyle name="Normal 3 3 2 4 3" xfId="4014" xr:uid="{00000000-0005-0000-0000-00009F0E0000}"/>
    <cellStyle name="Normal 3 3 2 4 4" xfId="3321" xr:uid="{00000000-0005-0000-0000-0000A00E0000}"/>
    <cellStyle name="Normal 3 3 2 4 5" xfId="2622" xr:uid="{00000000-0005-0000-0000-0000A10E0000}"/>
    <cellStyle name="Normal 3 3 2 5" xfId="1393" xr:uid="{00000000-0005-0000-0000-0000A20E0000}"/>
    <cellStyle name="Normal 3 3 2 5 2" xfId="4469" xr:uid="{00000000-0005-0000-0000-0000A30E0000}"/>
    <cellStyle name="Normal 3 3 2 6" xfId="3556" xr:uid="{00000000-0005-0000-0000-0000A40E0000}"/>
    <cellStyle name="Normal 3 3 2 7" xfId="2855" xr:uid="{00000000-0005-0000-0000-0000A50E0000}"/>
    <cellStyle name="Normal 3 3 2 8" xfId="2156" xr:uid="{00000000-0005-0000-0000-0000A60E0000}"/>
    <cellStyle name="Normal 3 3 3" xfId="399" xr:uid="{00000000-0005-0000-0000-0000A70E0000}"/>
    <cellStyle name="Normal 3 3 3 2" xfId="701" xr:uid="{00000000-0005-0000-0000-0000A80E0000}"/>
    <cellStyle name="Normal 3 3 3 2 2" xfId="1164" xr:uid="{00000000-0005-0000-0000-0000A90E0000}"/>
    <cellStyle name="Normal 3 3 3 2 2 2" xfId="4243" xr:uid="{00000000-0005-0000-0000-0000AA0E0000}"/>
    <cellStyle name="Normal 3 3 3 2 3" xfId="1639" xr:uid="{00000000-0005-0000-0000-0000AB0E0000}"/>
    <cellStyle name="Normal 3 3 3 2 3 2" xfId="4705" xr:uid="{00000000-0005-0000-0000-0000AC0E0000}"/>
    <cellStyle name="Normal 3 3 3 2 4" xfId="3788" xr:uid="{00000000-0005-0000-0000-0000AD0E0000}"/>
    <cellStyle name="Normal 3 3 3 2 5" xfId="3091" xr:uid="{00000000-0005-0000-0000-0000AE0E0000}"/>
    <cellStyle name="Normal 3 3 3 2 6" xfId="2392" xr:uid="{00000000-0005-0000-0000-0000AF0E0000}"/>
    <cellStyle name="Normal 3 3 3 3" xfId="937" xr:uid="{00000000-0005-0000-0000-0000B00E0000}"/>
    <cellStyle name="Normal 3 3 3 3 2" xfId="1884" xr:uid="{00000000-0005-0000-0000-0000B10E0000}"/>
    <cellStyle name="Normal 3 3 3 3 2 2" xfId="4946" xr:uid="{00000000-0005-0000-0000-0000B20E0000}"/>
    <cellStyle name="Normal 3 3 3 3 3" xfId="4016" xr:uid="{00000000-0005-0000-0000-0000B30E0000}"/>
    <cellStyle name="Normal 3 3 3 3 4" xfId="3323" xr:uid="{00000000-0005-0000-0000-0000B40E0000}"/>
    <cellStyle name="Normal 3 3 3 3 5" xfId="2624" xr:uid="{00000000-0005-0000-0000-0000B50E0000}"/>
    <cellStyle name="Normal 3 3 3 4" xfId="1395" xr:uid="{00000000-0005-0000-0000-0000B60E0000}"/>
    <cellStyle name="Normal 3 3 3 4 2" xfId="4471" xr:uid="{00000000-0005-0000-0000-0000B70E0000}"/>
    <cellStyle name="Normal 3 3 3 5" xfId="3558" xr:uid="{00000000-0005-0000-0000-0000B80E0000}"/>
    <cellStyle name="Normal 3 3 3 6" xfId="2857" xr:uid="{00000000-0005-0000-0000-0000B90E0000}"/>
    <cellStyle name="Normal 3 3 3 7" xfId="2158" xr:uid="{00000000-0005-0000-0000-0000BA0E0000}"/>
    <cellStyle name="Normal 3 3 4" xfId="558" xr:uid="{00000000-0005-0000-0000-0000BB0E0000}"/>
    <cellStyle name="Normal 3 3 4 2" xfId="1021" xr:uid="{00000000-0005-0000-0000-0000BC0E0000}"/>
    <cellStyle name="Normal 3 3 4 2 2" xfId="4100" xr:uid="{00000000-0005-0000-0000-0000BD0E0000}"/>
    <cellStyle name="Normal 3 3 4 3" xfId="1496" xr:uid="{00000000-0005-0000-0000-0000BE0E0000}"/>
    <cellStyle name="Normal 3 3 4 3 2" xfId="4562" xr:uid="{00000000-0005-0000-0000-0000BF0E0000}"/>
    <cellStyle name="Normal 3 3 4 4" xfId="3645" xr:uid="{00000000-0005-0000-0000-0000C00E0000}"/>
    <cellStyle name="Normal 3 3 4 5" xfId="2948" xr:uid="{00000000-0005-0000-0000-0000C10E0000}"/>
    <cellStyle name="Normal 3 3 4 6" xfId="2249" xr:uid="{00000000-0005-0000-0000-0000C20E0000}"/>
    <cellStyle name="Normal 3 3 5" xfId="792" xr:uid="{00000000-0005-0000-0000-0000C30E0000}"/>
    <cellStyle name="Normal 3 3 5 2" xfId="1733" xr:uid="{00000000-0005-0000-0000-0000C40E0000}"/>
    <cellStyle name="Normal 3 3 5 2 2" xfId="4795" xr:uid="{00000000-0005-0000-0000-0000C50E0000}"/>
    <cellStyle name="Normal 3 3 5 3" xfId="3873" xr:uid="{00000000-0005-0000-0000-0000C60E0000}"/>
    <cellStyle name="Normal 3 3 5 4" xfId="3179" xr:uid="{00000000-0005-0000-0000-0000C70E0000}"/>
    <cellStyle name="Normal 3 3 5 5" xfId="2480" xr:uid="{00000000-0005-0000-0000-0000C80E0000}"/>
    <cellStyle name="Normal 3 3 6" xfId="1251" xr:uid="{00000000-0005-0000-0000-0000C90E0000}"/>
    <cellStyle name="Normal 3 3 6 2" xfId="4327" xr:uid="{00000000-0005-0000-0000-0000CA0E0000}"/>
    <cellStyle name="Normal 3 3 7" xfId="1967" xr:uid="{00000000-0005-0000-0000-0000CB0E0000}"/>
    <cellStyle name="Normal 3 3 7 2" xfId="3414" xr:uid="{00000000-0005-0000-0000-0000CC0E0000}"/>
    <cellStyle name="Normal 3 3 8" xfId="2713" xr:uid="{00000000-0005-0000-0000-0000CD0E0000}"/>
    <cellStyle name="Normal 3 3 9" xfId="5026" xr:uid="{00000000-0005-0000-0000-0000CE0E0000}"/>
    <cellStyle name="Normal 3 4" xfId="400" xr:uid="{00000000-0005-0000-0000-0000CF0E0000}"/>
    <cellStyle name="Normal 3 5" xfId="401" xr:uid="{00000000-0005-0000-0000-0000D00E0000}"/>
    <cellStyle name="Normal 3 5 2" xfId="5394" xr:uid="{87358415-9D90-4717-AAB5-DDC162DA1245}"/>
    <cellStyle name="Normal 3 6" xfId="402" xr:uid="{00000000-0005-0000-0000-0000D10E0000}"/>
    <cellStyle name="Normal 3 6 2" xfId="702" xr:uid="{00000000-0005-0000-0000-0000D20E0000}"/>
    <cellStyle name="Normal 3 6 2 2" xfId="1165" xr:uid="{00000000-0005-0000-0000-0000D30E0000}"/>
    <cellStyle name="Normal 3 6 2 2 2" xfId="4244" xr:uid="{00000000-0005-0000-0000-0000D40E0000}"/>
    <cellStyle name="Normal 3 6 2 3" xfId="1640" xr:uid="{00000000-0005-0000-0000-0000D50E0000}"/>
    <cellStyle name="Normal 3 6 2 3 2" xfId="4706" xr:uid="{00000000-0005-0000-0000-0000D60E0000}"/>
    <cellStyle name="Normal 3 6 2 4" xfId="3789" xr:uid="{00000000-0005-0000-0000-0000D70E0000}"/>
    <cellStyle name="Normal 3 6 2 5" xfId="3092" xr:uid="{00000000-0005-0000-0000-0000D80E0000}"/>
    <cellStyle name="Normal 3 6 2 6" xfId="2393" xr:uid="{00000000-0005-0000-0000-0000D90E0000}"/>
    <cellStyle name="Normal 3 6 3" xfId="938" xr:uid="{00000000-0005-0000-0000-0000DA0E0000}"/>
    <cellStyle name="Normal 3 6 3 2" xfId="1885" xr:uid="{00000000-0005-0000-0000-0000DB0E0000}"/>
    <cellStyle name="Normal 3 6 3 2 2" xfId="4947" xr:uid="{00000000-0005-0000-0000-0000DC0E0000}"/>
    <cellStyle name="Normal 3 6 3 3" xfId="4017" xr:uid="{00000000-0005-0000-0000-0000DD0E0000}"/>
    <cellStyle name="Normal 3 6 3 4" xfId="3324" xr:uid="{00000000-0005-0000-0000-0000DE0E0000}"/>
    <cellStyle name="Normal 3 6 3 5" xfId="2625" xr:uid="{00000000-0005-0000-0000-0000DF0E0000}"/>
    <cellStyle name="Normal 3 6 4" xfId="1396" xr:uid="{00000000-0005-0000-0000-0000E00E0000}"/>
    <cellStyle name="Normal 3 6 4 2" xfId="4472" xr:uid="{00000000-0005-0000-0000-0000E10E0000}"/>
    <cellStyle name="Normal 3 6 5" xfId="3559" xr:uid="{00000000-0005-0000-0000-0000E20E0000}"/>
    <cellStyle name="Normal 3 6 6" xfId="2858" xr:uid="{00000000-0005-0000-0000-0000E30E0000}"/>
    <cellStyle name="Normal 3 6 7" xfId="2160" xr:uid="{00000000-0005-0000-0000-0000E40E0000}"/>
    <cellStyle name="Normal 3 7" xfId="556" xr:uid="{00000000-0005-0000-0000-0000E50E0000}"/>
    <cellStyle name="Normal 3 7 2" xfId="1019" xr:uid="{00000000-0005-0000-0000-0000E60E0000}"/>
    <cellStyle name="Normal 3 7 2 2" xfId="4098" xr:uid="{00000000-0005-0000-0000-0000E70E0000}"/>
    <cellStyle name="Normal 3 7 3" xfId="1494" xr:uid="{00000000-0005-0000-0000-0000E80E0000}"/>
    <cellStyle name="Normal 3 7 3 2" xfId="4560" xr:uid="{00000000-0005-0000-0000-0000E90E0000}"/>
    <cellStyle name="Normal 3 7 4" xfId="3643" xr:uid="{00000000-0005-0000-0000-0000EA0E0000}"/>
    <cellStyle name="Normal 3 7 5" xfId="2946" xr:uid="{00000000-0005-0000-0000-0000EB0E0000}"/>
    <cellStyle name="Normal 3 7 6" xfId="2247" xr:uid="{00000000-0005-0000-0000-0000EC0E0000}"/>
    <cellStyle name="Normal 3 8" xfId="790" xr:uid="{00000000-0005-0000-0000-0000ED0E0000}"/>
    <cellStyle name="Normal 3 8 2" xfId="1731" xr:uid="{00000000-0005-0000-0000-0000EE0E0000}"/>
    <cellStyle name="Normal 3 8 2 2" xfId="4793" xr:uid="{00000000-0005-0000-0000-0000EF0E0000}"/>
    <cellStyle name="Normal 3 8 3" xfId="3871" xr:uid="{00000000-0005-0000-0000-0000F00E0000}"/>
    <cellStyle name="Normal 3 8 4" xfId="3177" xr:uid="{00000000-0005-0000-0000-0000F10E0000}"/>
    <cellStyle name="Normal 3 8 5" xfId="2478" xr:uid="{00000000-0005-0000-0000-0000F20E0000}"/>
    <cellStyle name="Normal 3 9" xfId="1249" xr:uid="{00000000-0005-0000-0000-0000F30E0000}"/>
    <cellStyle name="Normal 3 9 2" xfId="4325" xr:uid="{00000000-0005-0000-0000-0000F40E0000}"/>
    <cellStyle name="Normal 30" xfId="403" xr:uid="{00000000-0005-0000-0000-0000F50E0000}"/>
    <cellStyle name="Normal 31" xfId="404" xr:uid="{00000000-0005-0000-0000-0000F60E0000}"/>
    <cellStyle name="Normal 32" xfId="405" xr:uid="{00000000-0005-0000-0000-0000F70E0000}"/>
    <cellStyle name="Normal 32 2" xfId="406" xr:uid="{00000000-0005-0000-0000-0000F80E0000}"/>
    <cellStyle name="Normal 32 2 2" xfId="704" xr:uid="{00000000-0005-0000-0000-0000F90E0000}"/>
    <cellStyle name="Normal 32 2 2 2" xfId="1167" xr:uid="{00000000-0005-0000-0000-0000FA0E0000}"/>
    <cellStyle name="Normal 32 2 2 2 2" xfId="4246" xr:uid="{00000000-0005-0000-0000-0000FB0E0000}"/>
    <cellStyle name="Normal 32 2 2 3" xfId="1642" xr:uid="{00000000-0005-0000-0000-0000FC0E0000}"/>
    <cellStyle name="Normal 32 2 2 3 2" xfId="4708" xr:uid="{00000000-0005-0000-0000-0000FD0E0000}"/>
    <cellStyle name="Normal 32 2 2 4" xfId="3791" xr:uid="{00000000-0005-0000-0000-0000FE0E0000}"/>
    <cellStyle name="Normal 32 2 2 5" xfId="3094" xr:uid="{00000000-0005-0000-0000-0000FF0E0000}"/>
    <cellStyle name="Normal 32 2 2 6" xfId="2395" xr:uid="{00000000-0005-0000-0000-0000000F0000}"/>
    <cellStyle name="Normal 32 2 3" xfId="940" xr:uid="{00000000-0005-0000-0000-0000010F0000}"/>
    <cellStyle name="Normal 32 2 3 2" xfId="1887" xr:uid="{00000000-0005-0000-0000-0000020F0000}"/>
    <cellStyle name="Normal 32 2 3 2 2" xfId="4949" xr:uid="{00000000-0005-0000-0000-0000030F0000}"/>
    <cellStyle name="Normal 32 2 3 3" xfId="4019" xr:uid="{00000000-0005-0000-0000-0000040F0000}"/>
    <cellStyle name="Normal 32 2 3 4" xfId="3326" xr:uid="{00000000-0005-0000-0000-0000050F0000}"/>
    <cellStyle name="Normal 32 2 3 5" xfId="2627" xr:uid="{00000000-0005-0000-0000-0000060F0000}"/>
    <cellStyle name="Normal 32 2 4" xfId="1398" xr:uid="{00000000-0005-0000-0000-0000070F0000}"/>
    <cellStyle name="Normal 32 2 4 2" xfId="4474" xr:uid="{00000000-0005-0000-0000-0000080F0000}"/>
    <cellStyle name="Normal 32 2 5" xfId="3561" xr:uid="{00000000-0005-0000-0000-0000090F0000}"/>
    <cellStyle name="Normal 32 2 6" xfId="2860" xr:uid="{00000000-0005-0000-0000-00000A0F0000}"/>
    <cellStyle name="Normal 32 2 7" xfId="2162" xr:uid="{00000000-0005-0000-0000-00000B0F0000}"/>
    <cellStyle name="Normal 32 3" xfId="703" xr:uid="{00000000-0005-0000-0000-00000C0F0000}"/>
    <cellStyle name="Normal 32 3 2" xfId="1166" xr:uid="{00000000-0005-0000-0000-00000D0F0000}"/>
    <cellStyle name="Normal 32 3 2 2" xfId="4245" xr:uid="{00000000-0005-0000-0000-00000E0F0000}"/>
    <cellStyle name="Normal 32 3 3" xfId="1641" xr:uid="{00000000-0005-0000-0000-00000F0F0000}"/>
    <cellStyle name="Normal 32 3 3 2" xfId="4707" xr:uid="{00000000-0005-0000-0000-0000100F0000}"/>
    <cellStyle name="Normal 32 3 4" xfId="3790" xr:uid="{00000000-0005-0000-0000-0000110F0000}"/>
    <cellStyle name="Normal 32 3 5" xfId="3093" xr:uid="{00000000-0005-0000-0000-0000120F0000}"/>
    <cellStyle name="Normal 32 3 6" xfId="2394" xr:uid="{00000000-0005-0000-0000-0000130F0000}"/>
    <cellStyle name="Normal 32 4" xfId="939" xr:uid="{00000000-0005-0000-0000-0000140F0000}"/>
    <cellStyle name="Normal 32 4 2" xfId="1886" xr:uid="{00000000-0005-0000-0000-0000150F0000}"/>
    <cellStyle name="Normal 32 4 2 2" xfId="4948" xr:uid="{00000000-0005-0000-0000-0000160F0000}"/>
    <cellStyle name="Normal 32 4 3" xfId="4018" xr:uid="{00000000-0005-0000-0000-0000170F0000}"/>
    <cellStyle name="Normal 32 4 4" xfId="3325" xr:uid="{00000000-0005-0000-0000-0000180F0000}"/>
    <cellStyle name="Normal 32 4 5" xfId="2626" xr:uid="{00000000-0005-0000-0000-0000190F0000}"/>
    <cellStyle name="Normal 32 5" xfId="1397" xr:uid="{00000000-0005-0000-0000-00001A0F0000}"/>
    <cellStyle name="Normal 32 5 2" xfId="4473" xr:uid="{00000000-0005-0000-0000-00001B0F0000}"/>
    <cellStyle name="Normal 32 6" xfId="3560" xr:uid="{00000000-0005-0000-0000-00001C0F0000}"/>
    <cellStyle name="Normal 32 7" xfId="2859" xr:uid="{00000000-0005-0000-0000-00001D0F0000}"/>
    <cellStyle name="Normal 32 8" xfId="2161" xr:uid="{00000000-0005-0000-0000-00001E0F0000}"/>
    <cellStyle name="Normal 32 9" xfId="5375" xr:uid="{8695E105-B516-4AA4-B359-878E562B1924}"/>
    <cellStyle name="Normal 33" xfId="407" xr:uid="{00000000-0005-0000-0000-00001F0F0000}"/>
    <cellStyle name="Normal 33 2" xfId="408" xr:uid="{00000000-0005-0000-0000-0000200F0000}"/>
    <cellStyle name="Normal 33 2 2" xfId="409" xr:uid="{00000000-0005-0000-0000-0000210F0000}"/>
    <cellStyle name="Normal 33 2 2 2" xfId="706" xr:uid="{00000000-0005-0000-0000-0000220F0000}"/>
    <cellStyle name="Normal 33 2 2 2 2" xfId="1169" xr:uid="{00000000-0005-0000-0000-0000230F0000}"/>
    <cellStyle name="Normal 33 2 2 2 2 2" xfId="4248" xr:uid="{00000000-0005-0000-0000-0000240F0000}"/>
    <cellStyle name="Normal 33 2 2 2 3" xfId="1644" xr:uid="{00000000-0005-0000-0000-0000250F0000}"/>
    <cellStyle name="Normal 33 2 2 2 3 2" xfId="4710" xr:uid="{00000000-0005-0000-0000-0000260F0000}"/>
    <cellStyle name="Normal 33 2 2 2 4" xfId="3793" xr:uid="{00000000-0005-0000-0000-0000270F0000}"/>
    <cellStyle name="Normal 33 2 2 2 5" xfId="3096" xr:uid="{00000000-0005-0000-0000-0000280F0000}"/>
    <cellStyle name="Normal 33 2 2 2 6" xfId="2397" xr:uid="{00000000-0005-0000-0000-0000290F0000}"/>
    <cellStyle name="Normal 33 2 2 3" xfId="942" xr:uid="{00000000-0005-0000-0000-00002A0F0000}"/>
    <cellStyle name="Normal 33 2 2 3 2" xfId="1889" xr:uid="{00000000-0005-0000-0000-00002B0F0000}"/>
    <cellStyle name="Normal 33 2 2 3 2 2" xfId="4951" xr:uid="{00000000-0005-0000-0000-00002C0F0000}"/>
    <cellStyle name="Normal 33 2 2 3 3" xfId="4021" xr:uid="{00000000-0005-0000-0000-00002D0F0000}"/>
    <cellStyle name="Normal 33 2 2 3 4" xfId="3328" xr:uid="{00000000-0005-0000-0000-00002E0F0000}"/>
    <cellStyle name="Normal 33 2 2 3 5" xfId="2629" xr:uid="{00000000-0005-0000-0000-00002F0F0000}"/>
    <cellStyle name="Normal 33 2 2 4" xfId="1400" xr:uid="{00000000-0005-0000-0000-0000300F0000}"/>
    <cellStyle name="Normal 33 2 2 4 2" xfId="4476" xr:uid="{00000000-0005-0000-0000-0000310F0000}"/>
    <cellStyle name="Normal 33 2 2 5" xfId="3563" xr:uid="{00000000-0005-0000-0000-0000320F0000}"/>
    <cellStyle name="Normal 33 2 2 6" xfId="2862" xr:uid="{00000000-0005-0000-0000-0000330F0000}"/>
    <cellStyle name="Normal 33 2 2 7" xfId="2164" xr:uid="{00000000-0005-0000-0000-0000340F0000}"/>
    <cellStyle name="Normal 33 2 3" xfId="705" xr:uid="{00000000-0005-0000-0000-0000350F0000}"/>
    <cellStyle name="Normal 33 2 3 2" xfId="1168" xr:uid="{00000000-0005-0000-0000-0000360F0000}"/>
    <cellStyle name="Normal 33 2 3 2 2" xfId="4247" xr:uid="{00000000-0005-0000-0000-0000370F0000}"/>
    <cellStyle name="Normal 33 2 3 3" xfId="1643" xr:uid="{00000000-0005-0000-0000-0000380F0000}"/>
    <cellStyle name="Normal 33 2 3 3 2" xfId="4709" xr:uid="{00000000-0005-0000-0000-0000390F0000}"/>
    <cellStyle name="Normal 33 2 3 4" xfId="3792" xr:uid="{00000000-0005-0000-0000-00003A0F0000}"/>
    <cellStyle name="Normal 33 2 3 5" xfId="3095" xr:uid="{00000000-0005-0000-0000-00003B0F0000}"/>
    <cellStyle name="Normal 33 2 3 6" xfId="2396" xr:uid="{00000000-0005-0000-0000-00003C0F0000}"/>
    <cellStyle name="Normal 33 2 4" xfId="941" xr:uid="{00000000-0005-0000-0000-00003D0F0000}"/>
    <cellStyle name="Normal 33 2 4 2" xfId="1888" xr:uid="{00000000-0005-0000-0000-00003E0F0000}"/>
    <cellStyle name="Normal 33 2 4 2 2" xfId="4950" xr:uid="{00000000-0005-0000-0000-00003F0F0000}"/>
    <cellStyle name="Normal 33 2 4 3" xfId="4020" xr:uid="{00000000-0005-0000-0000-0000400F0000}"/>
    <cellStyle name="Normal 33 2 4 4" xfId="3327" xr:uid="{00000000-0005-0000-0000-0000410F0000}"/>
    <cellStyle name="Normal 33 2 4 5" xfId="2628" xr:uid="{00000000-0005-0000-0000-0000420F0000}"/>
    <cellStyle name="Normal 33 2 5" xfId="1399" xr:uid="{00000000-0005-0000-0000-0000430F0000}"/>
    <cellStyle name="Normal 33 2 5 2" xfId="4475" xr:uid="{00000000-0005-0000-0000-0000440F0000}"/>
    <cellStyle name="Normal 33 2 6" xfId="3562" xr:uid="{00000000-0005-0000-0000-0000450F0000}"/>
    <cellStyle name="Normal 33 2 7" xfId="2861" xr:uid="{00000000-0005-0000-0000-0000460F0000}"/>
    <cellStyle name="Normal 33 2 8" xfId="2163" xr:uid="{00000000-0005-0000-0000-0000470F0000}"/>
    <cellStyle name="Normal 34" xfId="410" xr:uid="{00000000-0005-0000-0000-0000480F0000}"/>
    <cellStyle name="Normal 35" xfId="411" xr:uid="{00000000-0005-0000-0000-0000490F0000}"/>
    <cellStyle name="Normal 36" xfId="412" xr:uid="{00000000-0005-0000-0000-00004A0F0000}"/>
    <cellStyle name="Normal 36 2" xfId="413" xr:uid="{00000000-0005-0000-0000-00004B0F0000}"/>
    <cellStyle name="Normal 36 2 2" xfId="708" xr:uid="{00000000-0005-0000-0000-00004C0F0000}"/>
    <cellStyle name="Normal 36 2 2 2" xfId="1171" xr:uid="{00000000-0005-0000-0000-00004D0F0000}"/>
    <cellStyle name="Normal 36 2 2 2 2" xfId="4250" xr:uid="{00000000-0005-0000-0000-00004E0F0000}"/>
    <cellStyle name="Normal 36 2 2 3" xfId="1646" xr:uid="{00000000-0005-0000-0000-00004F0F0000}"/>
    <cellStyle name="Normal 36 2 2 3 2" xfId="4712" xr:uid="{00000000-0005-0000-0000-0000500F0000}"/>
    <cellStyle name="Normal 36 2 2 4" xfId="3795" xr:uid="{00000000-0005-0000-0000-0000510F0000}"/>
    <cellStyle name="Normal 36 2 2 5" xfId="3098" xr:uid="{00000000-0005-0000-0000-0000520F0000}"/>
    <cellStyle name="Normal 36 2 2 6" xfId="2399" xr:uid="{00000000-0005-0000-0000-0000530F0000}"/>
    <cellStyle name="Normal 36 2 3" xfId="944" xr:uid="{00000000-0005-0000-0000-0000540F0000}"/>
    <cellStyle name="Normal 36 2 3 2" xfId="1891" xr:uid="{00000000-0005-0000-0000-0000550F0000}"/>
    <cellStyle name="Normal 36 2 3 2 2" xfId="4953" xr:uid="{00000000-0005-0000-0000-0000560F0000}"/>
    <cellStyle name="Normal 36 2 3 3" xfId="4023" xr:uid="{00000000-0005-0000-0000-0000570F0000}"/>
    <cellStyle name="Normal 36 2 3 4" xfId="3330" xr:uid="{00000000-0005-0000-0000-0000580F0000}"/>
    <cellStyle name="Normal 36 2 3 5" xfId="2631" xr:uid="{00000000-0005-0000-0000-0000590F0000}"/>
    <cellStyle name="Normal 36 2 4" xfId="1402" xr:uid="{00000000-0005-0000-0000-00005A0F0000}"/>
    <cellStyle name="Normal 36 2 4 2" xfId="4478" xr:uid="{00000000-0005-0000-0000-00005B0F0000}"/>
    <cellStyle name="Normal 36 2 5" xfId="3565" xr:uid="{00000000-0005-0000-0000-00005C0F0000}"/>
    <cellStyle name="Normal 36 2 6" xfId="2864" xr:uid="{00000000-0005-0000-0000-00005D0F0000}"/>
    <cellStyle name="Normal 36 2 7" xfId="2166" xr:uid="{00000000-0005-0000-0000-00005E0F0000}"/>
    <cellStyle name="Normal 36 3" xfId="707" xr:uid="{00000000-0005-0000-0000-00005F0F0000}"/>
    <cellStyle name="Normal 36 3 2" xfId="1170" xr:uid="{00000000-0005-0000-0000-0000600F0000}"/>
    <cellStyle name="Normal 36 3 2 2" xfId="4249" xr:uid="{00000000-0005-0000-0000-0000610F0000}"/>
    <cellStyle name="Normal 36 3 3" xfId="1645" xr:uid="{00000000-0005-0000-0000-0000620F0000}"/>
    <cellStyle name="Normal 36 3 3 2" xfId="4711" xr:uid="{00000000-0005-0000-0000-0000630F0000}"/>
    <cellStyle name="Normal 36 3 4" xfId="3794" xr:uid="{00000000-0005-0000-0000-0000640F0000}"/>
    <cellStyle name="Normal 36 3 5" xfId="3097" xr:uid="{00000000-0005-0000-0000-0000650F0000}"/>
    <cellStyle name="Normal 36 3 6" xfId="2398" xr:uid="{00000000-0005-0000-0000-0000660F0000}"/>
    <cellStyle name="Normal 36 4" xfId="943" xr:uid="{00000000-0005-0000-0000-0000670F0000}"/>
    <cellStyle name="Normal 36 4 2" xfId="1890" xr:uid="{00000000-0005-0000-0000-0000680F0000}"/>
    <cellStyle name="Normal 36 4 2 2" xfId="4952" xr:uid="{00000000-0005-0000-0000-0000690F0000}"/>
    <cellStyle name="Normal 36 4 3" xfId="4022" xr:uid="{00000000-0005-0000-0000-00006A0F0000}"/>
    <cellStyle name="Normal 36 4 4" xfId="3329" xr:uid="{00000000-0005-0000-0000-00006B0F0000}"/>
    <cellStyle name="Normal 36 4 5" xfId="2630" xr:uid="{00000000-0005-0000-0000-00006C0F0000}"/>
    <cellStyle name="Normal 36 5" xfId="1401" xr:uid="{00000000-0005-0000-0000-00006D0F0000}"/>
    <cellStyle name="Normal 36 5 2" xfId="4477" xr:uid="{00000000-0005-0000-0000-00006E0F0000}"/>
    <cellStyle name="Normal 36 6" xfId="3564" xr:uid="{00000000-0005-0000-0000-00006F0F0000}"/>
    <cellStyle name="Normal 36 7" xfId="2863" xr:uid="{00000000-0005-0000-0000-0000700F0000}"/>
    <cellStyle name="Normal 36 8" xfId="2165" xr:uid="{00000000-0005-0000-0000-0000710F0000}"/>
    <cellStyle name="Normal 37" xfId="414" xr:uid="{00000000-0005-0000-0000-0000720F0000}"/>
    <cellStyle name="Normal 38" xfId="415" xr:uid="{00000000-0005-0000-0000-0000730F0000}"/>
    <cellStyle name="Normal 39" xfId="416" xr:uid="{00000000-0005-0000-0000-0000740F0000}"/>
    <cellStyle name="Normal 4" xfId="129" xr:uid="{00000000-0005-0000-0000-0000750F0000}"/>
    <cellStyle name="Normal 4 10" xfId="793" xr:uid="{00000000-0005-0000-0000-0000760F0000}"/>
    <cellStyle name="Normal 4 10 2" xfId="1497" xr:uid="{00000000-0005-0000-0000-0000770F0000}"/>
    <cellStyle name="Normal 4 10 2 2" xfId="4563" xr:uid="{00000000-0005-0000-0000-0000780F0000}"/>
    <cellStyle name="Normal 4 10 3" xfId="3874" xr:uid="{00000000-0005-0000-0000-0000790F0000}"/>
    <cellStyle name="Normal 4 10 4" xfId="2949" xr:uid="{00000000-0005-0000-0000-00007A0F0000}"/>
    <cellStyle name="Normal 4 10 5" xfId="2250" xr:uid="{00000000-0005-0000-0000-00007B0F0000}"/>
    <cellStyle name="Normal 4 11" xfId="1734" xr:uid="{00000000-0005-0000-0000-00007C0F0000}"/>
    <cellStyle name="Normal 4 11 2" xfId="4796" xr:uid="{00000000-0005-0000-0000-00007D0F0000}"/>
    <cellStyle name="Normal 4 11 3" xfId="3180" xr:uid="{00000000-0005-0000-0000-00007E0F0000}"/>
    <cellStyle name="Normal 4 11 4" xfId="2481" xr:uid="{00000000-0005-0000-0000-00007F0F0000}"/>
    <cellStyle name="Normal 4 12" xfId="1252" xr:uid="{00000000-0005-0000-0000-0000800F0000}"/>
    <cellStyle name="Normal 4 12 2" xfId="4328" xr:uid="{00000000-0005-0000-0000-0000810F0000}"/>
    <cellStyle name="Normal 4 13" xfId="3415" xr:uid="{00000000-0005-0000-0000-0000820F0000}"/>
    <cellStyle name="Normal 4 14" xfId="2714" xr:uid="{00000000-0005-0000-0000-0000830F0000}"/>
    <cellStyle name="Normal 4 15" xfId="2013" xr:uid="{00000000-0005-0000-0000-0000840F0000}"/>
    <cellStyle name="Normal 4 16" xfId="5341" xr:uid="{31D420CA-AC31-4216-AC7F-DB501318F47A}"/>
    <cellStyle name="Normal 4 2" xfId="130" xr:uid="{00000000-0005-0000-0000-0000850F0000}"/>
    <cellStyle name="Normal 4 2 10" xfId="5404" xr:uid="{596EFD52-FCB1-4AD4-80A7-0CCDB7443049}"/>
    <cellStyle name="Normal 4 2 2" xfId="417" xr:uid="{00000000-0005-0000-0000-0000860F0000}"/>
    <cellStyle name="Normal 4 2 2 2" xfId="418" xr:uid="{00000000-0005-0000-0000-0000870F0000}"/>
    <cellStyle name="Normal 4 2 2 2 2" xfId="710" xr:uid="{00000000-0005-0000-0000-0000880F0000}"/>
    <cellStyle name="Normal 4 2 2 2 2 2" xfId="1173" xr:uid="{00000000-0005-0000-0000-0000890F0000}"/>
    <cellStyle name="Normal 4 2 2 2 2 2 2" xfId="4252" xr:uid="{00000000-0005-0000-0000-00008A0F0000}"/>
    <cellStyle name="Normal 4 2 2 2 2 3" xfId="1648" xr:uid="{00000000-0005-0000-0000-00008B0F0000}"/>
    <cellStyle name="Normal 4 2 2 2 2 3 2" xfId="4714" xr:uid="{00000000-0005-0000-0000-00008C0F0000}"/>
    <cellStyle name="Normal 4 2 2 2 2 4" xfId="3797" xr:uid="{00000000-0005-0000-0000-00008D0F0000}"/>
    <cellStyle name="Normal 4 2 2 2 2 5" xfId="3100" xr:uid="{00000000-0005-0000-0000-00008E0F0000}"/>
    <cellStyle name="Normal 4 2 2 2 2 6" xfId="2401" xr:uid="{00000000-0005-0000-0000-00008F0F0000}"/>
    <cellStyle name="Normal 4 2 2 2 3" xfId="946" xr:uid="{00000000-0005-0000-0000-0000900F0000}"/>
    <cellStyle name="Normal 4 2 2 2 3 2" xfId="1893" xr:uid="{00000000-0005-0000-0000-0000910F0000}"/>
    <cellStyle name="Normal 4 2 2 2 3 2 2" xfId="4955" xr:uid="{00000000-0005-0000-0000-0000920F0000}"/>
    <cellStyle name="Normal 4 2 2 2 3 3" xfId="4025" xr:uid="{00000000-0005-0000-0000-0000930F0000}"/>
    <cellStyle name="Normal 4 2 2 2 3 4" xfId="3332" xr:uid="{00000000-0005-0000-0000-0000940F0000}"/>
    <cellStyle name="Normal 4 2 2 2 3 5" xfId="2633" xr:uid="{00000000-0005-0000-0000-0000950F0000}"/>
    <cellStyle name="Normal 4 2 2 2 4" xfId="1404" xr:uid="{00000000-0005-0000-0000-0000960F0000}"/>
    <cellStyle name="Normal 4 2 2 2 4 2" xfId="4480" xr:uid="{00000000-0005-0000-0000-0000970F0000}"/>
    <cellStyle name="Normal 4 2 2 2 5" xfId="3567" xr:uid="{00000000-0005-0000-0000-0000980F0000}"/>
    <cellStyle name="Normal 4 2 2 2 6" xfId="2866" xr:uid="{00000000-0005-0000-0000-0000990F0000}"/>
    <cellStyle name="Normal 4 2 2 2 7" xfId="2168" xr:uid="{00000000-0005-0000-0000-00009A0F0000}"/>
    <cellStyle name="Normal 4 2 2 3" xfId="709" xr:uid="{00000000-0005-0000-0000-00009B0F0000}"/>
    <cellStyle name="Normal 4 2 2 3 2" xfId="1172" xr:uid="{00000000-0005-0000-0000-00009C0F0000}"/>
    <cellStyle name="Normal 4 2 2 3 2 2" xfId="4251" xr:uid="{00000000-0005-0000-0000-00009D0F0000}"/>
    <cellStyle name="Normal 4 2 2 3 3" xfId="1647" xr:uid="{00000000-0005-0000-0000-00009E0F0000}"/>
    <cellStyle name="Normal 4 2 2 3 3 2" xfId="4713" xr:uid="{00000000-0005-0000-0000-00009F0F0000}"/>
    <cellStyle name="Normal 4 2 2 3 4" xfId="3796" xr:uid="{00000000-0005-0000-0000-0000A00F0000}"/>
    <cellStyle name="Normal 4 2 2 3 5" xfId="3099" xr:uid="{00000000-0005-0000-0000-0000A10F0000}"/>
    <cellStyle name="Normal 4 2 2 3 6" xfId="2400" xr:uid="{00000000-0005-0000-0000-0000A20F0000}"/>
    <cellStyle name="Normal 4 2 2 4" xfId="945" xr:uid="{00000000-0005-0000-0000-0000A30F0000}"/>
    <cellStyle name="Normal 4 2 2 4 2" xfId="1892" xr:uid="{00000000-0005-0000-0000-0000A40F0000}"/>
    <cellStyle name="Normal 4 2 2 4 2 2" xfId="4954" xr:uid="{00000000-0005-0000-0000-0000A50F0000}"/>
    <cellStyle name="Normal 4 2 2 4 3" xfId="4024" xr:uid="{00000000-0005-0000-0000-0000A60F0000}"/>
    <cellStyle name="Normal 4 2 2 4 4" xfId="3331" xr:uid="{00000000-0005-0000-0000-0000A70F0000}"/>
    <cellStyle name="Normal 4 2 2 4 5" xfId="2632" xr:uid="{00000000-0005-0000-0000-0000A80F0000}"/>
    <cellStyle name="Normal 4 2 2 5" xfId="1403" xr:uid="{00000000-0005-0000-0000-0000A90F0000}"/>
    <cellStyle name="Normal 4 2 2 5 2" xfId="4479" xr:uid="{00000000-0005-0000-0000-0000AA0F0000}"/>
    <cellStyle name="Normal 4 2 2 6" xfId="3566" xr:uid="{00000000-0005-0000-0000-0000AB0F0000}"/>
    <cellStyle name="Normal 4 2 2 7" xfId="2865" xr:uid="{00000000-0005-0000-0000-0000AC0F0000}"/>
    <cellStyle name="Normal 4 2 2 8" xfId="2167" xr:uid="{00000000-0005-0000-0000-0000AD0F0000}"/>
    <cellStyle name="Normal 4 2 3" xfId="419" xr:uid="{00000000-0005-0000-0000-0000AE0F0000}"/>
    <cellStyle name="Normal 4 2 3 2" xfId="711" xr:uid="{00000000-0005-0000-0000-0000AF0F0000}"/>
    <cellStyle name="Normal 4 2 3 2 2" xfId="1174" xr:uid="{00000000-0005-0000-0000-0000B00F0000}"/>
    <cellStyle name="Normal 4 2 3 2 2 2" xfId="4253" xr:uid="{00000000-0005-0000-0000-0000B10F0000}"/>
    <cellStyle name="Normal 4 2 3 2 3" xfId="1649" xr:uid="{00000000-0005-0000-0000-0000B20F0000}"/>
    <cellStyle name="Normal 4 2 3 2 3 2" xfId="4715" xr:uid="{00000000-0005-0000-0000-0000B30F0000}"/>
    <cellStyle name="Normal 4 2 3 2 4" xfId="3798" xr:uid="{00000000-0005-0000-0000-0000B40F0000}"/>
    <cellStyle name="Normal 4 2 3 2 5" xfId="3101" xr:uid="{00000000-0005-0000-0000-0000B50F0000}"/>
    <cellStyle name="Normal 4 2 3 2 6" xfId="2402" xr:uid="{00000000-0005-0000-0000-0000B60F0000}"/>
    <cellStyle name="Normal 4 2 3 3" xfId="947" xr:uid="{00000000-0005-0000-0000-0000B70F0000}"/>
    <cellStyle name="Normal 4 2 3 3 2" xfId="1894" xr:uid="{00000000-0005-0000-0000-0000B80F0000}"/>
    <cellStyle name="Normal 4 2 3 3 2 2" xfId="4956" xr:uid="{00000000-0005-0000-0000-0000B90F0000}"/>
    <cellStyle name="Normal 4 2 3 3 3" xfId="4026" xr:uid="{00000000-0005-0000-0000-0000BA0F0000}"/>
    <cellStyle name="Normal 4 2 3 3 4" xfId="3333" xr:uid="{00000000-0005-0000-0000-0000BB0F0000}"/>
    <cellStyle name="Normal 4 2 3 3 5" xfId="2634" xr:uid="{00000000-0005-0000-0000-0000BC0F0000}"/>
    <cellStyle name="Normal 4 2 3 4" xfId="1405" xr:uid="{00000000-0005-0000-0000-0000BD0F0000}"/>
    <cellStyle name="Normal 4 2 3 4 2" xfId="4481" xr:uid="{00000000-0005-0000-0000-0000BE0F0000}"/>
    <cellStyle name="Normal 4 2 3 5" xfId="3568" xr:uid="{00000000-0005-0000-0000-0000BF0F0000}"/>
    <cellStyle name="Normal 4 2 3 6" xfId="2867" xr:uid="{00000000-0005-0000-0000-0000C00F0000}"/>
    <cellStyle name="Normal 4 2 3 7" xfId="2169" xr:uid="{00000000-0005-0000-0000-0000C10F0000}"/>
    <cellStyle name="Normal 4 2 4" xfId="560" xr:uid="{00000000-0005-0000-0000-0000C20F0000}"/>
    <cellStyle name="Normal 4 2 4 2" xfId="1023" xr:uid="{00000000-0005-0000-0000-0000C30F0000}"/>
    <cellStyle name="Normal 4 2 4 2 2" xfId="4102" xr:uid="{00000000-0005-0000-0000-0000C40F0000}"/>
    <cellStyle name="Normal 4 2 4 3" xfId="1498" xr:uid="{00000000-0005-0000-0000-0000C50F0000}"/>
    <cellStyle name="Normal 4 2 4 3 2" xfId="4564" xr:uid="{00000000-0005-0000-0000-0000C60F0000}"/>
    <cellStyle name="Normal 4 2 4 4" xfId="3647" xr:uid="{00000000-0005-0000-0000-0000C70F0000}"/>
    <cellStyle name="Normal 4 2 4 5" xfId="2950" xr:uid="{00000000-0005-0000-0000-0000C80F0000}"/>
    <cellStyle name="Normal 4 2 4 6" xfId="2251" xr:uid="{00000000-0005-0000-0000-0000C90F0000}"/>
    <cellStyle name="Normal 4 2 5" xfId="794" xr:uid="{00000000-0005-0000-0000-0000CA0F0000}"/>
    <cellStyle name="Normal 4 2 5 2" xfId="1735" xr:uid="{00000000-0005-0000-0000-0000CB0F0000}"/>
    <cellStyle name="Normal 4 2 5 2 2" xfId="4797" xr:uid="{00000000-0005-0000-0000-0000CC0F0000}"/>
    <cellStyle name="Normal 4 2 5 3" xfId="3875" xr:uid="{00000000-0005-0000-0000-0000CD0F0000}"/>
    <cellStyle name="Normal 4 2 5 4" xfId="3181" xr:uid="{00000000-0005-0000-0000-0000CE0F0000}"/>
    <cellStyle name="Normal 4 2 5 5" xfId="2482" xr:uid="{00000000-0005-0000-0000-0000CF0F0000}"/>
    <cellStyle name="Normal 4 2 6" xfId="1253" xr:uid="{00000000-0005-0000-0000-0000D00F0000}"/>
    <cellStyle name="Normal 4 2 6 2" xfId="4329" xr:uid="{00000000-0005-0000-0000-0000D10F0000}"/>
    <cellStyle name="Normal 4 2 7" xfId="3416" xr:uid="{00000000-0005-0000-0000-0000D20F0000}"/>
    <cellStyle name="Normal 4 2 8" xfId="2715" xr:uid="{00000000-0005-0000-0000-0000D30F0000}"/>
    <cellStyle name="Normal 4 2 9" xfId="2014" xr:uid="{00000000-0005-0000-0000-0000D40F0000}"/>
    <cellStyle name="Normal 4 3" xfId="420" xr:uid="{00000000-0005-0000-0000-0000D50F0000}"/>
    <cellStyle name="Normal 4 3 10" xfId="5410" xr:uid="{232B5227-AABB-4B4A-BC65-0896CE719B4C}"/>
    <cellStyle name="Normal 4 3 2" xfId="421" xr:uid="{00000000-0005-0000-0000-0000D60F0000}"/>
    <cellStyle name="Normal 4 3 3" xfId="422" xr:uid="{00000000-0005-0000-0000-0000D70F0000}"/>
    <cellStyle name="Normal 4 3 3 2" xfId="713" xr:uid="{00000000-0005-0000-0000-0000D80F0000}"/>
    <cellStyle name="Normal 4 3 3 2 2" xfId="1176" xr:uid="{00000000-0005-0000-0000-0000D90F0000}"/>
    <cellStyle name="Normal 4 3 3 2 2 2" xfId="4255" xr:uid="{00000000-0005-0000-0000-0000DA0F0000}"/>
    <cellStyle name="Normal 4 3 3 2 3" xfId="1651" xr:uid="{00000000-0005-0000-0000-0000DB0F0000}"/>
    <cellStyle name="Normal 4 3 3 2 3 2" xfId="4717" xr:uid="{00000000-0005-0000-0000-0000DC0F0000}"/>
    <cellStyle name="Normal 4 3 3 2 4" xfId="3800" xr:uid="{00000000-0005-0000-0000-0000DD0F0000}"/>
    <cellStyle name="Normal 4 3 3 2 5" xfId="3103" xr:uid="{00000000-0005-0000-0000-0000DE0F0000}"/>
    <cellStyle name="Normal 4 3 3 2 6" xfId="2404" xr:uid="{00000000-0005-0000-0000-0000DF0F0000}"/>
    <cellStyle name="Normal 4 3 3 3" xfId="949" xr:uid="{00000000-0005-0000-0000-0000E00F0000}"/>
    <cellStyle name="Normal 4 3 3 3 2" xfId="1896" xr:uid="{00000000-0005-0000-0000-0000E10F0000}"/>
    <cellStyle name="Normal 4 3 3 3 2 2" xfId="4958" xr:uid="{00000000-0005-0000-0000-0000E20F0000}"/>
    <cellStyle name="Normal 4 3 3 3 3" xfId="4028" xr:uid="{00000000-0005-0000-0000-0000E30F0000}"/>
    <cellStyle name="Normal 4 3 3 3 4" xfId="3335" xr:uid="{00000000-0005-0000-0000-0000E40F0000}"/>
    <cellStyle name="Normal 4 3 3 3 5" xfId="2636" xr:uid="{00000000-0005-0000-0000-0000E50F0000}"/>
    <cellStyle name="Normal 4 3 3 4" xfId="1407" xr:uid="{00000000-0005-0000-0000-0000E60F0000}"/>
    <cellStyle name="Normal 4 3 3 4 2" xfId="4483" xr:uid="{00000000-0005-0000-0000-0000E70F0000}"/>
    <cellStyle name="Normal 4 3 3 5" xfId="3570" xr:uid="{00000000-0005-0000-0000-0000E80F0000}"/>
    <cellStyle name="Normal 4 3 3 6" xfId="2869" xr:uid="{00000000-0005-0000-0000-0000E90F0000}"/>
    <cellStyle name="Normal 4 3 3 7" xfId="2171" xr:uid="{00000000-0005-0000-0000-0000EA0F0000}"/>
    <cellStyle name="Normal 4 3 4" xfId="712" xr:uid="{00000000-0005-0000-0000-0000EB0F0000}"/>
    <cellStyle name="Normal 4 3 4 2" xfId="1175" xr:uid="{00000000-0005-0000-0000-0000EC0F0000}"/>
    <cellStyle name="Normal 4 3 4 2 2" xfId="4254" xr:uid="{00000000-0005-0000-0000-0000ED0F0000}"/>
    <cellStyle name="Normal 4 3 4 3" xfId="1650" xr:uid="{00000000-0005-0000-0000-0000EE0F0000}"/>
    <cellStyle name="Normal 4 3 4 3 2" xfId="4716" xr:uid="{00000000-0005-0000-0000-0000EF0F0000}"/>
    <cellStyle name="Normal 4 3 4 4" xfId="3799" xr:uid="{00000000-0005-0000-0000-0000F00F0000}"/>
    <cellStyle name="Normal 4 3 4 5" xfId="3102" xr:uid="{00000000-0005-0000-0000-0000F10F0000}"/>
    <cellStyle name="Normal 4 3 4 6" xfId="2403" xr:uid="{00000000-0005-0000-0000-0000F20F0000}"/>
    <cellStyle name="Normal 4 3 5" xfId="948" xr:uid="{00000000-0005-0000-0000-0000F30F0000}"/>
    <cellStyle name="Normal 4 3 5 2" xfId="1895" xr:uid="{00000000-0005-0000-0000-0000F40F0000}"/>
    <cellStyle name="Normal 4 3 5 2 2" xfId="4957" xr:uid="{00000000-0005-0000-0000-0000F50F0000}"/>
    <cellStyle name="Normal 4 3 5 3" xfId="4027" xr:uid="{00000000-0005-0000-0000-0000F60F0000}"/>
    <cellStyle name="Normal 4 3 5 4" xfId="3334" xr:uid="{00000000-0005-0000-0000-0000F70F0000}"/>
    <cellStyle name="Normal 4 3 5 5" xfId="2635" xr:uid="{00000000-0005-0000-0000-0000F80F0000}"/>
    <cellStyle name="Normal 4 3 6" xfId="1406" xr:uid="{00000000-0005-0000-0000-0000F90F0000}"/>
    <cellStyle name="Normal 4 3 6 2" xfId="4482" xr:uid="{00000000-0005-0000-0000-0000FA0F0000}"/>
    <cellStyle name="Normal 4 3 7" xfId="3569" xr:uid="{00000000-0005-0000-0000-0000FB0F0000}"/>
    <cellStyle name="Normal 4 3 8" xfId="2868" xr:uid="{00000000-0005-0000-0000-0000FC0F0000}"/>
    <cellStyle name="Normal 4 3 9" xfId="2170" xr:uid="{00000000-0005-0000-0000-0000FD0F0000}"/>
    <cellStyle name="Normal 4 4" xfId="423" xr:uid="{00000000-0005-0000-0000-0000FE0F0000}"/>
    <cellStyle name="Normal 4 4 2" xfId="424" xr:uid="{00000000-0005-0000-0000-0000FF0F0000}"/>
    <cellStyle name="Normal 4 4 2 2" xfId="715" xr:uid="{00000000-0005-0000-0000-000000100000}"/>
    <cellStyle name="Normal 4 4 2 2 2" xfId="1178" xr:uid="{00000000-0005-0000-0000-000001100000}"/>
    <cellStyle name="Normal 4 4 2 2 2 2" xfId="4257" xr:uid="{00000000-0005-0000-0000-000002100000}"/>
    <cellStyle name="Normal 4 4 2 2 3" xfId="1653" xr:uid="{00000000-0005-0000-0000-000003100000}"/>
    <cellStyle name="Normal 4 4 2 2 3 2" xfId="4719" xr:uid="{00000000-0005-0000-0000-000004100000}"/>
    <cellStyle name="Normal 4 4 2 2 4" xfId="3802" xr:uid="{00000000-0005-0000-0000-000005100000}"/>
    <cellStyle name="Normal 4 4 2 2 5" xfId="3105" xr:uid="{00000000-0005-0000-0000-000006100000}"/>
    <cellStyle name="Normal 4 4 2 2 6" xfId="2406" xr:uid="{00000000-0005-0000-0000-000007100000}"/>
    <cellStyle name="Normal 4 4 2 3" xfId="951" xr:uid="{00000000-0005-0000-0000-000008100000}"/>
    <cellStyle name="Normal 4 4 2 3 2" xfId="1898" xr:uid="{00000000-0005-0000-0000-000009100000}"/>
    <cellStyle name="Normal 4 4 2 3 2 2" xfId="4960" xr:uid="{00000000-0005-0000-0000-00000A100000}"/>
    <cellStyle name="Normal 4 4 2 3 3" xfId="4030" xr:uid="{00000000-0005-0000-0000-00000B100000}"/>
    <cellStyle name="Normal 4 4 2 3 4" xfId="3337" xr:uid="{00000000-0005-0000-0000-00000C100000}"/>
    <cellStyle name="Normal 4 4 2 3 5" xfId="2638" xr:uid="{00000000-0005-0000-0000-00000D100000}"/>
    <cellStyle name="Normal 4 4 2 4" xfId="1409" xr:uid="{00000000-0005-0000-0000-00000E100000}"/>
    <cellStyle name="Normal 4 4 2 4 2" xfId="4485" xr:uid="{00000000-0005-0000-0000-00000F100000}"/>
    <cellStyle name="Normal 4 4 2 5" xfId="3572" xr:uid="{00000000-0005-0000-0000-000010100000}"/>
    <cellStyle name="Normal 4 4 2 6" xfId="2871" xr:uid="{00000000-0005-0000-0000-000011100000}"/>
    <cellStyle name="Normal 4 4 2 7" xfId="2173" xr:uid="{00000000-0005-0000-0000-000012100000}"/>
    <cellStyle name="Normal 4 4 3" xfId="714" xr:uid="{00000000-0005-0000-0000-000013100000}"/>
    <cellStyle name="Normal 4 4 3 2" xfId="1177" xr:uid="{00000000-0005-0000-0000-000014100000}"/>
    <cellStyle name="Normal 4 4 3 2 2" xfId="4256" xr:uid="{00000000-0005-0000-0000-000015100000}"/>
    <cellStyle name="Normal 4 4 3 3" xfId="1652" xr:uid="{00000000-0005-0000-0000-000016100000}"/>
    <cellStyle name="Normal 4 4 3 3 2" xfId="4718" xr:uid="{00000000-0005-0000-0000-000017100000}"/>
    <cellStyle name="Normal 4 4 3 4" xfId="3801" xr:uid="{00000000-0005-0000-0000-000018100000}"/>
    <cellStyle name="Normal 4 4 3 5" xfId="3104" xr:uid="{00000000-0005-0000-0000-000019100000}"/>
    <cellStyle name="Normal 4 4 3 6" xfId="2405" xr:uid="{00000000-0005-0000-0000-00001A100000}"/>
    <cellStyle name="Normal 4 4 4" xfId="950" xr:uid="{00000000-0005-0000-0000-00001B100000}"/>
    <cellStyle name="Normal 4 4 4 2" xfId="1897" xr:uid="{00000000-0005-0000-0000-00001C100000}"/>
    <cellStyle name="Normal 4 4 4 2 2" xfId="4959" xr:uid="{00000000-0005-0000-0000-00001D100000}"/>
    <cellStyle name="Normal 4 4 4 3" xfId="4029" xr:uid="{00000000-0005-0000-0000-00001E100000}"/>
    <cellStyle name="Normal 4 4 4 4" xfId="3336" xr:uid="{00000000-0005-0000-0000-00001F100000}"/>
    <cellStyle name="Normal 4 4 4 5" xfId="2637" xr:uid="{00000000-0005-0000-0000-000020100000}"/>
    <cellStyle name="Normal 4 4 5" xfId="1408" xr:uid="{00000000-0005-0000-0000-000021100000}"/>
    <cellStyle name="Normal 4 4 5 2" xfId="4484" xr:uid="{00000000-0005-0000-0000-000022100000}"/>
    <cellStyle name="Normal 4 4 6" xfId="3571" xr:uid="{00000000-0005-0000-0000-000023100000}"/>
    <cellStyle name="Normal 4 4 7" xfId="2870" xr:uid="{00000000-0005-0000-0000-000024100000}"/>
    <cellStyle name="Normal 4 4 8" xfId="2172" xr:uid="{00000000-0005-0000-0000-000025100000}"/>
    <cellStyle name="Normal 4 4 9" xfId="5403" xr:uid="{8BF1C632-A5A7-4F20-B148-0810DBB5EC1B}"/>
    <cellStyle name="Normal 4 5" xfId="425" xr:uid="{00000000-0005-0000-0000-000026100000}"/>
    <cellStyle name="Normal 4 6" xfId="426" xr:uid="{00000000-0005-0000-0000-000027100000}"/>
    <cellStyle name="Normal 4 6 2" xfId="427" xr:uid="{00000000-0005-0000-0000-000028100000}"/>
    <cellStyle name="Normal 4 6 2 2" xfId="717" xr:uid="{00000000-0005-0000-0000-000029100000}"/>
    <cellStyle name="Normal 4 6 2 2 2" xfId="1180" xr:uid="{00000000-0005-0000-0000-00002A100000}"/>
    <cellStyle name="Normal 4 6 2 2 2 2" xfId="4259" xr:uid="{00000000-0005-0000-0000-00002B100000}"/>
    <cellStyle name="Normal 4 6 2 2 3" xfId="1655" xr:uid="{00000000-0005-0000-0000-00002C100000}"/>
    <cellStyle name="Normal 4 6 2 2 3 2" xfId="4721" xr:uid="{00000000-0005-0000-0000-00002D100000}"/>
    <cellStyle name="Normal 4 6 2 2 4" xfId="3804" xr:uid="{00000000-0005-0000-0000-00002E100000}"/>
    <cellStyle name="Normal 4 6 2 2 5" xfId="3107" xr:uid="{00000000-0005-0000-0000-00002F100000}"/>
    <cellStyle name="Normal 4 6 2 2 6" xfId="2408" xr:uid="{00000000-0005-0000-0000-000030100000}"/>
    <cellStyle name="Normal 4 6 2 3" xfId="953" xr:uid="{00000000-0005-0000-0000-000031100000}"/>
    <cellStyle name="Normal 4 6 2 3 2" xfId="1900" xr:uid="{00000000-0005-0000-0000-000032100000}"/>
    <cellStyle name="Normal 4 6 2 3 2 2" xfId="4962" xr:uid="{00000000-0005-0000-0000-000033100000}"/>
    <cellStyle name="Normal 4 6 2 3 3" xfId="4032" xr:uid="{00000000-0005-0000-0000-000034100000}"/>
    <cellStyle name="Normal 4 6 2 3 4" xfId="3339" xr:uid="{00000000-0005-0000-0000-000035100000}"/>
    <cellStyle name="Normal 4 6 2 3 5" xfId="2640" xr:uid="{00000000-0005-0000-0000-000036100000}"/>
    <cellStyle name="Normal 4 6 2 4" xfId="1411" xr:uid="{00000000-0005-0000-0000-000037100000}"/>
    <cellStyle name="Normal 4 6 2 4 2" xfId="4487" xr:uid="{00000000-0005-0000-0000-000038100000}"/>
    <cellStyle name="Normal 4 6 2 5" xfId="3574" xr:uid="{00000000-0005-0000-0000-000039100000}"/>
    <cellStyle name="Normal 4 6 2 6" xfId="2873" xr:uid="{00000000-0005-0000-0000-00003A100000}"/>
    <cellStyle name="Normal 4 6 2 7" xfId="2175" xr:uid="{00000000-0005-0000-0000-00003B100000}"/>
    <cellStyle name="Normal 4 6 3" xfId="716" xr:uid="{00000000-0005-0000-0000-00003C100000}"/>
    <cellStyle name="Normal 4 6 3 2" xfId="1179" xr:uid="{00000000-0005-0000-0000-00003D100000}"/>
    <cellStyle name="Normal 4 6 3 2 2" xfId="4258" xr:uid="{00000000-0005-0000-0000-00003E100000}"/>
    <cellStyle name="Normal 4 6 3 3" xfId="1654" xr:uid="{00000000-0005-0000-0000-00003F100000}"/>
    <cellStyle name="Normal 4 6 3 3 2" xfId="4720" xr:uid="{00000000-0005-0000-0000-000040100000}"/>
    <cellStyle name="Normal 4 6 3 4" xfId="3803" xr:uid="{00000000-0005-0000-0000-000041100000}"/>
    <cellStyle name="Normal 4 6 3 5" xfId="3106" xr:uid="{00000000-0005-0000-0000-000042100000}"/>
    <cellStyle name="Normal 4 6 3 6" xfId="2407" xr:uid="{00000000-0005-0000-0000-000043100000}"/>
    <cellStyle name="Normal 4 6 4" xfId="952" xr:uid="{00000000-0005-0000-0000-000044100000}"/>
    <cellStyle name="Normal 4 6 4 2" xfId="1899" xr:uid="{00000000-0005-0000-0000-000045100000}"/>
    <cellStyle name="Normal 4 6 4 2 2" xfId="4961" xr:uid="{00000000-0005-0000-0000-000046100000}"/>
    <cellStyle name="Normal 4 6 4 3" xfId="4031" xr:uid="{00000000-0005-0000-0000-000047100000}"/>
    <cellStyle name="Normal 4 6 4 4" xfId="3338" xr:uid="{00000000-0005-0000-0000-000048100000}"/>
    <cellStyle name="Normal 4 6 4 5" xfId="2639" xr:uid="{00000000-0005-0000-0000-000049100000}"/>
    <cellStyle name="Normal 4 6 5" xfId="1410" xr:uid="{00000000-0005-0000-0000-00004A100000}"/>
    <cellStyle name="Normal 4 6 5 2" xfId="4486" xr:uid="{00000000-0005-0000-0000-00004B100000}"/>
    <cellStyle name="Normal 4 6 6" xfId="3573" xr:uid="{00000000-0005-0000-0000-00004C100000}"/>
    <cellStyle name="Normal 4 6 7" xfId="2872" xr:uid="{00000000-0005-0000-0000-00004D100000}"/>
    <cellStyle name="Normal 4 6 8" xfId="2174" xr:uid="{00000000-0005-0000-0000-00004E100000}"/>
    <cellStyle name="Normal 4 7" xfId="428" xr:uid="{00000000-0005-0000-0000-00004F100000}"/>
    <cellStyle name="Normal 4 7 2" xfId="718" xr:uid="{00000000-0005-0000-0000-000050100000}"/>
    <cellStyle name="Normal 4 7 2 2" xfId="1181" xr:uid="{00000000-0005-0000-0000-000051100000}"/>
    <cellStyle name="Normal 4 7 2 2 2" xfId="4260" xr:uid="{00000000-0005-0000-0000-000052100000}"/>
    <cellStyle name="Normal 4 7 2 3" xfId="1656" xr:uid="{00000000-0005-0000-0000-000053100000}"/>
    <cellStyle name="Normal 4 7 2 3 2" xfId="4722" xr:uid="{00000000-0005-0000-0000-000054100000}"/>
    <cellStyle name="Normal 4 7 2 4" xfId="3805" xr:uid="{00000000-0005-0000-0000-000055100000}"/>
    <cellStyle name="Normal 4 7 2 5" xfId="3108" xr:uid="{00000000-0005-0000-0000-000056100000}"/>
    <cellStyle name="Normal 4 7 2 6" xfId="2409" xr:uid="{00000000-0005-0000-0000-000057100000}"/>
    <cellStyle name="Normal 4 7 3" xfId="954" xr:uid="{00000000-0005-0000-0000-000058100000}"/>
    <cellStyle name="Normal 4 7 3 2" xfId="1901" xr:uid="{00000000-0005-0000-0000-000059100000}"/>
    <cellStyle name="Normal 4 7 3 2 2" xfId="4963" xr:uid="{00000000-0005-0000-0000-00005A100000}"/>
    <cellStyle name="Normal 4 7 3 3" xfId="4033" xr:uid="{00000000-0005-0000-0000-00005B100000}"/>
    <cellStyle name="Normal 4 7 3 4" xfId="3340" xr:uid="{00000000-0005-0000-0000-00005C100000}"/>
    <cellStyle name="Normal 4 7 3 5" xfId="2641" xr:uid="{00000000-0005-0000-0000-00005D100000}"/>
    <cellStyle name="Normal 4 7 4" xfId="1412" xr:uid="{00000000-0005-0000-0000-00005E100000}"/>
    <cellStyle name="Normal 4 7 4 2" xfId="4488" xr:uid="{00000000-0005-0000-0000-00005F100000}"/>
    <cellStyle name="Normal 4 7 5" xfId="3575" xr:uid="{00000000-0005-0000-0000-000060100000}"/>
    <cellStyle name="Normal 4 7 6" xfId="2874" xr:uid="{00000000-0005-0000-0000-000061100000}"/>
    <cellStyle name="Normal 4 7 7" xfId="2176" xr:uid="{00000000-0005-0000-0000-000062100000}"/>
    <cellStyle name="Normal 4 8" xfId="429" xr:uid="{00000000-0005-0000-0000-000063100000}"/>
    <cellStyle name="Normal 4 8 2" xfId="719" xr:uid="{00000000-0005-0000-0000-000064100000}"/>
    <cellStyle name="Normal 4 8 2 2" xfId="1182" xr:uid="{00000000-0005-0000-0000-000065100000}"/>
    <cellStyle name="Normal 4 8 2 2 2" xfId="4261" xr:uid="{00000000-0005-0000-0000-000066100000}"/>
    <cellStyle name="Normal 4 8 2 3" xfId="1657" xr:uid="{00000000-0005-0000-0000-000067100000}"/>
    <cellStyle name="Normal 4 8 2 3 2" xfId="4723" xr:uid="{00000000-0005-0000-0000-000068100000}"/>
    <cellStyle name="Normal 4 8 2 4" xfId="3806" xr:uid="{00000000-0005-0000-0000-000069100000}"/>
    <cellStyle name="Normal 4 8 2 5" xfId="3109" xr:uid="{00000000-0005-0000-0000-00006A100000}"/>
    <cellStyle name="Normal 4 8 2 6" xfId="2410" xr:uid="{00000000-0005-0000-0000-00006B100000}"/>
    <cellStyle name="Normal 4 8 3" xfId="955" xr:uid="{00000000-0005-0000-0000-00006C100000}"/>
    <cellStyle name="Normal 4 8 3 2" xfId="1902" xr:uid="{00000000-0005-0000-0000-00006D100000}"/>
    <cellStyle name="Normal 4 8 3 2 2" xfId="4964" xr:uid="{00000000-0005-0000-0000-00006E100000}"/>
    <cellStyle name="Normal 4 8 3 3" xfId="4034" xr:uid="{00000000-0005-0000-0000-00006F100000}"/>
    <cellStyle name="Normal 4 8 3 4" xfId="3341" xr:uid="{00000000-0005-0000-0000-000070100000}"/>
    <cellStyle name="Normal 4 8 3 5" xfId="2642" xr:uid="{00000000-0005-0000-0000-000071100000}"/>
    <cellStyle name="Normal 4 8 4" xfId="1413" xr:uid="{00000000-0005-0000-0000-000072100000}"/>
    <cellStyle name="Normal 4 8 4 2" xfId="4489" xr:uid="{00000000-0005-0000-0000-000073100000}"/>
    <cellStyle name="Normal 4 8 5" xfId="3576" xr:uid="{00000000-0005-0000-0000-000074100000}"/>
    <cellStyle name="Normal 4 8 6" xfId="2875" xr:uid="{00000000-0005-0000-0000-000075100000}"/>
    <cellStyle name="Normal 4 8 7" xfId="2177" xr:uid="{00000000-0005-0000-0000-000076100000}"/>
    <cellStyle name="Normal 4 9" xfId="559" xr:uid="{00000000-0005-0000-0000-000077100000}"/>
    <cellStyle name="Normal 4 9 2" xfId="1022" xr:uid="{00000000-0005-0000-0000-000078100000}"/>
    <cellStyle name="Normal 4 9 2 2" xfId="4101" xr:uid="{00000000-0005-0000-0000-000079100000}"/>
    <cellStyle name="Normal 4 9 3" xfId="1451" xr:uid="{00000000-0005-0000-0000-00007A100000}"/>
    <cellStyle name="Normal 4 9 4" xfId="3646" xr:uid="{00000000-0005-0000-0000-00007B100000}"/>
    <cellStyle name="Normal 40" xfId="430" xr:uid="{00000000-0005-0000-0000-00007C100000}"/>
    <cellStyle name="Normal 41" xfId="431" xr:uid="{00000000-0005-0000-0000-00007D100000}"/>
    <cellStyle name="Normal 42" xfId="432" xr:uid="{00000000-0005-0000-0000-00007E100000}"/>
    <cellStyle name="Normal 43" xfId="433" xr:uid="{00000000-0005-0000-0000-00007F100000}"/>
    <cellStyle name="Normal 44" xfId="434" xr:uid="{00000000-0005-0000-0000-000080100000}"/>
    <cellStyle name="Normal 45" xfId="435" xr:uid="{00000000-0005-0000-0000-000081100000}"/>
    <cellStyle name="Normal 46" xfId="436" xr:uid="{00000000-0005-0000-0000-000082100000}"/>
    <cellStyle name="Normal 47" xfId="437" xr:uid="{00000000-0005-0000-0000-000083100000}"/>
    <cellStyle name="Normal 47 2" xfId="720" xr:uid="{00000000-0005-0000-0000-000084100000}"/>
    <cellStyle name="Normal 47 2 2" xfId="1183" xr:uid="{00000000-0005-0000-0000-000085100000}"/>
    <cellStyle name="Normal 47 2 2 2" xfId="4262" xr:uid="{00000000-0005-0000-0000-000086100000}"/>
    <cellStyle name="Normal 47 2 3" xfId="1658" xr:uid="{00000000-0005-0000-0000-000087100000}"/>
    <cellStyle name="Normal 47 2 3 2" xfId="4724" xr:uid="{00000000-0005-0000-0000-000088100000}"/>
    <cellStyle name="Normal 47 2 4" xfId="3807" xr:uid="{00000000-0005-0000-0000-000089100000}"/>
    <cellStyle name="Normal 47 2 5" xfId="3110" xr:uid="{00000000-0005-0000-0000-00008A100000}"/>
    <cellStyle name="Normal 47 2 6" xfId="2411" xr:uid="{00000000-0005-0000-0000-00008B100000}"/>
    <cellStyle name="Normal 47 3" xfId="956" xr:uid="{00000000-0005-0000-0000-00008C100000}"/>
    <cellStyle name="Normal 47 3 2" xfId="1904" xr:uid="{00000000-0005-0000-0000-00008D100000}"/>
    <cellStyle name="Normal 47 3 2 2" xfId="4966" xr:uid="{00000000-0005-0000-0000-00008E100000}"/>
    <cellStyle name="Normal 47 3 3" xfId="4035" xr:uid="{00000000-0005-0000-0000-00008F100000}"/>
    <cellStyle name="Normal 47 3 4" xfId="3342" xr:uid="{00000000-0005-0000-0000-000090100000}"/>
    <cellStyle name="Normal 47 3 5" xfId="2643" xr:uid="{00000000-0005-0000-0000-000091100000}"/>
    <cellStyle name="Normal 47 4" xfId="1414" xr:uid="{00000000-0005-0000-0000-000092100000}"/>
    <cellStyle name="Normal 47 4 2" xfId="4490" xr:uid="{00000000-0005-0000-0000-000093100000}"/>
    <cellStyle name="Normal 47 5" xfId="3577" xr:uid="{00000000-0005-0000-0000-000094100000}"/>
    <cellStyle name="Normal 47 6" xfId="2876" xr:uid="{00000000-0005-0000-0000-000095100000}"/>
    <cellStyle name="Normal 47 7" xfId="2178" xr:uid="{00000000-0005-0000-0000-000096100000}"/>
    <cellStyle name="Normal 48" xfId="438" xr:uid="{00000000-0005-0000-0000-000097100000}"/>
    <cellStyle name="Normal 48 2" xfId="721" xr:uid="{00000000-0005-0000-0000-000098100000}"/>
    <cellStyle name="Normal 48 2 2" xfId="1184" xr:uid="{00000000-0005-0000-0000-000099100000}"/>
    <cellStyle name="Normal 48 2 2 2" xfId="4263" xr:uid="{00000000-0005-0000-0000-00009A100000}"/>
    <cellStyle name="Normal 48 2 3" xfId="1659" xr:uid="{00000000-0005-0000-0000-00009B100000}"/>
    <cellStyle name="Normal 48 2 3 2" xfId="4725" xr:uid="{00000000-0005-0000-0000-00009C100000}"/>
    <cellStyle name="Normal 48 2 4" xfId="3808" xr:uid="{00000000-0005-0000-0000-00009D100000}"/>
    <cellStyle name="Normal 48 2 5" xfId="3111" xr:uid="{00000000-0005-0000-0000-00009E100000}"/>
    <cellStyle name="Normal 48 2 6" xfId="2412" xr:uid="{00000000-0005-0000-0000-00009F100000}"/>
    <cellStyle name="Normal 48 3" xfId="957" xr:uid="{00000000-0005-0000-0000-0000A0100000}"/>
    <cellStyle name="Normal 48 3 2" xfId="1905" xr:uid="{00000000-0005-0000-0000-0000A1100000}"/>
    <cellStyle name="Normal 48 3 2 2" xfId="4967" xr:uid="{00000000-0005-0000-0000-0000A2100000}"/>
    <cellStyle name="Normal 48 3 3" xfId="4036" xr:uid="{00000000-0005-0000-0000-0000A3100000}"/>
    <cellStyle name="Normal 48 3 4" xfId="3343" xr:uid="{00000000-0005-0000-0000-0000A4100000}"/>
    <cellStyle name="Normal 48 3 5" xfId="2644" xr:uid="{00000000-0005-0000-0000-0000A5100000}"/>
    <cellStyle name="Normal 48 4" xfId="1415" xr:uid="{00000000-0005-0000-0000-0000A6100000}"/>
    <cellStyle name="Normal 48 4 2" xfId="4491" xr:uid="{00000000-0005-0000-0000-0000A7100000}"/>
    <cellStyle name="Normal 48 5" xfId="3578" xr:uid="{00000000-0005-0000-0000-0000A8100000}"/>
    <cellStyle name="Normal 48 6" xfId="2877" xr:uid="{00000000-0005-0000-0000-0000A9100000}"/>
    <cellStyle name="Normal 48 7" xfId="2179" xr:uid="{00000000-0005-0000-0000-0000AA100000}"/>
    <cellStyle name="Normal 49" xfId="439" xr:uid="{00000000-0005-0000-0000-0000AB100000}"/>
    <cellStyle name="Normal 49 2" xfId="722" xr:uid="{00000000-0005-0000-0000-0000AC100000}"/>
    <cellStyle name="Normal 49 2 2" xfId="1185" xr:uid="{00000000-0005-0000-0000-0000AD100000}"/>
    <cellStyle name="Normal 49 2 2 2" xfId="4264" xr:uid="{00000000-0005-0000-0000-0000AE100000}"/>
    <cellStyle name="Normal 49 2 3" xfId="1660" xr:uid="{00000000-0005-0000-0000-0000AF100000}"/>
    <cellStyle name="Normal 49 2 3 2" xfId="4726" xr:uid="{00000000-0005-0000-0000-0000B0100000}"/>
    <cellStyle name="Normal 49 2 4" xfId="3809" xr:uid="{00000000-0005-0000-0000-0000B1100000}"/>
    <cellStyle name="Normal 49 2 5" xfId="3112" xr:uid="{00000000-0005-0000-0000-0000B2100000}"/>
    <cellStyle name="Normal 49 2 6" xfId="2413" xr:uid="{00000000-0005-0000-0000-0000B3100000}"/>
    <cellStyle name="Normal 49 3" xfId="958" xr:uid="{00000000-0005-0000-0000-0000B4100000}"/>
    <cellStyle name="Normal 49 3 2" xfId="1906" xr:uid="{00000000-0005-0000-0000-0000B5100000}"/>
    <cellStyle name="Normal 49 3 2 2" xfId="4968" xr:uid="{00000000-0005-0000-0000-0000B6100000}"/>
    <cellStyle name="Normal 49 3 3" xfId="4037" xr:uid="{00000000-0005-0000-0000-0000B7100000}"/>
    <cellStyle name="Normal 49 3 4" xfId="3344" xr:uid="{00000000-0005-0000-0000-0000B8100000}"/>
    <cellStyle name="Normal 49 3 5" xfId="2645" xr:uid="{00000000-0005-0000-0000-0000B9100000}"/>
    <cellStyle name="Normal 49 4" xfId="1416" xr:uid="{00000000-0005-0000-0000-0000BA100000}"/>
    <cellStyle name="Normal 49 4 2" xfId="4492" xr:uid="{00000000-0005-0000-0000-0000BB100000}"/>
    <cellStyle name="Normal 49 5" xfId="3579" xr:uid="{00000000-0005-0000-0000-0000BC100000}"/>
    <cellStyle name="Normal 49 6" xfId="2878" xr:uid="{00000000-0005-0000-0000-0000BD100000}"/>
    <cellStyle name="Normal 49 7" xfId="2180" xr:uid="{00000000-0005-0000-0000-0000BE100000}"/>
    <cellStyle name="Normal 5" xfId="131" xr:uid="{00000000-0005-0000-0000-0000BF100000}"/>
    <cellStyle name="Normal 5 2" xfId="440" xr:uid="{00000000-0005-0000-0000-0000C0100000}"/>
    <cellStyle name="Normal 5 2 2" xfId="5411" xr:uid="{C75D0397-A6CF-4353-A663-8396EADD126E}"/>
    <cellStyle name="Normal 5 3" xfId="441" xr:uid="{00000000-0005-0000-0000-0000C1100000}"/>
    <cellStyle name="Normal 5 3 2" xfId="5402" xr:uid="{739C8A5C-1A4C-4A60-9F68-BDD73A06321F}"/>
    <cellStyle name="Normal 5 4" xfId="442" xr:uid="{00000000-0005-0000-0000-0000C2100000}"/>
    <cellStyle name="Normal 50" xfId="156" xr:uid="{00000000-0005-0000-0000-0000C3100000}"/>
    <cellStyle name="Normal 50 2" xfId="566" xr:uid="{00000000-0005-0000-0000-0000C4100000}"/>
    <cellStyle name="Normal 50 2 2" xfId="1029" xr:uid="{00000000-0005-0000-0000-0000C5100000}"/>
    <cellStyle name="Normal 50 2 2 2" xfId="4108" xr:uid="{00000000-0005-0000-0000-0000C6100000}"/>
    <cellStyle name="Normal 50 2 3" xfId="1504" xr:uid="{00000000-0005-0000-0000-0000C7100000}"/>
    <cellStyle name="Normal 50 2 3 2" xfId="4570" xr:uid="{00000000-0005-0000-0000-0000C8100000}"/>
    <cellStyle name="Normal 50 2 4" xfId="3653" xr:uid="{00000000-0005-0000-0000-0000C9100000}"/>
    <cellStyle name="Normal 50 2 5" xfId="2956" xr:uid="{00000000-0005-0000-0000-0000CA100000}"/>
    <cellStyle name="Normal 50 2 6" xfId="2257" xr:uid="{00000000-0005-0000-0000-0000CB100000}"/>
    <cellStyle name="Normal 50 3" xfId="801" xr:uid="{00000000-0005-0000-0000-0000CC100000}"/>
    <cellStyle name="Normal 50 3 2" xfId="1742" xr:uid="{00000000-0005-0000-0000-0000CD100000}"/>
    <cellStyle name="Normal 50 3 2 2" xfId="4804" xr:uid="{00000000-0005-0000-0000-0000CE100000}"/>
    <cellStyle name="Normal 50 3 3" xfId="3881" xr:uid="{00000000-0005-0000-0000-0000CF100000}"/>
    <cellStyle name="Normal 50 3 4" xfId="3188" xr:uid="{00000000-0005-0000-0000-0000D0100000}"/>
    <cellStyle name="Normal 50 3 5" xfId="2488" xr:uid="{00000000-0005-0000-0000-0000D1100000}"/>
    <cellStyle name="Normal 50 4" xfId="1260" xr:uid="{00000000-0005-0000-0000-0000D2100000}"/>
    <cellStyle name="Normal 50 4 2" xfId="4336" xr:uid="{00000000-0005-0000-0000-0000D3100000}"/>
    <cellStyle name="Normal 50 5" xfId="3423" xr:uid="{00000000-0005-0000-0000-0000D4100000}"/>
    <cellStyle name="Normal 50 6" xfId="2722" xr:uid="{00000000-0005-0000-0000-0000D5100000}"/>
    <cellStyle name="Normal 50 7" xfId="2021" xr:uid="{00000000-0005-0000-0000-0000D6100000}"/>
    <cellStyle name="Normal 51" xfId="523" xr:uid="{00000000-0005-0000-0000-0000D7100000}"/>
    <cellStyle name="Normal 51 2" xfId="750" xr:uid="{00000000-0005-0000-0000-0000D8100000}"/>
    <cellStyle name="Normal 51 2 2" xfId="1213" xr:uid="{00000000-0005-0000-0000-0000D9100000}"/>
    <cellStyle name="Normal 51 2 2 2" xfId="4292" xr:uid="{00000000-0005-0000-0000-0000DA100000}"/>
    <cellStyle name="Normal 51 2 3" xfId="1691" xr:uid="{00000000-0005-0000-0000-0000DB100000}"/>
    <cellStyle name="Normal 51 2 3 2" xfId="4754" xr:uid="{00000000-0005-0000-0000-0000DC100000}"/>
    <cellStyle name="Normal 51 2 4" xfId="3837" xr:uid="{00000000-0005-0000-0000-0000DD100000}"/>
    <cellStyle name="Normal 51 2 5" xfId="3140" xr:uid="{00000000-0005-0000-0000-0000DE100000}"/>
    <cellStyle name="Normal 51 2 6" xfId="2441" xr:uid="{00000000-0005-0000-0000-0000DF100000}"/>
    <cellStyle name="Normal 51 3" xfId="986" xr:uid="{00000000-0005-0000-0000-0000E0100000}"/>
    <cellStyle name="Normal 51 3 2" xfId="1937" xr:uid="{00000000-0005-0000-0000-0000E1100000}"/>
    <cellStyle name="Normal 51 3 2 2" xfId="4999" xr:uid="{00000000-0005-0000-0000-0000E2100000}"/>
    <cellStyle name="Normal 51 3 3" xfId="4065" xr:uid="{00000000-0005-0000-0000-0000E3100000}"/>
    <cellStyle name="Normal 51 3 4" xfId="3372" xr:uid="{00000000-0005-0000-0000-0000E4100000}"/>
    <cellStyle name="Normal 51 3 5" xfId="2673" xr:uid="{00000000-0005-0000-0000-0000E5100000}"/>
    <cellStyle name="Normal 51 4" xfId="1447" xr:uid="{00000000-0005-0000-0000-0000E6100000}"/>
    <cellStyle name="Normal 51 4 2" xfId="4523" xr:uid="{00000000-0005-0000-0000-0000E7100000}"/>
    <cellStyle name="Normal 51 5" xfId="3610" xr:uid="{00000000-0005-0000-0000-0000E8100000}"/>
    <cellStyle name="Normal 51 6" xfId="2909" xr:uid="{00000000-0005-0000-0000-0000E9100000}"/>
    <cellStyle name="Normal 51 7" xfId="2209" xr:uid="{00000000-0005-0000-0000-0000EA100000}"/>
    <cellStyle name="Normal 52" xfId="752" xr:uid="{00000000-0005-0000-0000-0000EB100000}"/>
    <cellStyle name="Normal 529" xfId="443" xr:uid="{00000000-0005-0000-0000-0000EC100000}"/>
    <cellStyle name="Normal 53" xfId="751" xr:uid="{00000000-0005-0000-0000-0000ED100000}"/>
    <cellStyle name="Normal 54" xfId="754" xr:uid="{00000000-0005-0000-0000-0000EE100000}"/>
    <cellStyle name="Normal 55" xfId="755" xr:uid="{00000000-0005-0000-0000-0000EF100000}"/>
    <cellStyle name="Normal 56" xfId="800" xr:uid="{00000000-0005-0000-0000-0000F0100000}"/>
    <cellStyle name="Normal 56 2" xfId="5379" xr:uid="{36D5509F-C5B5-40E7-8BDD-4CF75EFC9874}"/>
    <cellStyle name="Normal 57" xfId="785" xr:uid="{00000000-0005-0000-0000-0000F1100000}"/>
    <cellStyle name="Normal 58" xfId="1679" xr:uid="{00000000-0005-0000-0000-0000F2100000}"/>
    <cellStyle name="Normal 59" xfId="1677" xr:uid="{00000000-0005-0000-0000-0000F3100000}"/>
    <cellStyle name="Normal 6" xfId="4" xr:uid="{00000000-0005-0000-0000-0000F4100000}"/>
    <cellStyle name="Normal 6 2" xfId="132" xr:uid="{00000000-0005-0000-0000-0000F5100000}"/>
    <cellStyle name="Normal 6 2 2" xfId="444" xr:uid="{00000000-0005-0000-0000-0000F6100000}"/>
    <cellStyle name="Normal 6 2 3" xfId="5396" xr:uid="{398F2E34-5E9C-4A78-838B-1BCB3FCB6A45}"/>
    <cellStyle name="Normal 6 3" xfId="133" xr:uid="{00000000-0005-0000-0000-0000F7100000}"/>
    <cellStyle name="Normal 6 3 2" xfId="5405" xr:uid="{F467492D-8655-420F-80BD-FB982FD1F7C8}"/>
    <cellStyle name="Normal 6 4" xfId="1461" xr:uid="{00000000-0005-0000-0000-0000F8100000}"/>
    <cellStyle name="Normal 6 4 2" xfId="5397" xr:uid="{E5E58AAF-D12E-4032-B6F7-B0B3151EACFC}"/>
    <cellStyle name="Normal 6 5" xfId="5348" xr:uid="{0A6F1C3A-2E2B-476C-B8DA-BE73B4172E02}"/>
    <cellStyle name="Normal 60" xfId="1690" xr:uid="{00000000-0005-0000-0000-0000F9100000}"/>
    <cellStyle name="Normal 61" xfId="1696" xr:uid="{00000000-0005-0000-0000-0000FA100000}"/>
    <cellStyle name="Normal 62" xfId="1215" xr:uid="{00000000-0005-0000-0000-0000FB100000}"/>
    <cellStyle name="Normal 63" xfId="1216" xr:uid="{00000000-0005-0000-0000-0000FC100000}"/>
    <cellStyle name="Normal 64" xfId="1952" xr:uid="{00000000-0005-0000-0000-0000FD100000}"/>
    <cellStyle name="Normal 65" xfId="1958" xr:uid="{00000000-0005-0000-0000-0000FE100000}"/>
    <cellStyle name="Normal 65 2" xfId="5019" xr:uid="{00000000-0005-0000-0000-0000FF100000}"/>
    <cellStyle name="Normal 65 3" xfId="5377" xr:uid="{749A2C0C-CFE2-47A9-9D5C-3315E3F25AD6}"/>
    <cellStyle name="Normal 66" xfId="1960" xr:uid="{00000000-0005-0000-0000-000000110000}"/>
    <cellStyle name="Normal 66 2" xfId="5023" xr:uid="{00000000-0005-0000-0000-000001110000}"/>
    <cellStyle name="Normal 66 3" xfId="5376" xr:uid="{82390D01-F364-493F-B52C-9D0AED4097BB}"/>
    <cellStyle name="Normal 67" xfId="1962" xr:uid="{00000000-0005-0000-0000-000002110000}"/>
    <cellStyle name="Normal 67 2" xfId="5029" xr:uid="{00000000-0005-0000-0000-000003110000}"/>
    <cellStyle name="Normal 68" xfId="1971" xr:uid="{00000000-0005-0000-0000-000004110000}"/>
    <cellStyle name="Normal 68 2" xfId="5031" xr:uid="{00000000-0005-0000-0000-000005110000}"/>
    <cellStyle name="Normal 68 3" xfId="5386" xr:uid="{9D8DD2C3-5867-4CEC-AF5D-A9D82D6B63C2}"/>
    <cellStyle name="Normal 69" xfId="5034" xr:uid="{00000000-0005-0000-0000-000006110000}"/>
    <cellStyle name="Normal 69 2" xfId="5371" xr:uid="{4BFD4908-E286-4F99-8534-903A109FDE46}"/>
    <cellStyle name="Normal 69 3" xfId="5381" xr:uid="{01660284-1455-47EF-A5CB-92DD5ACE5CA6}"/>
    <cellStyle name="Normal 7" xfId="134" xr:uid="{00000000-0005-0000-0000-000007110000}"/>
    <cellStyle name="Normal 7 11" xfId="445" xr:uid="{00000000-0005-0000-0000-000008110000}"/>
    <cellStyle name="Normal 7 2" xfId="446" xr:uid="{00000000-0005-0000-0000-000009110000}"/>
    <cellStyle name="Normal 7 2 2" xfId="447" xr:uid="{00000000-0005-0000-0000-00000A110000}"/>
    <cellStyle name="Normal 7 2 2 2" xfId="724" xr:uid="{00000000-0005-0000-0000-00000B110000}"/>
    <cellStyle name="Normal 7 2 2 2 2" xfId="1187" xr:uid="{00000000-0005-0000-0000-00000C110000}"/>
    <cellStyle name="Normal 7 2 2 2 2 2" xfId="4266" xr:uid="{00000000-0005-0000-0000-00000D110000}"/>
    <cellStyle name="Normal 7 2 2 2 3" xfId="1662" xr:uid="{00000000-0005-0000-0000-00000E110000}"/>
    <cellStyle name="Normal 7 2 2 2 3 2" xfId="4728" xr:uid="{00000000-0005-0000-0000-00000F110000}"/>
    <cellStyle name="Normal 7 2 2 2 4" xfId="3811" xr:uid="{00000000-0005-0000-0000-000010110000}"/>
    <cellStyle name="Normal 7 2 2 2 5" xfId="3114" xr:uid="{00000000-0005-0000-0000-000011110000}"/>
    <cellStyle name="Normal 7 2 2 2 6" xfId="2415" xr:uid="{00000000-0005-0000-0000-000012110000}"/>
    <cellStyle name="Normal 7 2 2 3" xfId="960" xr:uid="{00000000-0005-0000-0000-000013110000}"/>
    <cellStyle name="Normal 7 2 2 3 2" xfId="1908" xr:uid="{00000000-0005-0000-0000-000014110000}"/>
    <cellStyle name="Normal 7 2 2 3 2 2" xfId="4970" xr:uid="{00000000-0005-0000-0000-000015110000}"/>
    <cellStyle name="Normal 7 2 2 3 3" xfId="4039" xr:uid="{00000000-0005-0000-0000-000016110000}"/>
    <cellStyle name="Normal 7 2 2 3 4" xfId="3346" xr:uid="{00000000-0005-0000-0000-000017110000}"/>
    <cellStyle name="Normal 7 2 2 3 5" xfId="2647" xr:uid="{00000000-0005-0000-0000-000018110000}"/>
    <cellStyle name="Normal 7 2 2 4" xfId="1418" xr:uid="{00000000-0005-0000-0000-000019110000}"/>
    <cellStyle name="Normal 7 2 2 4 2" xfId="4494" xr:uid="{00000000-0005-0000-0000-00001A110000}"/>
    <cellStyle name="Normal 7 2 2 5" xfId="3581" xr:uid="{00000000-0005-0000-0000-00001B110000}"/>
    <cellStyle name="Normal 7 2 2 6" xfId="2880" xr:uid="{00000000-0005-0000-0000-00001C110000}"/>
    <cellStyle name="Normal 7 2 2 7" xfId="2182" xr:uid="{00000000-0005-0000-0000-00001D110000}"/>
    <cellStyle name="Normal 7 2 3" xfId="723" xr:uid="{00000000-0005-0000-0000-00001E110000}"/>
    <cellStyle name="Normal 7 2 3 2" xfId="1186" xr:uid="{00000000-0005-0000-0000-00001F110000}"/>
    <cellStyle name="Normal 7 2 3 2 2" xfId="4265" xr:uid="{00000000-0005-0000-0000-000020110000}"/>
    <cellStyle name="Normal 7 2 3 3" xfId="1661" xr:uid="{00000000-0005-0000-0000-000021110000}"/>
    <cellStyle name="Normal 7 2 3 3 2" xfId="4727" xr:uid="{00000000-0005-0000-0000-000022110000}"/>
    <cellStyle name="Normal 7 2 3 4" xfId="3810" xr:uid="{00000000-0005-0000-0000-000023110000}"/>
    <cellStyle name="Normal 7 2 3 5" xfId="3113" xr:uid="{00000000-0005-0000-0000-000024110000}"/>
    <cellStyle name="Normal 7 2 3 6" xfId="2414" xr:uid="{00000000-0005-0000-0000-000025110000}"/>
    <cellStyle name="Normal 7 2 4" xfId="959" xr:uid="{00000000-0005-0000-0000-000026110000}"/>
    <cellStyle name="Normal 7 2 4 2" xfId="1907" xr:uid="{00000000-0005-0000-0000-000027110000}"/>
    <cellStyle name="Normal 7 2 4 2 2" xfId="4969" xr:uid="{00000000-0005-0000-0000-000028110000}"/>
    <cellStyle name="Normal 7 2 4 3" xfId="4038" xr:uid="{00000000-0005-0000-0000-000029110000}"/>
    <cellStyle name="Normal 7 2 4 4" xfId="3345" xr:uid="{00000000-0005-0000-0000-00002A110000}"/>
    <cellStyle name="Normal 7 2 4 5" xfId="2646" xr:uid="{00000000-0005-0000-0000-00002B110000}"/>
    <cellStyle name="Normal 7 2 5" xfId="1417" xr:uid="{00000000-0005-0000-0000-00002C110000}"/>
    <cellStyle name="Normal 7 2 5 2" xfId="4493" xr:uid="{00000000-0005-0000-0000-00002D110000}"/>
    <cellStyle name="Normal 7 2 6" xfId="3580" xr:uid="{00000000-0005-0000-0000-00002E110000}"/>
    <cellStyle name="Normal 7 2 7" xfId="2879" xr:uid="{00000000-0005-0000-0000-00002F110000}"/>
    <cellStyle name="Normal 7 2 8" xfId="2181" xr:uid="{00000000-0005-0000-0000-000030110000}"/>
    <cellStyle name="Normal 7 2 9" xfId="5391" xr:uid="{408DA74F-B336-42AB-A7CA-5835E9977CA6}"/>
    <cellStyle name="Normal 7 3" xfId="448" xr:uid="{00000000-0005-0000-0000-000031110000}"/>
    <cellStyle name="Normal 7 3 2" xfId="5406" xr:uid="{E3620CC3-2B5A-43FF-B31E-C9CD1BFD08C9}"/>
    <cellStyle name="Normal 70" xfId="5229" xr:uid="{16128E32-3764-4E10-9242-1802C2C5C8B3}"/>
    <cellStyle name="Normal 70 2" xfId="5367" xr:uid="{45E5C2CB-2AEE-4156-AB82-E2881F052B29}"/>
    <cellStyle name="Normal 70 3" xfId="5382" xr:uid="{6199AE61-F92F-4FEC-ACD7-FC334D1D21A3}"/>
    <cellStyle name="Normal 71" xfId="5233" xr:uid="{3B3723B9-C95D-4FEA-A345-205060709435}"/>
    <cellStyle name="Normal 71 2" xfId="5374" xr:uid="{B0F56F84-7F6B-47F3-B224-987DC3A312FF}"/>
    <cellStyle name="Normal 72" xfId="5378" xr:uid="{7503CF6D-06FB-4F12-BBF1-181848ECDF45}"/>
    <cellStyle name="Normal 73" xfId="5259" xr:uid="{00000000-0005-0000-0000-0000ED140000}"/>
    <cellStyle name="Normal 76" xfId="5373" xr:uid="{280D84C6-1621-49EC-88FB-C02CDC69B45B}"/>
    <cellStyle name="Normal 77" xfId="5380" xr:uid="{42CB3A2D-6396-4223-8832-19B409B370A0}"/>
    <cellStyle name="Normal 77 2" xfId="5389" xr:uid="{59BB6D1E-473D-47CA-A38F-938824FE6705}"/>
    <cellStyle name="Normal 78" xfId="5383" xr:uid="{0E282D4B-E5A0-4CD4-AAFA-537B8B92563D}"/>
    <cellStyle name="Normal 79" xfId="5384" xr:uid="{96149F7F-C2A1-44C4-80CE-5F980CFD18D1}"/>
    <cellStyle name="Normal 8" xfId="135" xr:uid="{00000000-0005-0000-0000-000032110000}"/>
    <cellStyle name="Normal 8 2" xfId="449" xr:uid="{00000000-0005-0000-0000-000033110000}"/>
    <cellStyle name="Normal 8 3" xfId="450" xr:uid="{00000000-0005-0000-0000-000034110000}"/>
    <cellStyle name="Normal 8 4" xfId="5407" xr:uid="{7B6E4879-C031-471E-9841-26E18096BAA0}"/>
    <cellStyle name="Normal 80" xfId="5388" xr:uid="{570A9650-60BF-403E-AC2D-4031B0B06DAD}"/>
    <cellStyle name="Normal 81" xfId="5385" xr:uid="{C33B449A-9338-4D9A-BE63-05A7FDB6C2A1}"/>
    <cellStyle name="Normal 82" xfId="5387" xr:uid="{BD1B693D-1683-48EF-90AE-60C368298574}"/>
    <cellStyle name="Normal 9" xfId="136" xr:uid="{00000000-0005-0000-0000-000035110000}"/>
    <cellStyle name="Normal 9 10" xfId="2716" xr:uid="{00000000-0005-0000-0000-000036110000}"/>
    <cellStyle name="Normal 9 11" xfId="5024" xr:uid="{00000000-0005-0000-0000-000037110000}"/>
    <cellStyle name="Normal 9 12" xfId="2015" xr:uid="{00000000-0005-0000-0000-000038110000}"/>
    <cellStyle name="Normal 9 13" xfId="5408" xr:uid="{3549598A-2006-4011-B2D1-C80268353E4A}"/>
    <cellStyle name="Normal 9 2" xfId="137" xr:uid="{00000000-0005-0000-0000-000039110000}"/>
    <cellStyle name="Normal 9 2 2" xfId="451" xr:uid="{00000000-0005-0000-0000-00003A110000}"/>
    <cellStyle name="Normal 9 2 2 2" xfId="725" xr:uid="{00000000-0005-0000-0000-00003B110000}"/>
    <cellStyle name="Normal 9 2 2 2 2" xfId="1188" xr:uid="{00000000-0005-0000-0000-00003C110000}"/>
    <cellStyle name="Normal 9 2 2 2 2 2" xfId="4267" xr:uid="{00000000-0005-0000-0000-00003D110000}"/>
    <cellStyle name="Normal 9 2 2 2 3" xfId="1663" xr:uid="{00000000-0005-0000-0000-00003E110000}"/>
    <cellStyle name="Normal 9 2 2 2 3 2" xfId="4729" xr:uid="{00000000-0005-0000-0000-00003F110000}"/>
    <cellStyle name="Normal 9 2 2 2 4" xfId="3812" xr:uid="{00000000-0005-0000-0000-000040110000}"/>
    <cellStyle name="Normal 9 2 2 2 5" xfId="3115" xr:uid="{00000000-0005-0000-0000-000041110000}"/>
    <cellStyle name="Normal 9 2 2 2 6" xfId="2416" xr:uid="{00000000-0005-0000-0000-000042110000}"/>
    <cellStyle name="Normal 9 2 2 3" xfId="961" xr:uid="{00000000-0005-0000-0000-000043110000}"/>
    <cellStyle name="Normal 9 2 2 3 2" xfId="1909" xr:uid="{00000000-0005-0000-0000-000044110000}"/>
    <cellStyle name="Normal 9 2 2 3 2 2" xfId="4971" xr:uid="{00000000-0005-0000-0000-000045110000}"/>
    <cellStyle name="Normal 9 2 2 3 3" xfId="4040" xr:uid="{00000000-0005-0000-0000-000046110000}"/>
    <cellStyle name="Normal 9 2 2 3 4" xfId="3347" xr:uid="{00000000-0005-0000-0000-000047110000}"/>
    <cellStyle name="Normal 9 2 2 3 5" xfId="2648" xr:uid="{00000000-0005-0000-0000-000048110000}"/>
    <cellStyle name="Normal 9 2 2 4" xfId="1419" xr:uid="{00000000-0005-0000-0000-000049110000}"/>
    <cellStyle name="Normal 9 2 2 4 2" xfId="4495" xr:uid="{00000000-0005-0000-0000-00004A110000}"/>
    <cellStyle name="Normal 9 2 2 5" xfId="3582" xr:uid="{00000000-0005-0000-0000-00004B110000}"/>
    <cellStyle name="Normal 9 2 2 6" xfId="2881" xr:uid="{00000000-0005-0000-0000-00004C110000}"/>
    <cellStyle name="Normal 9 2 2 7" xfId="2183" xr:uid="{00000000-0005-0000-0000-00004D110000}"/>
    <cellStyle name="Normal 9 2 3" xfId="562" xr:uid="{00000000-0005-0000-0000-00004E110000}"/>
    <cellStyle name="Normal 9 2 3 2" xfId="1025" xr:uid="{00000000-0005-0000-0000-00004F110000}"/>
    <cellStyle name="Normal 9 2 3 2 2" xfId="4104" xr:uid="{00000000-0005-0000-0000-000050110000}"/>
    <cellStyle name="Normal 9 2 3 3" xfId="1500" xr:uid="{00000000-0005-0000-0000-000051110000}"/>
    <cellStyle name="Normal 9 2 3 3 2" xfId="4566" xr:uid="{00000000-0005-0000-0000-000052110000}"/>
    <cellStyle name="Normal 9 2 3 4" xfId="3649" xr:uid="{00000000-0005-0000-0000-000053110000}"/>
    <cellStyle name="Normal 9 2 3 5" xfId="2952" xr:uid="{00000000-0005-0000-0000-000054110000}"/>
    <cellStyle name="Normal 9 2 3 6" xfId="2253" xr:uid="{00000000-0005-0000-0000-000055110000}"/>
    <cellStyle name="Normal 9 2 4" xfId="796" xr:uid="{00000000-0005-0000-0000-000056110000}"/>
    <cellStyle name="Normal 9 2 4 2" xfId="1737" xr:uid="{00000000-0005-0000-0000-000057110000}"/>
    <cellStyle name="Normal 9 2 4 2 2" xfId="4799" xr:uid="{00000000-0005-0000-0000-000058110000}"/>
    <cellStyle name="Normal 9 2 4 3" xfId="3877" xr:uid="{00000000-0005-0000-0000-000059110000}"/>
    <cellStyle name="Normal 9 2 4 4" xfId="3183" xr:uid="{00000000-0005-0000-0000-00005A110000}"/>
    <cellStyle name="Normal 9 2 4 5" xfId="2484" xr:uid="{00000000-0005-0000-0000-00005B110000}"/>
    <cellStyle name="Normal 9 2 5" xfId="1255" xr:uid="{00000000-0005-0000-0000-00005C110000}"/>
    <cellStyle name="Normal 9 2 5 2" xfId="4331" xr:uid="{00000000-0005-0000-0000-00005D110000}"/>
    <cellStyle name="Normal 9 2 6" xfId="3418" xr:uid="{00000000-0005-0000-0000-00005E110000}"/>
    <cellStyle name="Normal 9 2 7" xfId="2717" xr:uid="{00000000-0005-0000-0000-00005F110000}"/>
    <cellStyle name="Normal 9 2 8" xfId="2016" xr:uid="{00000000-0005-0000-0000-000060110000}"/>
    <cellStyle name="Normal 9 3" xfId="138" xr:uid="{00000000-0005-0000-0000-000061110000}"/>
    <cellStyle name="Normal 9 3 2" xfId="452" xr:uid="{00000000-0005-0000-0000-000062110000}"/>
    <cellStyle name="Normal 9 3 2 2" xfId="726" xr:uid="{00000000-0005-0000-0000-000063110000}"/>
    <cellStyle name="Normal 9 3 2 2 2" xfId="1189" xr:uid="{00000000-0005-0000-0000-000064110000}"/>
    <cellStyle name="Normal 9 3 2 2 2 2" xfId="4268" xr:uid="{00000000-0005-0000-0000-000065110000}"/>
    <cellStyle name="Normal 9 3 2 2 3" xfId="1664" xr:uid="{00000000-0005-0000-0000-000066110000}"/>
    <cellStyle name="Normal 9 3 2 2 3 2" xfId="4730" xr:uid="{00000000-0005-0000-0000-000067110000}"/>
    <cellStyle name="Normal 9 3 2 2 4" xfId="3813" xr:uid="{00000000-0005-0000-0000-000068110000}"/>
    <cellStyle name="Normal 9 3 2 2 5" xfId="3116" xr:uid="{00000000-0005-0000-0000-000069110000}"/>
    <cellStyle name="Normal 9 3 2 2 6" xfId="2417" xr:uid="{00000000-0005-0000-0000-00006A110000}"/>
    <cellStyle name="Normal 9 3 2 3" xfId="962" xr:uid="{00000000-0005-0000-0000-00006B110000}"/>
    <cellStyle name="Normal 9 3 2 3 2" xfId="1910" xr:uid="{00000000-0005-0000-0000-00006C110000}"/>
    <cellStyle name="Normal 9 3 2 3 2 2" xfId="4972" xr:uid="{00000000-0005-0000-0000-00006D110000}"/>
    <cellStyle name="Normal 9 3 2 3 3" xfId="4041" xr:uid="{00000000-0005-0000-0000-00006E110000}"/>
    <cellStyle name="Normal 9 3 2 3 4" xfId="3348" xr:uid="{00000000-0005-0000-0000-00006F110000}"/>
    <cellStyle name="Normal 9 3 2 3 5" xfId="2649" xr:uid="{00000000-0005-0000-0000-000070110000}"/>
    <cellStyle name="Normal 9 3 2 4" xfId="1420" xr:uid="{00000000-0005-0000-0000-000071110000}"/>
    <cellStyle name="Normal 9 3 2 4 2" xfId="4496" xr:uid="{00000000-0005-0000-0000-000072110000}"/>
    <cellStyle name="Normal 9 3 2 5" xfId="3583" xr:uid="{00000000-0005-0000-0000-000073110000}"/>
    <cellStyle name="Normal 9 3 2 6" xfId="2882" xr:uid="{00000000-0005-0000-0000-000074110000}"/>
    <cellStyle name="Normal 9 3 2 7" xfId="2184" xr:uid="{00000000-0005-0000-0000-000075110000}"/>
    <cellStyle name="Normal 9 3 3" xfId="563" xr:uid="{00000000-0005-0000-0000-000076110000}"/>
    <cellStyle name="Normal 9 3 3 2" xfId="1026" xr:uid="{00000000-0005-0000-0000-000077110000}"/>
    <cellStyle name="Normal 9 3 3 2 2" xfId="4105" xr:uid="{00000000-0005-0000-0000-000078110000}"/>
    <cellStyle name="Normal 9 3 3 3" xfId="1501" xr:uid="{00000000-0005-0000-0000-000079110000}"/>
    <cellStyle name="Normal 9 3 3 3 2" xfId="4567" xr:uid="{00000000-0005-0000-0000-00007A110000}"/>
    <cellStyle name="Normal 9 3 3 4" xfId="3650" xr:uid="{00000000-0005-0000-0000-00007B110000}"/>
    <cellStyle name="Normal 9 3 3 5" xfId="2953" xr:uid="{00000000-0005-0000-0000-00007C110000}"/>
    <cellStyle name="Normal 9 3 3 6" xfId="2254" xr:uid="{00000000-0005-0000-0000-00007D110000}"/>
    <cellStyle name="Normal 9 3 4" xfId="797" xr:uid="{00000000-0005-0000-0000-00007E110000}"/>
    <cellStyle name="Normal 9 3 4 2" xfId="1738" xr:uid="{00000000-0005-0000-0000-00007F110000}"/>
    <cellStyle name="Normal 9 3 4 2 2" xfId="4800" xr:uid="{00000000-0005-0000-0000-000080110000}"/>
    <cellStyle name="Normal 9 3 4 3" xfId="3878" xr:uid="{00000000-0005-0000-0000-000081110000}"/>
    <cellStyle name="Normal 9 3 4 4" xfId="3184" xr:uid="{00000000-0005-0000-0000-000082110000}"/>
    <cellStyle name="Normal 9 3 4 5" xfId="2485" xr:uid="{00000000-0005-0000-0000-000083110000}"/>
    <cellStyle name="Normal 9 3 5" xfId="1256" xr:uid="{00000000-0005-0000-0000-000084110000}"/>
    <cellStyle name="Normal 9 3 5 2" xfId="4332" xr:uid="{00000000-0005-0000-0000-000085110000}"/>
    <cellStyle name="Normal 9 3 6" xfId="3419" xr:uid="{00000000-0005-0000-0000-000086110000}"/>
    <cellStyle name="Normal 9 3 7" xfId="2718" xr:uid="{00000000-0005-0000-0000-000087110000}"/>
    <cellStyle name="Normal 9 3 8" xfId="2017" xr:uid="{00000000-0005-0000-0000-000088110000}"/>
    <cellStyle name="Normal 9 4" xfId="453" xr:uid="{00000000-0005-0000-0000-000089110000}"/>
    <cellStyle name="Normal 9 4 2" xfId="454" xr:uid="{00000000-0005-0000-0000-00008A110000}"/>
    <cellStyle name="Normal 9 4 2 2" xfId="728" xr:uid="{00000000-0005-0000-0000-00008B110000}"/>
    <cellStyle name="Normal 9 4 2 2 2" xfId="1191" xr:uid="{00000000-0005-0000-0000-00008C110000}"/>
    <cellStyle name="Normal 9 4 2 2 2 2" xfId="4270" xr:uid="{00000000-0005-0000-0000-00008D110000}"/>
    <cellStyle name="Normal 9 4 2 2 3" xfId="1666" xr:uid="{00000000-0005-0000-0000-00008E110000}"/>
    <cellStyle name="Normal 9 4 2 2 3 2" xfId="4732" xr:uid="{00000000-0005-0000-0000-00008F110000}"/>
    <cellStyle name="Normal 9 4 2 2 4" xfId="3815" xr:uid="{00000000-0005-0000-0000-000090110000}"/>
    <cellStyle name="Normal 9 4 2 2 5" xfId="3118" xr:uid="{00000000-0005-0000-0000-000091110000}"/>
    <cellStyle name="Normal 9 4 2 2 6" xfId="2419" xr:uid="{00000000-0005-0000-0000-000092110000}"/>
    <cellStyle name="Normal 9 4 2 3" xfId="964" xr:uid="{00000000-0005-0000-0000-000093110000}"/>
    <cellStyle name="Normal 9 4 2 3 2" xfId="1912" xr:uid="{00000000-0005-0000-0000-000094110000}"/>
    <cellStyle name="Normal 9 4 2 3 2 2" xfId="4974" xr:uid="{00000000-0005-0000-0000-000095110000}"/>
    <cellStyle name="Normal 9 4 2 3 3" xfId="4043" xr:uid="{00000000-0005-0000-0000-000096110000}"/>
    <cellStyle name="Normal 9 4 2 3 4" xfId="3350" xr:uid="{00000000-0005-0000-0000-000097110000}"/>
    <cellStyle name="Normal 9 4 2 3 5" xfId="2651" xr:uid="{00000000-0005-0000-0000-000098110000}"/>
    <cellStyle name="Normal 9 4 2 4" xfId="1422" xr:uid="{00000000-0005-0000-0000-000099110000}"/>
    <cellStyle name="Normal 9 4 2 4 2" xfId="4498" xr:uid="{00000000-0005-0000-0000-00009A110000}"/>
    <cellStyle name="Normal 9 4 2 5" xfId="3585" xr:uid="{00000000-0005-0000-0000-00009B110000}"/>
    <cellStyle name="Normal 9 4 2 6" xfId="2884" xr:uid="{00000000-0005-0000-0000-00009C110000}"/>
    <cellStyle name="Normal 9 4 2 7" xfId="2186" xr:uid="{00000000-0005-0000-0000-00009D110000}"/>
    <cellStyle name="Normal 9 4 3" xfId="727" xr:uid="{00000000-0005-0000-0000-00009E110000}"/>
    <cellStyle name="Normal 9 4 3 2" xfId="1190" xr:uid="{00000000-0005-0000-0000-00009F110000}"/>
    <cellStyle name="Normal 9 4 3 2 2" xfId="4269" xr:uid="{00000000-0005-0000-0000-0000A0110000}"/>
    <cellStyle name="Normal 9 4 3 3" xfId="1665" xr:uid="{00000000-0005-0000-0000-0000A1110000}"/>
    <cellStyle name="Normal 9 4 3 3 2" xfId="4731" xr:uid="{00000000-0005-0000-0000-0000A2110000}"/>
    <cellStyle name="Normal 9 4 3 4" xfId="3814" xr:uid="{00000000-0005-0000-0000-0000A3110000}"/>
    <cellStyle name="Normal 9 4 3 5" xfId="3117" xr:uid="{00000000-0005-0000-0000-0000A4110000}"/>
    <cellStyle name="Normal 9 4 3 6" xfId="2418" xr:uid="{00000000-0005-0000-0000-0000A5110000}"/>
    <cellStyle name="Normal 9 4 4" xfId="963" xr:uid="{00000000-0005-0000-0000-0000A6110000}"/>
    <cellStyle name="Normal 9 4 4 2" xfId="1911" xr:uid="{00000000-0005-0000-0000-0000A7110000}"/>
    <cellStyle name="Normal 9 4 4 2 2" xfId="4973" xr:uid="{00000000-0005-0000-0000-0000A8110000}"/>
    <cellStyle name="Normal 9 4 4 3" xfId="4042" xr:uid="{00000000-0005-0000-0000-0000A9110000}"/>
    <cellStyle name="Normal 9 4 4 4" xfId="3349" xr:uid="{00000000-0005-0000-0000-0000AA110000}"/>
    <cellStyle name="Normal 9 4 4 5" xfId="2650" xr:uid="{00000000-0005-0000-0000-0000AB110000}"/>
    <cellStyle name="Normal 9 4 5" xfId="1421" xr:uid="{00000000-0005-0000-0000-0000AC110000}"/>
    <cellStyle name="Normal 9 4 5 2" xfId="4497" xr:uid="{00000000-0005-0000-0000-0000AD110000}"/>
    <cellStyle name="Normal 9 4 6" xfId="3584" xr:uid="{00000000-0005-0000-0000-0000AE110000}"/>
    <cellStyle name="Normal 9 4 7" xfId="2883" xr:uid="{00000000-0005-0000-0000-0000AF110000}"/>
    <cellStyle name="Normal 9 4 8" xfId="2185" xr:uid="{00000000-0005-0000-0000-0000B0110000}"/>
    <cellStyle name="Normal 9 5" xfId="455" xr:uid="{00000000-0005-0000-0000-0000B1110000}"/>
    <cellStyle name="Normal 9 5 2" xfId="729" xr:uid="{00000000-0005-0000-0000-0000B2110000}"/>
    <cellStyle name="Normal 9 5 2 2" xfId="1192" xr:uid="{00000000-0005-0000-0000-0000B3110000}"/>
    <cellStyle name="Normal 9 5 2 2 2" xfId="4271" xr:uid="{00000000-0005-0000-0000-0000B4110000}"/>
    <cellStyle name="Normal 9 5 2 3" xfId="1667" xr:uid="{00000000-0005-0000-0000-0000B5110000}"/>
    <cellStyle name="Normal 9 5 2 3 2" xfId="4733" xr:uid="{00000000-0005-0000-0000-0000B6110000}"/>
    <cellStyle name="Normal 9 5 2 4" xfId="3816" xr:uid="{00000000-0005-0000-0000-0000B7110000}"/>
    <cellStyle name="Normal 9 5 2 5" xfId="3119" xr:uid="{00000000-0005-0000-0000-0000B8110000}"/>
    <cellStyle name="Normal 9 5 2 6" xfId="2420" xr:uid="{00000000-0005-0000-0000-0000B9110000}"/>
    <cellStyle name="Normal 9 5 3" xfId="965" xr:uid="{00000000-0005-0000-0000-0000BA110000}"/>
    <cellStyle name="Normal 9 5 3 2" xfId="1913" xr:uid="{00000000-0005-0000-0000-0000BB110000}"/>
    <cellStyle name="Normal 9 5 3 2 2" xfId="4975" xr:uid="{00000000-0005-0000-0000-0000BC110000}"/>
    <cellStyle name="Normal 9 5 3 3" xfId="4044" xr:uid="{00000000-0005-0000-0000-0000BD110000}"/>
    <cellStyle name="Normal 9 5 3 4" xfId="3351" xr:uid="{00000000-0005-0000-0000-0000BE110000}"/>
    <cellStyle name="Normal 9 5 3 5" xfId="2652" xr:uid="{00000000-0005-0000-0000-0000BF110000}"/>
    <cellStyle name="Normal 9 5 4" xfId="1423" xr:uid="{00000000-0005-0000-0000-0000C0110000}"/>
    <cellStyle name="Normal 9 5 4 2" xfId="4499" xr:uid="{00000000-0005-0000-0000-0000C1110000}"/>
    <cellStyle name="Normal 9 5 5" xfId="3586" xr:uid="{00000000-0005-0000-0000-0000C2110000}"/>
    <cellStyle name="Normal 9 5 6" xfId="2885" xr:uid="{00000000-0005-0000-0000-0000C3110000}"/>
    <cellStyle name="Normal 9 5 7" xfId="2187" xr:uid="{00000000-0005-0000-0000-0000C4110000}"/>
    <cellStyle name="Normal 9 6" xfId="561" xr:uid="{00000000-0005-0000-0000-0000C5110000}"/>
    <cellStyle name="Normal 9 6 2" xfId="1024" xr:uid="{00000000-0005-0000-0000-0000C6110000}"/>
    <cellStyle name="Normal 9 6 2 2" xfId="4103" xr:uid="{00000000-0005-0000-0000-0000C7110000}"/>
    <cellStyle name="Normal 9 6 3" xfId="1499" xr:uid="{00000000-0005-0000-0000-0000C8110000}"/>
    <cellStyle name="Normal 9 6 3 2" xfId="4565" xr:uid="{00000000-0005-0000-0000-0000C9110000}"/>
    <cellStyle name="Normal 9 6 4" xfId="3648" xr:uid="{00000000-0005-0000-0000-0000CA110000}"/>
    <cellStyle name="Normal 9 6 5" xfId="2951" xr:uid="{00000000-0005-0000-0000-0000CB110000}"/>
    <cellStyle name="Normal 9 6 6" xfId="2252" xr:uid="{00000000-0005-0000-0000-0000CC110000}"/>
    <cellStyle name="Normal 9 7" xfId="795" xr:uid="{00000000-0005-0000-0000-0000CD110000}"/>
    <cellStyle name="Normal 9 7 2" xfId="1736" xr:uid="{00000000-0005-0000-0000-0000CE110000}"/>
    <cellStyle name="Normal 9 7 2 2" xfId="4798" xr:uid="{00000000-0005-0000-0000-0000CF110000}"/>
    <cellStyle name="Normal 9 7 3" xfId="3876" xr:uid="{00000000-0005-0000-0000-0000D0110000}"/>
    <cellStyle name="Normal 9 7 4" xfId="3182" xr:uid="{00000000-0005-0000-0000-0000D1110000}"/>
    <cellStyle name="Normal 9 7 5" xfId="2483" xr:uid="{00000000-0005-0000-0000-0000D2110000}"/>
    <cellStyle name="Normal 9 8" xfId="1254" xr:uid="{00000000-0005-0000-0000-0000D3110000}"/>
    <cellStyle name="Normal 9 8 2" xfId="4330" xr:uid="{00000000-0005-0000-0000-0000D4110000}"/>
    <cellStyle name="Normal 9 9" xfId="1965" xr:uid="{00000000-0005-0000-0000-0000D5110000}"/>
    <cellStyle name="Normal 9 9 2" xfId="3417" xr:uid="{00000000-0005-0000-0000-0000D6110000}"/>
    <cellStyle name="Normal GHG Numbers (0.00)" xfId="456" xr:uid="{00000000-0005-0000-0000-0000D7110000}"/>
    <cellStyle name="Normal GHG Numbers (0.00) 2" xfId="1844" xr:uid="{00000000-0005-0000-0000-0000D8110000}"/>
    <cellStyle name="Normal GHG Numbers (0.00) 2 2" xfId="4906" xr:uid="{00000000-0005-0000-0000-0000D9110000}"/>
    <cellStyle name="Normal GHG Numbers (0.00) 2 2 2" xfId="5121" xr:uid="{00000000-0005-0000-0000-0000DA110000}"/>
    <cellStyle name="Normal GHG Numbers (0.00) 2 2 3" xfId="5051" xr:uid="{00000000-0005-0000-0000-0000DB110000}"/>
    <cellStyle name="Normal GHG Numbers (0.00) 2 3" xfId="5193" xr:uid="{00000000-0005-0000-0000-0000DC110000}"/>
    <cellStyle name="Normal GHG Numbers (0.00) 2 4" xfId="5097" xr:uid="{00000000-0005-0000-0000-0000DD110000}"/>
    <cellStyle name="Normal GHG Numbers (0.00) 3" xfId="5141" xr:uid="{00000000-0005-0000-0000-0000DE110000}"/>
    <cellStyle name="Normal GHG Numbers (0.00) 4" xfId="5149" xr:uid="{00000000-0005-0000-0000-0000DF110000}"/>
    <cellStyle name="Normal GHG-Shade" xfId="457" xr:uid="{00000000-0005-0000-0000-0000E0110000}"/>
    <cellStyle name="Normal GHG-Shade 2" xfId="458" xr:uid="{00000000-0005-0000-0000-0000E1110000}"/>
    <cellStyle name="Normal_HAND SUBS 3Q03 VALUES ONLY" xfId="5" xr:uid="{00000000-0005-0000-0000-0000E2110000}"/>
    <cellStyle name="Normal_RETS43 VALUES" xfId="6" xr:uid="{00000000-0005-0000-0000-0000E3110000}"/>
    <cellStyle name="Note 2" xfId="139" xr:uid="{00000000-0005-0000-0000-0000E4110000}"/>
    <cellStyle name="Note 2 2" xfId="140" xr:uid="{00000000-0005-0000-0000-0000E5110000}"/>
    <cellStyle name="Note 2 2 2" xfId="459" xr:uid="{00000000-0005-0000-0000-0000E6110000}"/>
    <cellStyle name="Note 2 2 2 2" xfId="460" xr:uid="{00000000-0005-0000-0000-0000E7110000}"/>
    <cellStyle name="Note 2 2 2 2 2" xfId="731" xr:uid="{00000000-0005-0000-0000-0000E8110000}"/>
    <cellStyle name="Note 2 2 2 2 2 2" xfId="1194" xr:uid="{00000000-0005-0000-0000-0000E9110000}"/>
    <cellStyle name="Note 2 2 2 2 2 2 2" xfId="4273" xr:uid="{00000000-0005-0000-0000-0000EA110000}"/>
    <cellStyle name="Note 2 2 2 2 2 3" xfId="1669" xr:uid="{00000000-0005-0000-0000-0000EB110000}"/>
    <cellStyle name="Note 2 2 2 2 2 3 2" xfId="4735" xr:uid="{00000000-0005-0000-0000-0000EC110000}"/>
    <cellStyle name="Note 2 2 2 2 2 4" xfId="3818" xr:uid="{00000000-0005-0000-0000-0000ED110000}"/>
    <cellStyle name="Note 2 2 2 2 2 5" xfId="3121" xr:uid="{00000000-0005-0000-0000-0000EE110000}"/>
    <cellStyle name="Note 2 2 2 2 2 6" xfId="2422" xr:uid="{00000000-0005-0000-0000-0000EF110000}"/>
    <cellStyle name="Note 2 2 2 2 3" xfId="967" xr:uid="{00000000-0005-0000-0000-0000F0110000}"/>
    <cellStyle name="Note 2 2 2 2 3 2" xfId="1915" xr:uid="{00000000-0005-0000-0000-0000F1110000}"/>
    <cellStyle name="Note 2 2 2 2 3 2 2" xfId="4977" xr:uid="{00000000-0005-0000-0000-0000F2110000}"/>
    <cellStyle name="Note 2 2 2 2 3 3" xfId="4046" xr:uid="{00000000-0005-0000-0000-0000F3110000}"/>
    <cellStyle name="Note 2 2 2 2 3 4" xfId="3353" xr:uid="{00000000-0005-0000-0000-0000F4110000}"/>
    <cellStyle name="Note 2 2 2 2 3 5" xfId="2654" xr:uid="{00000000-0005-0000-0000-0000F5110000}"/>
    <cellStyle name="Note 2 2 2 2 4" xfId="1425" xr:uid="{00000000-0005-0000-0000-0000F6110000}"/>
    <cellStyle name="Note 2 2 2 2 4 2" xfId="4501" xr:uid="{00000000-0005-0000-0000-0000F7110000}"/>
    <cellStyle name="Note 2 2 2 2 5" xfId="3588" xr:uid="{00000000-0005-0000-0000-0000F8110000}"/>
    <cellStyle name="Note 2 2 2 2 6" xfId="2887" xr:uid="{00000000-0005-0000-0000-0000F9110000}"/>
    <cellStyle name="Note 2 2 2 2 7" xfId="2189" xr:uid="{00000000-0005-0000-0000-0000FA110000}"/>
    <cellStyle name="Note 2 2 2 3" xfId="730" xr:uid="{00000000-0005-0000-0000-0000FB110000}"/>
    <cellStyle name="Note 2 2 2 3 2" xfId="1193" xr:uid="{00000000-0005-0000-0000-0000FC110000}"/>
    <cellStyle name="Note 2 2 2 3 2 2" xfId="4272" xr:uid="{00000000-0005-0000-0000-0000FD110000}"/>
    <cellStyle name="Note 2 2 2 3 3" xfId="1668" xr:uid="{00000000-0005-0000-0000-0000FE110000}"/>
    <cellStyle name="Note 2 2 2 3 3 2" xfId="4734" xr:uid="{00000000-0005-0000-0000-0000FF110000}"/>
    <cellStyle name="Note 2 2 2 3 4" xfId="3817" xr:uid="{00000000-0005-0000-0000-000000120000}"/>
    <cellStyle name="Note 2 2 2 3 5" xfId="3120" xr:uid="{00000000-0005-0000-0000-000001120000}"/>
    <cellStyle name="Note 2 2 2 3 6" xfId="2421" xr:uid="{00000000-0005-0000-0000-000002120000}"/>
    <cellStyle name="Note 2 2 2 4" xfId="966" xr:uid="{00000000-0005-0000-0000-000003120000}"/>
    <cellStyle name="Note 2 2 2 4 2" xfId="1914" xr:uid="{00000000-0005-0000-0000-000004120000}"/>
    <cellStyle name="Note 2 2 2 4 2 2" xfId="4976" xr:uid="{00000000-0005-0000-0000-000005120000}"/>
    <cellStyle name="Note 2 2 2 4 3" xfId="4045" xr:uid="{00000000-0005-0000-0000-000006120000}"/>
    <cellStyle name="Note 2 2 2 4 4" xfId="3352" xr:uid="{00000000-0005-0000-0000-000007120000}"/>
    <cellStyle name="Note 2 2 2 4 5" xfId="2653" xr:uid="{00000000-0005-0000-0000-000008120000}"/>
    <cellStyle name="Note 2 2 2 5" xfId="1424" xr:uid="{00000000-0005-0000-0000-000009120000}"/>
    <cellStyle name="Note 2 2 2 5 2" xfId="4500" xr:uid="{00000000-0005-0000-0000-00000A120000}"/>
    <cellStyle name="Note 2 2 2 6" xfId="3587" xr:uid="{00000000-0005-0000-0000-00000B120000}"/>
    <cellStyle name="Note 2 2 2 7" xfId="2886" xr:uid="{00000000-0005-0000-0000-00000C120000}"/>
    <cellStyle name="Note 2 2 2 8" xfId="2188" xr:uid="{00000000-0005-0000-0000-00000D120000}"/>
    <cellStyle name="Note 2 2 3" xfId="461" xr:uid="{00000000-0005-0000-0000-00000E120000}"/>
    <cellStyle name="Note 2 2 3 2" xfId="732" xr:uid="{00000000-0005-0000-0000-00000F120000}"/>
    <cellStyle name="Note 2 2 3 2 2" xfId="1195" xr:uid="{00000000-0005-0000-0000-000010120000}"/>
    <cellStyle name="Note 2 2 3 2 2 2" xfId="4274" xr:uid="{00000000-0005-0000-0000-000011120000}"/>
    <cellStyle name="Note 2 2 3 2 3" xfId="1670" xr:uid="{00000000-0005-0000-0000-000012120000}"/>
    <cellStyle name="Note 2 2 3 2 3 2" xfId="4736" xr:uid="{00000000-0005-0000-0000-000013120000}"/>
    <cellStyle name="Note 2 2 3 2 4" xfId="3819" xr:uid="{00000000-0005-0000-0000-000014120000}"/>
    <cellStyle name="Note 2 2 3 2 5" xfId="3122" xr:uid="{00000000-0005-0000-0000-000015120000}"/>
    <cellStyle name="Note 2 2 3 2 6" xfId="2423" xr:uid="{00000000-0005-0000-0000-000016120000}"/>
    <cellStyle name="Note 2 2 3 3" xfId="968" xr:uid="{00000000-0005-0000-0000-000017120000}"/>
    <cellStyle name="Note 2 2 3 3 2" xfId="1916" xr:uid="{00000000-0005-0000-0000-000018120000}"/>
    <cellStyle name="Note 2 2 3 3 2 2" xfId="4978" xr:uid="{00000000-0005-0000-0000-000019120000}"/>
    <cellStyle name="Note 2 2 3 3 3" xfId="4047" xr:uid="{00000000-0005-0000-0000-00001A120000}"/>
    <cellStyle name="Note 2 2 3 3 4" xfId="3354" xr:uid="{00000000-0005-0000-0000-00001B120000}"/>
    <cellStyle name="Note 2 2 3 3 5" xfId="2655" xr:uid="{00000000-0005-0000-0000-00001C120000}"/>
    <cellStyle name="Note 2 2 3 4" xfId="1426" xr:uid="{00000000-0005-0000-0000-00001D120000}"/>
    <cellStyle name="Note 2 2 3 4 2" xfId="4502" xr:uid="{00000000-0005-0000-0000-00001E120000}"/>
    <cellStyle name="Note 2 2 3 5" xfId="3589" xr:uid="{00000000-0005-0000-0000-00001F120000}"/>
    <cellStyle name="Note 2 2 3 6" xfId="2888" xr:uid="{00000000-0005-0000-0000-000020120000}"/>
    <cellStyle name="Note 2 2 3 7" xfId="2190" xr:uid="{00000000-0005-0000-0000-000021120000}"/>
    <cellStyle name="Note 2 2 4" xfId="564" xr:uid="{00000000-0005-0000-0000-000022120000}"/>
    <cellStyle name="Note 2 2 4 2" xfId="1027" xr:uid="{00000000-0005-0000-0000-000023120000}"/>
    <cellStyle name="Note 2 2 4 2 2" xfId="4106" xr:uid="{00000000-0005-0000-0000-000024120000}"/>
    <cellStyle name="Note 2 2 4 3" xfId="1502" xr:uid="{00000000-0005-0000-0000-000025120000}"/>
    <cellStyle name="Note 2 2 4 3 2" xfId="4568" xr:uid="{00000000-0005-0000-0000-000026120000}"/>
    <cellStyle name="Note 2 2 4 4" xfId="3651" xr:uid="{00000000-0005-0000-0000-000027120000}"/>
    <cellStyle name="Note 2 2 4 5" xfId="2954" xr:uid="{00000000-0005-0000-0000-000028120000}"/>
    <cellStyle name="Note 2 2 4 6" xfId="2255" xr:uid="{00000000-0005-0000-0000-000029120000}"/>
    <cellStyle name="Note 2 2 5" xfId="798" xr:uid="{00000000-0005-0000-0000-00002A120000}"/>
    <cellStyle name="Note 2 2 5 2" xfId="1739" xr:uid="{00000000-0005-0000-0000-00002B120000}"/>
    <cellStyle name="Note 2 2 5 2 2" xfId="4801" xr:uid="{00000000-0005-0000-0000-00002C120000}"/>
    <cellStyle name="Note 2 2 5 3" xfId="3879" xr:uid="{00000000-0005-0000-0000-00002D120000}"/>
    <cellStyle name="Note 2 2 5 4" xfId="3185" xr:uid="{00000000-0005-0000-0000-00002E120000}"/>
    <cellStyle name="Note 2 2 5 5" xfId="2486" xr:uid="{00000000-0005-0000-0000-00002F120000}"/>
    <cellStyle name="Note 2 2 6" xfId="1257" xr:uid="{00000000-0005-0000-0000-000030120000}"/>
    <cellStyle name="Note 2 2 6 2" xfId="4333" xr:uid="{00000000-0005-0000-0000-000031120000}"/>
    <cellStyle name="Note 2 2 7" xfId="3420" xr:uid="{00000000-0005-0000-0000-000032120000}"/>
    <cellStyle name="Note 2 2 8" xfId="2719" xr:uid="{00000000-0005-0000-0000-000033120000}"/>
    <cellStyle name="Note 2 2 9" xfId="2018" xr:uid="{00000000-0005-0000-0000-000034120000}"/>
    <cellStyle name="Note 2 3" xfId="462" xr:uid="{00000000-0005-0000-0000-000035120000}"/>
    <cellStyle name="Note 2 4" xfId="463" xr:uid="{00000000-0005-0000-0000-000036120000}"/>
    <cellStyle name="Note 2 4 2" xfId="464" xr:uid="{00000000-0005-0000-0000-000037120000}"/>
    <cellStyle name="Note 2 4 2 2" xfId="734" xr:uid="{00000000-0005-0000-0000-000038120000}"/>
    <cellStyle name="Note 2 4 2 2 2" xfId="1197" xr:uid="{00000000-0005-0000-0000-000039120000}"/>
    <cellStyle name="Note 2 4 2 2 2 2" xfId="4276" xr:uid="{00000000-0005-0000-0000-00003A120000}"/>
    <cellStyle name="Note 2 4 2 2 3" xfId="1672" xr:uid="{00000000-0005-0000-0000-00003B120000}"/>
    <cellStyle name="Note 2 4 2 2 3 2" xfId="4738" xr:uid="{00000000-0005-0000-0000-00003C120000}"/>
    <cellStyle name="Note 2 4 2 2 4" xfId="3821" xr:uid="{00000000-0005-0000-0000-00003D120000}"/>
    <cellStyle name="Note 2 4 2 2 5" xfId="3124" xr:uid="{00000000-0005-0000-0000-00003E120000}"/>
    <cellStyle name="Note 2 4 2 2 6" xfId="2425" xr:uid="{00000000-0005-0000-0000-00003F120000}"/>
    <cellStyle name="Note 2 4 2 3" xfId="970" xr:uid="{00000000-0005-0000-0000-000040120000}"/>
    <cellStyle name="Note 2 4 2 3 2" xfId="1918" xr:uid="{00000000-0005-0000-0000-000041120000}"/>
    <cellStyle name="Note 2 4 2 3 2 2" xfId="4980" xr:uid="{00000000-0005-0000-0000-000042120000}"/>
    <cellStyle name="Note 2 4 2 3 3" xfId="4049" xr:uid="{00000000-0005-0000-0000-000043120000}"/>
    <cellStyle name="Note 2 4 2 3 4" xfId="3356" xr:uid="{00000000-0005-0000-0000-000044120000}"/>
    <cellStyle name="Note 2 4 2 3 5" xfId="2657" xr:uid="{00000000-0005-0000-0000-000045120000}"/>
    <cellStyle name="Note 2 4 2 4" xfId="1428" xr:uid="{00000000-0005-0000-0000-000046120000}"/>
    <cellStyle name="Note 2 4 2 4 2" xfId="4504" xr:uid="{00000000-0005-0000-0000-000047120000}"/>
    <cellStyle name="Note 2 4 2 5" xfId="3591" xr:uid="{00000000-0005-0000-0000-000048120000}"/>
    <cellStyle name="Note 2 4 2 6" xfId="2890" xr:uid="{00000000-0005-0000-0000-000049120000}"/>
    <cellStyle name="Note 2 4 2 7" xfId="2192" xr:uid="{00000000-0005-0000-0000-00004A120000}"/>
    <cellStyle name="Note 2 4 3" xfId="733" xr:uid="{00000000-0005-0000-0000-00004B120000}"/>
    <cellStyle name="Note 2 4 3 2" xfId="1196" xr:uid="{00000000-0005-0000-0000-00004C120000}"/>
    <cellStyle name="Note 2 4 3 2 2" xfId="4275" xr:uid="{00000000-0005-0000-0000-00004D120000}"/>
    <cellStyle name="Note 2 4 3 3" xfId="1671" xr:uid="{00000000-0005-0000-0000-00004E120000}"/>
    <cellStyle name="Note 2 4 3 3 2" xfId="4737" xr:uid="{00000000-0005-0000-0000-00004F120000}"/>
    <cellStyle name="Note 2 4 3 4" xfId="3820" xr:uid="{00000000-0005-0000-0000-000050120000}"/>
    <cellStyle name="Note 2 4 3 5" xfId="3123" xr:uid="{00000000-0005-0000-0000-000051120000}"/>
    <cellStyle name="Note 2 4 3 6" xfId="2424" xr:uid="{00000000-0005-0000-0000-000052120000}"/>
    <cellStyle name="Note 2 4 4" xfId="969" xr:uid="{00000000-0005-0000-0000-000053120000}"/>
    <cellStyle name="Note 2 4 4 2" xfId="1917" xr:uid="{00000000-0005-0000-0000-000054120000}"/>
    <cellStyle name="Note 2 4 4 2 2" xfId="4979" xr:uid="{00000000-0005-0000-0000-000055120000}"/>
    <cellStyle name="Note 2 4 4 3" xfId="4048" xr:uid="{00000000-0005-0000-0000-000056120000}"/>
    <cellStyle name="Note 2 4 4 4" xfId="3355" xr:uid="{00000000-0005-0000-0000-000057120000}"/>
    <cellStyle name="Note 2 4 4 5" xfId="2656" xr:uid="{00000000-0005-0000-0000-000058120000}"/>
    <cellStyle name="Note 2 4 5" xfId="1427" xr:uid="{00000000-0005-0000-0000-000059120000}"/>
    <cellStyle name="Note 2 4 5 2" xfId="4503" xr:uid="{00000000-0005-0000-0000-00005A120000}"/>
    <cellStyle name="Note 2 4 6" xfId="3590" xr:uid="{00000000-0005-0000-0000-00005B120000}"/>
    <cellStyle name="Note 2 4 7" xfId="2889" xr:uid="{00000000-0005-0000-0000-00005C120000}"/>
    <cellStyle name="Note 2 4 8" xfId="2191" xr:uid="{00000000-0005-0000-0000-00005D120000}"/>
    <cellStyle name="Note 2 5" xfId="5300" xr:uid="{51E04E4D-7E7F-485C-AE8A-48F1016915B7}"/>
    <cellStyle name="Note 3" xfId="5262" xr:uid="{00000000-0005-0000-0000-00001F150000}"/>
    <cellStyle name="Output" xfId="5239" builtinId="21" customBuiltin="1"/>
    <cellStyle name="Output 2" xfId="142" xr:uid="{00000000-0005-0000-0000-00005E120000}"/>
    <cellStyle name="Output 2 2" xfId="5301" xr:uid="{DE7AED75-706D-4FCF-9B51-2D2FD3258459}"/>
    <cellStyle name="Output 3" xfId="141" xr:uid="{00000000-0005-0000-0000-00005F120000}"/>
    <cellStyle name="Percent" xfId="7" builtinId="5"/>
    <cellStyle name="Percent 10" xfId="1964" xr:uid="{00000000-0005-0000-0000-000061120000}"/>
    <cellStyle name="Percent 10 2" xfId="5022" xr:uid="{00000000-0005-0000-0000-000062120000}"/>
    <cellStyle name="Percent 11" xfId="5033" xr:uid="{00000000-0005-0000-0000-000063120000}"/>
    <cellStyle name="Percent 12" xfId="5231" xr:uid="{55FCFE00-DDFE-4A52-8C0D-8F3F7E11B035}"/>
    <cellStyle name="Percent 13" xfId="5260" xr:uid="{00000000-0005-0000-0000-000022150000}"/>
    <cellStyle name="Percent 2" xfId="143" xr:uid="{00000000-0005-0000-0000-000064120000}"/>
    <cellStyle name="Percent 2 2" xfId="144" xr:uid="{00000000-0005-0000-0000-000065120000}"/>
    <cellStyle name="Percent 2 2 2" xfId="465" xr:uid="{00000000-0005-0000-0000-000066120000}"/>
    <cellStyle name="Percent 2 2 3" xfId="466" xr:uid="{00000000-0005-0000-0000-000067120000}"/>
    <cellStyle name="Percent 2 2 4" xfId="467" xr:uid="{00000000-0005-0000-0000-000068120000}"/>
    <cellStyle name="Percent 2 3" xfId="145" xr:uid="{00000000-0005-0000-0000-000069120000}"/>
    <cellStyle name="Percent 2 3 2" xfId="468" xr:uid="{00000000-0005-0000-0000-00006A120000}"/>
    <cellStyle name="Percent 2 4" xfId="469" xr:uid="{00000000-0005-0000-0000-00006B120000}"/>
    <cellStyle name="Percent 2 5" xfId="470" xr:uid="{00000000-0005-0000-0000-00006C120000}"/>
    <cellStyle name="Percent 2 6" xfId="1450" xr:uid="{00000000-0005-0000-0000-00006D120000}"/>
    <cellStyle name="Percent 3" xfId="146" xr:uid="{00000000-0005-0000-0000-00006E120000}"/>
    <cellStyle name="Percent 3 2" xfId="471" xr:uid="{00000000-0005-0000-0000-00006F120000}"/>
    <cellStyle name="Percent 3 2 2" xfId="472" xr:uid="{00000000-0005-0000-0000-000070120000}"/>
    <cellStyle name="Percent 3 2 3" xfId="5342" xr:uid="{1A4FF738-8417-4455-BDCA-314893C3B3D2}"/>
    <cellStyle name="Percent 3 3" xfId="473" xr:uid="{00000000-0005-0000-0000-000071120000}"/>
    <cellStyle name="Percent 3 3 2" xfId="5347" xr:uid="{8BEB285E-CAF1-431A-A3EB-B46688AF8AA5}"/>
    <cellStyle name="Percent 3 4" xfId="1458" xr:uid="{00000000-0005-0000-0000-000072120000}"/>
    <cellStyle name="Percent 3 4 2" xfId="1695" xr:uid="{00000000-0005-0000-0000-000073120000}"/>
    <cellStyle name="Percent 3 4 2 2" xfId="4758" xr:uid="{00000000-0005-0000-0000-000074120000}"/>
    <cellStyle name="Percent 3 4 2 3" xfId="3144" xr:uid="{00000000-0005-0000-0000-000075120000}"/>
    <cellStyle name="Percent 3 4 2 4" xfId="2445" xr:uid="{00000000-0005-0000-0000-000076120000}"/>
    <cellStyle name="Percent 3 4 3" xfId="1943" xr:uid="{00000000-0005-0000-0000-000077120000}"/>
    <cellStyle name="Percent 3 4 3 2" xfId="5005" xr:uid="{00000000-0005-0000-0000-000078120000}"/>
    <cellStyle name="Percent 3 4 3 3" xfId="3376" xr:uid="{00000000-0005-0000-0000-000079120000}"/>
    <cellStyle name="Percent 3 4 3 4" xfId="2677" xr:uid="{00000000-0005-0000-0000-00007A120000}"/>
    <cellStyle name="Percent 3 4 4" xfId="4527" xr:uid="{00000000-0005-0000-0000-00007B120000}"/>
    <cellStyle name="Percent 3 4 5" xfId="2913" xr:uid="{00000000-0005-0000-0000-00007C120000}"/>
    <cellStyle name="Percent 3 4 6" xfId="2213" xr:uid="{00000000-0005-0000-0000-00007D120000}"/>
    <cellStyle name="Percent 3 4 7" xfId="5316" xr:uid="{DBC32BB1-D059-47B9-8A92-131AB4425C85}"/>
    <cellStyle name="Percent 4" xfId="147" xr:uid="{00000000-0005-0000-0000-00007E120000}"/>
    <cellStyle name="Percent 4 2" xfId="474" xr:uid="{00000000-0005-0000-0000-00007F120000}"/>
    <cellStyle name="Percent 4 2 10" xfId="2193" xr:uid="{00000000-0005-0000-0000-000080120000}"/>
    <cellStyle name="Percent 4 2 2" xfId="475" xr:uid="{00000000-0005-0000-0000-000081120000}"/>
    <cellStyle name="Percent 4 2 2 2" xfId="476" xr:uid="{00000000-0005-0000-0000-000082120000}"/>
    <cellStyle name="Percent 4 2 2 2 2" xfId="737" xr:uid="{00000000-0005-0000-0000-000083120000}"/>
    <cellStyle name="Percent 4 2 2 2 2 2" xfId="1200" xr:uid="{00000000-0005-0000-0000-000084120000}"/>
    <cellStyle name="Percent 4 2 2 2 2 2 2" xfId="4279" xr:uid="{00000000-0005-0000-0000-000085120000}"/>
    <cellStyle name="Percent 4 2 2 2 2 3" xfId="1675" xr:uid="{00000000-0005-0000-0000-000086120000}"/>
    <cellStyle name="Percent 4 2 2 2 2 3 2" xfId="4741" xr:uid="{00000000-0005-0000-0000-000087120000}"/>
    <cellStyle name="Percent 4 2 2 2 2 4" xfId="3824" xr:uid="{00000000-0005-0000-0000-000088120000}"/>
    <cellStyle name="Percent 4 2 2 2 2 5" xfId="3127" xr:uid="{00000000-0005-0000-0000-000089120000}"/>
    <cellStyle name="Percent 4 2 2 2 2 6" xfId="2428" xr:uid="{00000000-0005-0000-0000-00008A120000}"/>
    <cellStyle name="Percent 4 2 2 2 3" xfId="973" xr:uid="{00000000-0005-0000-0000-00008B120000}"/>
    <cellStyle name="Percent 4 2 2 2 3 2" xfId="1921" xr:uid="{00000000-0005-0000-0000-00008C120000}"/>
    <cellStyle name="Percent 4 2 2 2 3 2 2" xfId="4983" xr:uid="{00000000-0005-0000-0000-00008D120000}"/>
    <cellStyle name="Percent 4 2 2 2 3 3" xfId="4052" xr:uid="{00000000-0005-0000-0000-00008E120000}"/>
    <cellStyle name="Percent 4 2 2 2 3 4" xfId="3359" xr:uid="{00000000-0005-0000-0000-00008F120000}"/>
    <cellStyle name="Percent 4 2 2 2 3 5" xfId="2660" xr:uid="{00000000-0005-0000-0000-000090120000}"/>
    <cellStyle name="Percent 4 2 2 2 4" xfId="1431" xr:uid="{00000000-0005-0000-0000-000091120000}"/>
    <cellStyle name="Percent 4 2 2 2 4 2" xfId="4507" xr:uid="{00000000-0005-0000-0000-000092120000}"/>
    <cellStyle name="Percent 4 2 2 2 5" xfId="3594" xr:uid="{00000000-0005-0000-0000-000093120000}"/>
    <cellStyle name="Percent 4 2 2 2 6" xfId="2893" xr:uid="{00000000-0005-0000-0000-000094120000}"/>
    <cellStyle name="Percent 4 2 2 2 7" xfId="2195" xr:uid="{00000000-0005-0000-0000-000095120000}"/>
    <cellStyle name="Percent 4 2 2 3" xfId="736" xr:uid="{00000000-0005-0000-0000-000096120000}"/>
    <cellStyle name="Percent 4 2 2 3 2" xfId="1199" xr:uid="{00000000-0005-0000-0000-000097120000}"/>
    <cellStyle name="Percent 4 2 2 3 2 2" xfId="4278" xr:uid="{00000000-0005-0000-0000-000098120000}"/>
    <cellStyle name="Percent 4 2 2 3 3" xfId="1674" xr:uid="{00000000-0005-0000-0000-000099120000}"/>
    <cellStyle name="Percent 4 2 2 3 3 2" xfId="4740" xr:uid="{00000000-0005-0000-0000-00009A120000}"/>
    <cellStyle name="Percent 4 2 2 3 4" xfId="3823" xr:uid="{00000000-0005-0000-0000-00009B120000}"/>
    <cellStyle name="Percent 4 2 2 3 5" xfId="3126" xr:uid="{00000000-0005-0000-0000-00009C120000}"/>
    <cellStyle name="Percent 4 2 2 3 6" xfId="2427" xr:uid="{00000000-0005-0000-0000-00009D120000}"/>
    <cellStyle name="Percent 4 2 2 4" xfId="972" xr:uid="{00000000-0005-0000-0000-00009E120000}"/>
    <cellStyle name="Percent 4 2 2 4 2" xfId="1920" xr:uid="{00000000-0005-0000-0000-00009F120000}"/>
    <cellStyle name="Percent 4 2 2 4 2 2" xfId="4982" xr:uid="{00000000-0005-0000-0000-0000A0120000}"/>
    <cellStyle name="Percent 4 2 2 4 3" xfId="4051" xr:uid="{00000000-0005-0000-0000-0000A1120000}"/>
    <cellStyle name="Percent 4 2 2 4 4" xfId="3358" xr:uid="{00000000-0005-0000-0000-0000A2120000}"/>
    <cellStyle name="Percent 4 2 2 4 5" xfId="2659" xr:uid="{00000000-0005-0000-0000-0000A3120000}"/>
    <cellStyle name="Percent 4 2 2 5" xfId="1430" xr:uid="{00000000-0005-0000-0000-0000A4120000}"/>
    <cellStyle name="Percent 4 2 2 5 2" xfId="4506" xr:uid="{00000000-0005-0000-0000-0000A5120000}"/>
    <cellStyle name="Percent 4 2 2 6" xfId="3593" xr:uid="{00000000-0005-0000-0000-0000A6120000}"/>
    <cellStyle name="Percent 4 2 2 7" xfId="2892" xr:uid="{00000000-0005-0000-0000-0000A7120000}"/>
    <cellStyle name="Percent 4 2 2 8" xfId="2194" xr:uid="{00000000-0005-0000-0000-0000A8120000}"/>
    <cellStyle name="Percent 4 2 3" xfId="477" xr:uid="{00000000-0005-0000-0000-0000A9120000}"/>
    <cellStyle name="Percent 4 2 4" xfId="478" xr:uid="{00000000-0005-0000-0000-0000AA120000}"/>
    <cellStyle name="Percent 4 2 4 2" xfId="738" xr:uid="{00000000-0005-0000-0000-0000AB120000}"/>
    <cellStyle name="Percent 4 2 4 2 2" xfId="1201" xr:uid="{00000000-0005-0000-0000-0000AC120000}"/>
    <cellStyle name="Percent 4 2 4 2 2 2" xfId="4280" xr:uid="{00000000-0005-0000-0000-0000AD120000}"/>
    <cellStyle name="Percent 4 2 4 2 3" xfId="1676" xr:uid="{00000000-0005-0000-0000-0000AE120000}"/>
    <cellStyle name="Percent 4 2 4 2 3 2" xfId="4742" xr:uid="{00000000-0005-0000-0000-0000AF120000}"/>
    <cellStyle name="Percent 4 2 4 2 4" xfId="3825" xr:uid="{00000000-0005-0000-0000-0000B0120000}"/>
    <cellStyle name="Percent 4 2 4 2 5" xfId="3128" xr:uid="{00000000-0005-0000-0000-0000B1120000}"/>
    <cellStyle name="Percent 4 2 4 2 6" xfId="2429" xr:uid="{00000000-0005-0000-0000-0000B2120000}"/>
    <cellStyle name="Percent 4 2 4 3" xfId="974" xr:uid="{00000000-0005-0000-0000-0000B3120000}"/>
    <cellStyle name="Percent 4 2 4 3 2" xfId="1922" xr:uid="{00000000-0005-0000-0000-0000B4120000}"/>
    <cellStyle name="Percent 4 2 4 3 2 2" xfId="4984" xr:uid="{00000000-0005-0000-0000-0000B5120000}"/>
    <cellStyle name="Percent 4 2 4 3 3" xfId="4053" xr:uid="{00000000-0005-0000-0000-0000B6120000}"/>
    <cellStyle name="Percent 4 2 4 3 4" xfId="3360" xr:uid="{00000000-0005-0000-0000-0000B7120000}"/>
    <cellStyle name="Percent 4 2 4 3 5" xfId="2661" xr:uid="{00000000-0005-0000-0000-0000B8120000}"/>
    <cellStyle name="Percent 4 2 4 4" xfId="1432" xr:uid="{00000000-0005-0000-0000-0000B9120000}"/>
    <cellStyle name="Percent 4 2 4 4 2" xfId="4508" xr:uid="{00000000-0005-0000-0000-0000BA120000}"/>
    <cellStyle name="Percent 4 2 4 5" xfId="3595" xr:uid="{00000000-0005-0000-0000-0000BB120000}"/>
    <cellStyle name="Percent 4 2 4 6" xfId="2894" xr:uid="{00000000-0005-0000-0000-0000BC120000}"/>
    <cellStyle name="Percent 4 2 4 7" xfId="2196" xr:uid="{00000000-0005-0000-0000-0000BD120000}"/>
    <cellStyle name="Percent 4 2 5" xfId="735" xr:uid="{00000000-0005-0000-0000-0000BE120000}"/>
    <cellStyle name="Percent 4 2 5 2" xfId="1198" xr:uid="{00000000-0005-0000-0000-0000BF120000}"/>
    <cellStyle name="Percent 4 2 5 2 2" xfId="4277" xr:uid="{00000000-0005-0000-0000-0000C0120000}"/>
    <cellStyle name="Percent 4 2 5 3" xfId="1673" xr:uid="{00000000-0005-0000-0000-0000C1120000}"/>
    <cellStyle name="Percent 4 2 5 3 2" xfId="4739" xr:uid="{00000000-0005-0000-0000-0000C2120000}"/>
    <cellStyle name="Percent 4 2 5 4" xfId="3822" xr:uid="{00000000-0005-0000-0000-0000C3120000}"/>
    <cellStyle name="Percent 4 2 5 5" xfId="3125" xr:uid="{00000000-0005-0000-0000-0000C4120000}"/>
    <cellStyle name="Percent 4 2 5 6" xfId="2426" xr:uid="{00000000-0005-0000-0000-0000C5120000}"/>
    <cellStyle name="Percent 4 2 6" xfId="971" xr:uid="{00000000-0005-0000-0000-0000C6120000}"/>
    <cellStyle name="Percent 4 2 6 2" xfId="1919" xr:uid="{00000000-0005-0000-0000-0000C7120000}"/>
    <cellStyle name="Percent 4 2 6 2 2" xfId="4981" xr:uid="{00000000-0005-0000-0000-0000C8120000}"/>
    <cellStyle name="Percent 4 2 6 3" xfId="4050" xr:uid="{00000000-0005-0000-0000-0000C9120000}"/>
    <cellStyle name="Percent 4 2 6 4" xfId="3357" xr:uid="{00000000-0005-0000-0000-0000CA120000}"/>
    <cellStyle name="Percent 4 2 6 5" xfId="2658" xr:uid="{00000000-0005-0000-0000-0000CB120000}"/>
    <cellStyle name="Percent 4 2 7" xfId="1429" xr:uid="{00000000-0005-0000-0000-0000CC120000}"/>
    <cellStyle name="Percent 4 2 7 2" xfId="4505" xr:uid="{00000000-0005-0000-0000-0000CD120000}"/>
    <cellStyle name="Percent 4 2 8" xfId="3592" xr:uid="{00000000-0005-0000-0000-0000CE120000}"/>
    <cellStyle name="Percent 4 2 9" xfId="2891" xr:uid="{00000000-0005-0000-0000-0000CF120000}"/>
    <cellStyle name="Percent 4 3" xfId="479" xr:uid="{00000000-0005-0000-0000-0000D0120000}"/>
    <cellStyle name="Percent 5" xfId="148" xr:uid="{00000000-0005-0000-0000-0000D1120000}"/>
    <cellStyle name="Percent 5 2" xfId="149" xr:uid="{00000000-0005-0000-0000-0000D2120000}"/>
    <cellStyle name="Percent 5 2 2" xfId="480" xr:uid="{00000000-0005-0000-0000-0000D3120000}"/>
    <cellStyle name="Percent 5 2 2 2" xfId="739" xr:uid="{00000000-0005-0000-0000-0000D4120000}"/>
    <cellStyle name="Percent 5 2 2 2 2" xfId="1202" xr:uid="{00000000-0005-0000-0000-0000D5120000}"/>
    <cellStyle name="Percent 5 2 2 2 2 2" xfId="4281" xr:uid="{00000000-0005-0000-0000-0000D6120000}"/>
    <cellStyle name="Percent 5 2 2 2 3" xfId="1678" xr:uid="{00000000-0005-0000-0000-0000D7120000}"/>
    <cellStyle name="Percent 5 2 2 2 3 2" xfId="4743" xr:uid="{00000000-0005-0000-0000-0000D8120000}"/>
    <cellStyle name="Percent 5 2 2 2 4" xfId="3826" xr:uid="{00000000-0005-0000-0000-0000D9120000}"/>
    <cellStyle name="Percent 5 2 2 2 5" xfId="3129" xr:uid="{00000000-0005-0000-0000-0000DA120000}"/>
    <cellStyle name="Percent 5 2 2 2 6" xfId="2430" xr:uid="{00000000-0005-0000-0000-0000DB120000}"/>
    <cellStyle name="Percent 5 2 2 3" xfId="975" xr:uid="{00000000-0005-0000-0000-0000DC120000}"/>
    <cellStyle name="Percent 5 2 2 3 2" xfId="1923" xr:uid="{00000000-0005-0000-0000-0000DD120000}"/>
    <cellStyle name="Percent 5 2 2 3 2 2" xfId="4985" xr:uid="{00000000-0005-0000-0000-0000DE120000}"/>
    <cellStyle name="Percent 5 2 2 3 3" xfId="4054" xr:uid="{00000000-0005-0000-0000-0000DF120000}"/>
    <cellStyle name="Percent 5 2 2 3 4" xfId="3361" xr:uid="{00000000-0005-0000-0000-0000E0120000}"/>
    <cellStyle name="Percent 5 2 2 3 5" xfId="2662" xr:uid="{00000000-0005-0000-0000-0000E1120000}"/>
    <cellStyle name="Percent 5 2 2 4" xfId="1433" xr:uid="{00000000-0005-0000-0000-0000E2120000}"/>
    <cellStyle name="Percent 5 2 2 4 2" xfId="4509" xr:uid="{00000000-0005-0000-0000-0000E3120000}"/>
    <cellStyle name="Percent 5 2 2 5" xfId="3596" xr:uid="{00000000-0005-0000-0000-0000E4120000}"/>
    <cellStyle name="Percent 5 2 2 6" xfId="2895" xr:uid="{00000000-0005-0000-0000-0000E5120000}"/>
    <cellStyle name="Percent 5 2 2 7" xfId="2197" xr:uid="{00000000-0005-0000-0000-0000E6120000}"/>
    <cellStyle name="Percent 5 2 3" xfId="565" xr:uid="{00000000-0005-0000-0000-0000E7120000}"/>
    <cellStyle name="Percent 5 2 3 2" xfId="1028" xr:uid="{00000000-0005-0000-0000-0000E8120000}"/>
    <cellStyle name="Percent 5 2 3 2 2" xfId="4107" xr:uid="{00000000-0005-0000-0000-0000E9120000}"/>
    <cellStyle name="Percent 5 2 3 3" xfId="1503" xr:uid="{00000000-0005-0000-0000-0000EA120000}"/>
    <cellStyle name="Percent 5 2 3 3 2" xfId="4569" xr:uid="{00000000-0005-0000-0000-0000EB120000}"/>
    <cellStyle name="Percent 5 2 3 4" xfId="3652" xr:uid="{00000000-0005-0000-0000-0000EC120000}"/>
    <cellStyle name="Percent 5 2 3 5" xfId="2955" xr:uid="{00000000-0005-0000-0000-0000ED120000}"/>
    <cellStyle name="Percent 5 2 3 6" xfId="2256" xr:uid="{00000000-0005-0000-0000-0000EE120000}"/>
    <cellStyle name="Percent 5 2 4" xfId="799" xr:uid="{00000000-0005-0000-0000-0000EF120000}"/>
    <cellStyle name="Percent 5 2 4 2" xfId="1740" xr:uid="{00000000-0005-0000-0000-0000F0120000}"/>
    <cellStyle name="Percent 5 2 4 2 2" xfId="4802" xr:uid="{00000000-0005-0000-0000-0000F1120000}"/>
    <cellStyle name="Percent 5 2 4 3" xfId="3880" xr:uid="{00000000-0005-0000-0000-0000F2120000}"/>
    <cellStyle name="Percent 5 2 4 4" xfId="3186" xr:uid="{00000000-0005-0000-0000-0000F3120000}"/>
    <cellStyle name="Percent 5 2 4 5" xfId="2487" xr:uid="{00000000-0005-0000-0000-0000F4120000}"/>
    <cellStyle name="Percent 5 2 5" xfId="1258" xr:uid="{00000000-0005-0000-0000-0000F5120000}"/>
    <cellStyle name="Percent 5 2 5 2" xfId="4334" xr:uid="{00000000-0005-0000-0000-0000F6120000}"/>
    <cellStyle name="Percent 5 2 6" xfId="3421" xr:uid="{00000000-0005-0000-0000-0000F7120000}"/>
    <cellStyle name="Percent 5 2 7" xfId="2720" xr:uid="{00000000-0005-0000-0000-0000F8120000}"/>
    <cellStyle name="Percent 5 2 8" xfId="2020" xr:uid="{00000000-0005-0000-0000-0000F9120000}"/>
    <cellStyle name="Percent 5 3" xfId="481" xr:uid="{00000000-0005-0000-0000-0000FA120000}"/>
    <cellStyle name="Percent 6" xfId="482" xr:uid="{00000000-0005-0000-0000-0000FB120000}"/>
    <cellStyle name="Percent 6 2" xfId="483" xr:uid="{00000000-0005-0000-0000-0000FC120000}"/>
    <cellStyle name="Percent 6 2 2" xfId="484" xr:uid="{00000000-0005-0000-0000-0000FD120000}"/>
    <cellStyle name="Percent 6 2 2 2" xfId="742" xr:uid="{00000000-0005-0000-0000-0000FE120000}"/>
    <cellStyle name="Percent 6 2 2 2 2" xfId="1205" xr:uid="{00000000-0005-0000-0000-0000FF120000}"/>
    <cellStyle name="Percent 6 2 2 2 2 2" xfId="4284" xr:uid="{00000000-0005-0000-0000-000000130000}"/>
    <cellStyle name="Percent 6 2 2 2 3" xfId="1682" xr:uid="{00000000-0005-0000-0000-000001130000}"/>
    <cellStyle name="Percent 6 2 2 2 3 2" xfId="4746" xr:uid="{00000000-0005-0000-0000-000002130000}"/>
    <cellStyle name="Percent 6 2 2 2 4" xfId="3829" xr:uid="{00000000-0005-0000-0000-000003130000}"/>
    <cellStyle name="Percent 6 2 2 2 5" xfId="3132" xr:uid="{00000000-0005-0000-0000-000004130000}"/>
    <cellStyle name="Percent 6 2 2 2 6" xfId="2433" xr:uid="{00000000-0005-0000-0000-000005130000}"/>
    <cellStyle name="Percent 6 2 2 3" xfId="978" xr:uid="{00000000-0005-0000-0000-000006130000}"/>
    <cellStyle name="Percent 6 2 2 3 2" xfId="1926" xr:uid="{00000000-0005-0000-0000-000007130000}"/>
    <cellStyle name="Percent 6 2 2 3 2 2" xfId="4988" xr:uid="{00000000-0005-0000-0000-000008130000}"/>
    <cellStyle name="Percent 6 2 2 3 3" xfId="4057" xr:uid="{00000000-0005-0000-0000-000009130000}"/>
    <cellStyle name="Percent 6 2 2 3 4" xfId="3364" xr:uid="{00000000-0005-0000-0000-00000A130000}"/>
    <cellStyle name="Percent 6 2 2 3 5" xfId="2665" xr:uid="{00000000-0005-0000-0000-00000B130000}"/>
    <cellStyle name="Percent 6 2 2 4" xfId="1436" xr:uid="{00000000-0005-0000-0000-00000C130000}"/>
    <cellStyle name="Percent 6 2 2 4 2" xfId="4512" xr:uid="{00000000-0005-0000-0000-00000D130000}"/>
    <cellStyle name="Percent 6 2 2 5" xfId="3599" xr:uid="{00000000-0005-0000-0000-00000E130000}"/>
    <cellStyle name="Percent 6 2 2 6" xfId="2898" xr:uid="{00000000-0005-0000-0000-00000F130000}"/>
    <cellStyle name="Percent 6 2 2 7" xfId="2200" xr:uid="{00000000-0005-0000-0000-000010130000}"/>
    <cellStyle name="Percent 6 2 3" xfId="741" xr:uid="{00000000-0005-0000-0000-000011130000}"/>
    <cellStyle name="Percent 6 2 3 2" xfId="1204" xr:uid="{00000000-0005-0000-0000-000012130000}"/>
    <cellStyle name="Percent 6 2 3 2 2" xfId="4283" xr:uid="{00000000-0005-0000-0000-000013130000}"/>
    <cellStyle name="Percent 6 2 3 3" xfId="1681" xr:uid="{00000000-0005-0000-0000-000014130000}"/>
    <cellStyle name="Percent 6 2 3 3 2" xfId="4745" xr:uid="{00000000-0005-0000-0000-000015130000}"/>
    <cellStyle name="Percent 6 2 3 4" xfId="3828" xr:uid="{00000000-0005-0000-0000-000016130000}"/>
    <cellStyle name="Percent 6 2 3 5" xfId="3131" xr:uid="{00000000-0005-0000-0000-000017130000}"/>
    <cellStyle name="Percent 6 2 3 6" xfId="2432" xr:uid="{00000000-0005-0000-0000-000018130000}"/>
    <cellStyle name="Percent 6 2 4" xfId="977" xr:uid="{00000000-0005-0000-0000-000019130000}"/>
    <cellStyle name="Percent 6 2 4 2" xfId="1925" xr:uid="{00000000-0005-0000-0000-00001A130000}"/>
    <cellStyle name="Percent 6 2 4 2 2" xfId="4987" xr:uid="{00000000-0005-0000-0000-00001B130000}"/>
    <cellStyle name="Percent 6 2 4 3" xfId="4056" xr:uid="{00000000-0005-0000-0000-00001C130000}"/>
    <cellStyle name="Percent 6 2 4 4" xfId="3363" xr:uid="{00000000-0005-0000-0000-00001D130000}"/>
    <cellStyle name="Percent 6 2 4 5" xfId="2664" xr:uid="{00000000-0005-0000-0000-00001E130000}"/>
    <cellStyle name="Percent 6 2 5" xfId="1435" xr:uid="{00000000-0005-0000-0000-00001F130000}"/>
    <cellStyle name="Percent 6 2 5 2" xfId="4511" xr:uid="{00000000-0005-0000-0000-000020130000}"/>
    <cellStyle name="Percent 6 2 6" xfId="3598" xr:uid="{00000000-0005-0000-0000-000021130000}"/>
    <cellStyle name="Percent 6 2 7" xfId="2897" xr:uid="{00000000-0005-0000-0000-000022130000}"/>
    <cellStyle name="Percent 6 2 8" xfId="2199" xr:uid="{00000000-0005-0000-0000-000023130000}"/>
    <cellStyle name="Percent 6 3" xfId="485" xr:uid="{00000000-0005-0000-0000-000024130000}"/>
    <cellStyle name="Percent 6 3 2" xfId="743" xr:uid="{00000000-0005-0000-0000-000025130000}"/>
    <cellStyle name="Percent 6 3 2 2" xfId="1206" xr:uid="{00000000-0005-0000-0000-000026130000}"/>
    <cellStyle name="Percent 6 3 2 2 2" xfId="4285" xr:uid="{00000000-0005-0000-0000-000027130000}"/>
    <cellStyle name="Percent 6 3 2 3" xfId="1683" xr:uid="{00000000-0005-0000-0000-000028130000}"/>
    <cellStyle name="Percent 6 3 2 3 2" xfId="4747" xr:uid="{00000000-0005-0000-0000-000029130000}"/>
    <cellStyle name="Percent 6 3 2 4" xfId="3830" xr:uid="{00000000-0005-0000-0000-00002A130000}"/>
    <cellStyle name="Percent 6 3 2 5" xfId="3133" xr:uid="{00000000-0005-0000-0000-00002B130000}"/>
    <cellStyle name="Percent 6 3 2 6" xfId="2434" xr:uid="{00000000-0005-0000-0000-00002C130000}"/>
    <cellStyle name="Percent 6 3 3" xfId="979" xr:uid="{00000000-0005-0000-0000-00002D130000}"/>
    <cellStyle name="Percent 6 3 3 2" xfId="1927" xr:uid="{00000000-0005-0000-0000-00002E130000}"/>
    <cellStyle name="Percent 6 3 3 2 2" xfId="4989" xr:uid="{00000000-0005-0000-0000-00002F130000}"/>
    <cellStyle name="Percent 6 3 3 3" xfId="4058" xr:uid="{00000000-0005-0000-0000-000030130000}"/>
    <cellStyle name="Percent 6 3 3 4" xfId="3365" xr:uid="{00000000-0005-0000-0000-000031130000}"/>
    <cellStyle name="Percent 6 3 3 5" xfId="2666" xr:uid="{00000000-0005-0000-0000-000032130000}"/>
    <cellStyle name="Percent 6 3 4" xfId="1437" xr:uid="{00000000-0005-0000-0000-000033130000}"/>
    <cellStyle name="Percent 6 3 4 2" xfId="4513" xr:uid="{00000000-0005-0000-0000-000034130000}"/>
    <cellStyle name="Percent 6 3 5" xfId="3600" xr:uid="{00000000-0005-0000-0000-000035130000}"/>
    <cellStyle name="Percent 6 3 6" xfId="2899" xr:uid="{00000000-0005-0000-0000-000036130000}"/>
    <cellStyle name="Percent 6 3 7" xfId="2201" xr:uid="{00000000-0005-0000-0000-000037130000}"/>
    <cellStyle name="Percent 6 4" xfId="740" xr:uid="{00000000-0005-0000-0000-000038130000}"/>
    <cellStyle name="Percent 6 4 2" xfId="1203" xr:uid="{00000000-0005-0000-0000-000039130000}"/>
    <cellStyle name="Percent 6 4 2 2" xfId="4282" xr:uid="{00000000-0005-0000-0000-00003A130000}"/>
    <cellStyle name="Percent 6 4 3" xfId="1680" xr:uid="{00000000-0005-0000-0000-00003B130000}"/>
    <cellStyle name="Percent 6 4 3 2" xfId="4744" xr:uid="{00000000-0005-0000-0000-00003C130000}"/>
    <cellStyle name="Percent 6 4 4" xfId="3827" xr:uid="{00000000-0005-0000-0000-00003D130000}"/>
    <cellStyle name="Percent 6 4 5" xfId="3130" xr:uid="{00000000-0005-0000-0000-00003E130000}"/>
    <cellStyle name="Percent 6 4 6" xfId="2431" xr:uid="{00000000-0005-0000-0000-00003F130000}"/>
    <cellStyle name="Percent 6 5" xfId="976" xr:uid="{00000000-0005-0000-0000-000040130000}"/>
    <cellStyle name="Percent 6 5 2" xfId="1924" xr:uid="{00000000-0005-0000-0000-000041130000}"/>
    <cellStyle name="Percent 6 5 2 2" xfId="4986" xr:uid="{00000000-0005-0000-0000-000042130000}"/>
    <cellStyle name="Percent 6 5 3" xfId="4055" xr:uid="{00000000-0005-0000-0000-000043130000}"/>
    <cellStyle name="Percent 6 5 4" xfId="3362" xr:uid="{00000000-0005-0000-0000-000044130000}"/>
    <cellStyle name="Percent 6 5 5" xfId="2663" xr:uid="{00000000-0005-0000-0000-000045130000}"/>
    <cellStyle name="Percent 6 6" xfId="1434" xr:uid="{00000000-0005-0000-0000-000046130000}"/>
    <cellStyle name="Percent 6 6 2" xfId="4510" xr:uid="{00000000-0005-0000-0000-000047130000}"/>
    <cellStyle name="Percent 6 7" xfId="3597" xr:uid="{00000000-0005-0000-0000-000048130000}"/>
    <cellStyle name="Percent 6 8" xfId="2896" xr:uid="{00000000-0005-0000-0000-000049130000}"/>
    <cellStyle name="Percent 6 9" xfId="2198" xr:uid="{00000000-0005-0000-0000-00004A130000}"/>
    <cellStyle name="Percent 7" xfId="486" xr:uid="{00000000-0005-0000-0000-00004B130000}"/>
    <cellStyle name="Percent 8" xfId="487" xr:uid="{00000000-0005-0000-0000-00004C130000}"/>
    <cellStyle name="Percent 8 2" xfId="488" xr:uid="{00000000-0005-0000-0000-00004D130000}"/>
    <cellStyle name="Percent 8 2 2" xfId="489" xr:uid="{00000000-0005-0000-0000-00004E130000}"/>
    <cellStyle name="Percent 8 2 2 2" xfId="746" xr:uid="{00000000-0005-0000-0000-00004F130000}"/>
    <cellStyle name="Percent 8 2 2 2 2" xfId="1209" xr:uid="{00000000-0005-0000-0000-000050130000}"/>
    <cellStyle name="Percent 8 2 2 2 2 2" xfId="4288" xr:uid="{00000000-0005-0000-0000-000051130000}"/>
    <cellStyle name="Percent 8 2 2 2 3" xfId="1686" xr:uid="{00000000-0005-0000-0000-000052130000}"/>
    <cellStyle name="Percent 8 2 2 2 3 2" xfId="4750" xr:uid="{00000000-0005-0000-0000-000053130000}"/>
    <cellStyle name="Percent 8 2 2 2 4" xfId="3833" xr:uid="{00000000-0005-0000-0000-000054130000}"/>
    <cellStyle name="Percent 8 2 2 2 5" xfId="3136" xr:uid="{00000000-0005-0000-0000-000055130000}"/>
    <cellStyle name="Percent 8 2 2 2 6" xfId="2437" xr:uid="{00000000-0005-0000-0000-000056130000}"/>
    <cellStyle name="Percent 8 2 2 3" xfId="982" xr:uid="{00000000-0005-0000-0000-000057130000}"/>
    <cellStyle name="Percent 8 2 2 3 2" xfId="1930" xr:uid="{00000000-0005-0000-0000-000058130000}"/>
    <cellStyle name="Percent 8 2 2 3 2 2" xfId="4992" xr:uid="{00000000-0005-0000-0000-000059130000}"/>
    <cellStyle name="Percent 8 2 2 3 3" xfId="4061" xr:uid="{00000000-0005-0000-0000-00005A130000}"/>
    <cellStyle name="Percent 8 2 2 3 4" xfId="3368" xr:uid="{00000000-0005-0000-0000-00005B130000}"/>
    <cellStyle name="Percent 8 2 2 3 5" xfId="2669" xr:uid="{00000000-0005-0000-0000-00005C130000}"/>
    <cellStyle name="Percent 8 2 2 4" xfId="1440" xr:uid="{00000000-0005-0000-0000-00005D130000}"/>
    <cellStyle name="Percent 8 2 2 4 2" xfId="4516" xr:uid="{00000000-0005-0000-0000-00005E130000}"/>
    <cellStyle name="Percent 8 2 2 5" xfId="3603" xr:uid="{00000000-0005-0000-0000-00005F130000}"/>
    <cellStyle name="Percent 8 2 2 6" xfId="2902" xr:uid="{00000000-0005-0000-0000-000060130000}"/>
    <cellStyle name="Percent 8 2 2 7" xfId="2204" xr:uid="{00000000-0005-0000-0000-000061130000}"/>
    <cellStyle name="Percent 8 2 3" xfId="745" xr:uid="{00000000-0005-0000-0000-000062130000}"/>
    <cellStyle name="Percent 8 2 3 2" xfId="1208" xr:uid="{00000000-0005-0000-0000-000063130000}"/>
    <cellStyle name="Percent 8 2 3 2 2" xfId="4287" xr:uid="{00000000-0005-0000-0000-000064130000}"/>
    <cellStyle name="Percent 8 2 3 3" xfId="1685" xr:uid="{00000000-0005-0000-0000-000065130000}"/>
    <cellStyle name="Percent 8 2 3 3 2" xfId="4749" xr:uid="{00000000-0005-0000-0000-000066130000}"/>
    <cellStyle name="Percent 8 2 3 4" xfId="3832" xr:uid="{00000000-0005-0000-0000-000067130000}"/>
    <cellStyle name="Percent 8 2 3 5" xfId="3135" xr:uid="{00000000-0005-0000-0000-000068130000}"/>
    <cellStyle name="Percent 8 2 3 6" xfId="2436" xr:uid="{00000000-0005-0000-0000-000069130000}"/>
    <cellStyle name="Percent 8 2 4" xfId="981" xr:uid="{00000000-0005-0000-0000-00006A130000}"/>
    <cellStyle name="Percent 8 2 4 2" xfId="1929" xr:uid="{00000000-0005-0000-0000-00006B130000}"/>
    <cellStyle name="Percent 8 2 4 2 2" xfId="4991" xr:uid="{00000000-0005-0000-0000-00006C130000}"/>
    <cellStyle name="Percent 8 2 4 3" xfId="4060" xr:uid="{00000000-0005-0000-0000-00006D130000}"/>
    <cellStyle name="Percent 8 2 4 4" xfId="3367" xr:uid="{00000000-0005-0000-0000-00006E130000}"/>
    <cellStyle name="Percent 8 2 4 5" xfId="2668" xr:uid="{00000000-0005-0000-0000-00006F130000}"/>
    <cellStyle name="Percent 8 2 5" xfId="1439" xr:uid="{00000000-0005-0000-0000-000070130000}"/>
    <cellStyle name="Percent 8 2 5 2" xfId="4515" xr:uid="{00000000-0005-0000-0000-000071130000}"/>
    <cellStyle name="Percent 8 2 6" xfId="3602" xr:uid="{00000000-0005-0000-0000-000072130000}"/>
    <cellStyle name="Percent 8 2 7" xfId="2901" xr:uid="{00000000-0005-0000-0000-000073130000}"/>
    <cellStyle name="Percent 8 2 8" xfId="2203" xr:uid="{00000000-0005-0000-0000-000074130000}"/>
    <cellStyle name="Percent 8 3" xfId="490" xr:uid="{00000000-0005-0000-0000-000075130000}"/>
    <cellStyle name="Percent 8 3 2" xfId="747" xr:uid="{00000000-0005-0000-0000-000076130000}"/>
    <cellStyle name="Percent 8 3 2 2" xfId="1210" xr:uid="{00000000-0005-0000-0000-000077130000}"/>
    <cellStyle name="Percent 8 3 2 2 2" xfId="4289" xr:uid="{00000000-0005-0000-0000-000078130000}"/>
    <cellStyle name="Percent 8 3 2 3" xfId="1687" xr:uid="{00000000-0005-0000-0000-000079130000}"/>
    <cellStyle name="Percent 8 3 2 3 2" xfId="4751" xr:uid="{00000000-0005-0000-0000-00007A130000}"/>
    <cellStyle name="Percent 8 3 2 4" xfId="3834" xr:uid="{00000000-0005-0000-0000-00007B130000}"/>
    <cellStyle name="Percent 8 3 2 5" xfId="3137" xr:uid="{00000000-0005-0000-0000-00007C130000}"/>
    <cellStyle name="Percent 8 3 2 6" xfId="2438" xr:uid="{00000000-0005-0000-0000-00007D130000}"/>
    <cellStyle name="Percent 8 3 3" xfId="983" xr:uid="{00000000-0005-0000-0000-00007E130000}"/>
    <cellStyle name="Percent 8 3 3 2" xfId="1931" xr:uid="{00000000-0005-0000-0000-00007F130000}"/>
    <cellStyle name="Percent 8 3 3 2 2" xfId="4993" xr:uid="{00000000-0005-0000-0000-000080130000}"/>
    <cellStyle name="Percent 8 3 3 3" xfId="4062" xr:uid="{00000000-0005-0000-0000-000081130000}"/>
    <cellStyle name="Percent 8 3 3 4" xfId="3369" xr:uid="{00000000-0005-0000-0000-000082130000}"/>
    <cellStyle name="Percent 8 3 3 5" xfId="2670" xr:uid="{00000000-0005-0000-0000-000083130000}"/>
    <cellStyle name="Percent 8 3 4" xfId="1441" xr:uid="{00000000-0005-0000-0000-000084130000}"/>
    <cellStyle name="Percent 8 3 4 2" xfId="4517" xr:uid="{00000000-0005-0000-0000-000085130000}"/>
    <cellStyle name="Percent 8 3 5" xfId="3604" xr:uid="{00000000-0005-0000-0000-000086130000}"/>
    <cellStyle name="Percent 8 3 6" xfId="2903" xr:uid="{00000000-0005-0000-0000-000087130000}"/>
    <cellStyle name="Percent 8 3 7" xfId="2205" xr:uid="{00000000-0005-0000-0000-000088130000}"/>
    <cellStyle name="Percent 8 4" xfId="744" xr:uid="{00000000-0005-0000-0000-000089130000}"/>
    <cellStyle name="Percent 8 4 2" xfId="1207" xr:uid="{00000000-0005-0000-0000-00008A130000}"/>
    <cellStyle name="Percent 8 4 2 2" xfId="4286" xr:uid="{00000000-0005-0000-0000-00008B130000}"/>
    <cellStyle name="Percent 8 4 3" xfId="1684" xr:uid="{00000000-0005-0000-0000-00008C130000}"/>
    <cellStyle name="Percent 8 4 3 2" xfId="4748" xr:uid="{00000000-0005-0000-0000-00008D130000}"/>
    <cellStyle name="Percent 8 4 4" xfId="3831" xr:uid="{00000000-0005-0000-0000-00008E130000}"/>
    <cellStyle name="Percent 8 4 5" xfId="3134" xr:uid="{00000000-0005-0000-0000-00008F130000}"/>
    <cellStyle name="Percent 8 4 6" xfId="2435" xr:uid="{00000000-0005-0000-0000-000090130000}"/>
    <cellStyle name="Percent 8 5" xfId="980" xr:uid="{00000000-0005-0000-0000-000091130000}"/>
    <cellStyle name="Percent 8 5 2" xfId="1928" xr:uid="{00000000-0005-0000-0000-000092130000}"/>
    <cellStyle name="Percent 8 5 2 2" xfId="4990" xr:uid="{00000000-0005-0000-0000-000093130000}"/>
    <cellStyle name="Percent 8 5 3" xfId="4059" xr:uid="{00000000-0005-0000-0000-000094130000}"/>
    <cellStyle name="Percent 8 5 4" xfId="3366" xr:uid="{00000000-0005-0000-0000-000095130000}"/>
    <cellStyle name="Percent 8 5 5" xfId="2667" xr:uid="{00000000-0005-0000-0000-000096130000}"/>
    <cellStyle name="Percent 8 6" xfId="1438" xr:uid="{00000000-0005-0000-0000-000097130000}"/>
    <cellStyle name="Percent 8 6 2" xfId="4514" xr:uid="{00000000-0005-0000-0000-000098130000}"/>
    <cellStyle name="Percent 8 7" xfId="3601" xr:uid="{00000000-0005-0000-0000-000099130000}"/>
    <cellStyle name="Percent 8 8" xfId="2900" xr:uid="{00000000-0005-0000-0000-00009A130000}"/>
    <cellStyle name="Percent 8 9" xfId="2202" xr:uid="{00000000-0005-0000-0000-00009B130000}"/>
    <cellStyle name="Percent 9" xfId="491" xr:uid="{00000000-0005-0000-0000-00009C130000}"/>
    <cellStyle name="Percent 9 2" xfId="492" xr:uid="{00000000-0005-0000-0000-00009D130000}"/>
    <cellStyle name="Percent 9 2 2" xfId="749" xr:uid="{00000000-0005-0000-0000-00009E130000}"/>
    <cellStyle name="Percent 9 2 2 2" xfId="1212" xr:uid="{00000000-0005-0000-0000-00009F130000}"/>
    <cellStyle name="Percent 9 2 2 2 2" xfId="4291" xr:uid="{00000000-0005-0000-0000-0000A0130000}"/>
    <cellStyle name="Percent 9 2 2 3" xfId="1689" xr:uid="{00000000-0005-0000-0000-0000A1130000}"/>
    <cellStyle name="Percent 9 2 2 3 2" xfId="4753" xr:uid="{00000000-0005-0000-0000-0000A2130000}"/>
    <cellStyle name="Percent 9 2 2 4" xfId="3836" xr:uid="{00000000-0005-0000-0000-0000A3130000}"/>
    <cellStyle name="Percent 9 2 2 5" xfId="3139" xr:uid="{00000000-0005-0000-0000-0000A4130000}"/>
    <cellStyle name="Percent 9 2 2 6" xfId="2440" xr:uid="{00000000-0005-0000-0000-0000A5130000}"/>
    <cellStyle name="Percent 9 2 3" xfId="985" xr:uid="{00000000-0005-0000-0000-0000A6130000}"/>
    <cellStyle name="Percent 9 2 3 2" xfId="1933" xr:uid="{00000000-0005-0000-0000-0000A7130000}"/>
    <cellStyle name="Percent 9 2 3 2 2" xfId="4995" xr:uid="{00000000-0005-0000-0000-0000A8130000}"/>
    <cellStyle name="Percent 9 2 3 3" xfId="4064" xr:uid="{00000000-0005-0000-0000-0000A9130000}"/>
    <cellStyle name="Percent 9 2 3 4" xfId="3371" xr:uid="{00000000-0005-0000-0000-0000AA130000}"/>
    <cellStyle name="Percent 9 2 3 5" xfId="2672" xr:uid="{00000000-0005-0000-0000-0000AB130000}"/>
    <cellStyle name="Percent 9 2 4" xfId="1443" xr:uid="{00000000-0005-0000-0000-0000AC130000}"/>
    <cellStyle name="Percent 9 2 4 2" xfId="4519" xr:uid="{00000000-0005-0000-0000-0000AD130000}"/>
    <cellStyle name="Percent 9 2 5" xfId="3606" xr:uid="{00000000-0005-0000-0000-0000AE130000}"/>
    <cellStyle name="Percent 9 2 6" xfId="2905" xr:uid="{00000000-0005-0000-0000-0000AF130000}"/>
    <cellStyle name="Percent 9 2 7" xfId="2207" xr:uid="{00000000-0005-0000-0000-0000B0130000}"/>
    <cellStyle name="Percent 9 3" xfId="748" xr:uid="{00000000-0005-0000-0000-0000B1130000}"/>
    <cellStyle name="Percent 9 3 2" xfId="1211" xr:uid="{00000000-0005-0000-0000-0000B2130000}"/>
    <cellStyle name="Percent 9 3 2 2" xfId="4290" xr:uid="{00000000-0005-0000-0000-0000B3130000}"/>
    <cellStyle name="Percent 9 3 3" xfId="1688" xr:uid="{00000000-0005-0000-0000-0000B4130000}"/>
    <cellStyle name="Percent 9 3 3 2" xfId="4752" xr:uid="{00000000-0005-0000-0000-0000B5130000}"/>
    <cellStyle name="Percent 9 3 4" xfId="3835" xr:uid="{00000000-0005-0000-0000-0000B6130000}"/>
    <cellStyle name="Percent 9 3 5" xfId="3138" xr:uid="{00000000-0005-0000-0000-0000B7130000}"/>
    <cellStyle name="Percent 9 3 6" xfId="2439" xr:uid="{00000000-0005-0000-0000-0000B8130000}"/>
    <cellStyle name="Percent 9 4" xfId="984" xr:uid="{00000000-0005-0000-0000-0000B9130000}"/>
    <cellStyle name="Percent 9 4 2" xfId="1932" xr:uid="{00000000-0005-0000-0000-0000BA130000}"/>
    <cellStyle name="Percent 9 4 2 2" xfId="4994" xr:uid="{00000000-0005-0000-0000-0000BB130000}"/>
    <cellStyle name="Percent 9 4 3" xfId="4063" xr:uid="{00000000-0005-0000-0000-0000BC130000}"/>
    <cellStyle name="Percent 9 4 4" xfId="3370" xr:uid="{00000000-0005-0000-0000-0000BD130000}"/>
    <cellStyle name="Percent 9 4 5" xfId="2671" xr:uid="{00000000-0005-0000-0000-0000BE130000}"/>
    <cellStyle name="Percent 9 5" xfId="1442" xr:uid="{00000000-0005-0000-0000-0000BF130000}"/>
    <cellStyle name="Percent 9 5 2" xfId="4518" xr:uid="{00000000-0005-0000-0000-0000C0130000}"/>
    <cellStyle name="Percent 9 6" xfId="3605" xr:uid="{00000000-0005-0000-0000-0000C1130000}"/>
    <cellStyle name="Percent 9 7" xfId="2904" xr:uid="{00000000-0005-0000-0000-0000C2130000}"/>
    <cellStyle name="Percent 9 8" xfId="2206" xr:uid="{00000000-0005-0000-0000-0000C3130000}"/>
    <cellStyle name="PerDay" xfId="5363" xr:uid="{A161AC43-98E0-4BE3-BCB8-9699136C1E89}"/>
    <cellStyle name="SAPBEXstdData" xfId="5390" xr:uid="{3D6BB926-61BF-4A58-989B-D2F3D7EBDADF}"/>
    <cellStyle name="Standard 2" xfId="493" xr:uid="{00000000-0005-0000-0000-0000C4130000}"/>
    <cellStyle name="tableau | cellule | normal | decimal 1" xfId="494" xr:uid="{00000000-0005-0000-0000-0000C5130000}"/>
    <cellStyle name="tableau | cellule | normal | decimal 1 2" xfId="1945" xr:uid="{00000000-0005-0000-0000-0000C6130000}"/>
    <cellStyle name="tableau | cellule | normal | decimal 1 2 2" xfId="5007" xr:uid="{00000000-0005-0000-0000-0000C7130000}"/>
    <cellStyle name="tableau | cellule | normal | decimal 1 2 2 2" xfId="5049" xr:uid="{00000000-0005-0000-0000-0000C8130000}"/>
    <cellStyle name="tableau | cellule | normal | decimal 1 2 2 3" xfId="5217" xr:uid="{00000000-0005-0000-0000-0000C9130000}"/>
    <cellStyle name="tableau | cellule | normal | decimal 1 2 3" xfId="3377" xr:uid="{00000000-0005-0000-0000-0000CA130000}"/>
    <cellStyle name="tableau | cellule | normal | decimal 1 2 3 2" xfId="5107" xr:uid="{00000000-0005-0000-0000-0000CB130000}"/>
    <cellStyle name="tableau | cellule | normal | decimal 1 2 3 3" xfId="5043" xr:uid="{00000000-0005-0000-0000-0000CC130000}"/>
    <cellStyle name="tableau | cellule | normal | decimal 1 2 4" xfId="5118" xr:uid="{00000000-0005-0000-0000-0000CD130000}"/>
    <cellStyle name="tableau | cellule | normal | decimal 1 2 5" xfId="2005" xr:uid="{00000000-0005-0000-0000-0000CE130000}"/>
    <cellStyle name="tableau | cellule | normal | decimal 1 3" xfId="1444" xr:uid="{00000000-0005-0000-0000-0000CF130000}"/>
    <cellStyle name="tableau | cellule | normal | decimal 1 3 2" xfId="4520" xr:uid="{00000000-0005-0000-0000-0000D0130000}"/>
    <cellStyle name="tableau | cellule | normal | decimal 1 3 3" xfId="5111" xr:uid="{00000000-0005-0000-0000-0000D1130000}"/>
    <cellStyle name="tableau | cellule | normal | decimal 1 3 4" xfId="5173" xr:uid="{00000000-0005-0000-0000-0000D2130000}"/>
    <cellStyle name="tableau | cellule | normal | decimal 1 4" xfId="3607" xr:uid="{00000000-0005-0000-0000-0000D3130000}"/>
    <cellStyle name="tableau | cellule | normal | decimal 1 4 2" xfId="5200" xr:uid="{00000000-0005-0000-0000-0000D4130000}"/>
    <cellStyle name="tableau | cellule | normal | decimal 1 4 3" xfId="5172" xr:uid="{00000000-0005-0000-0000-0000D5130000}"/>
    <cellStyle name="tableau | cellule | normal | decimal 1 5" xfId="2906" xr:uid="{00000000-0005-0000-0000-0000D6130000}"/>
    <cellStyle name="tableau | cellule | normal | decimal 1 5 2" xfId="5148" xr:uid="{00000000-0005-0000-0000-0000D7130000}"/>
    <cellStyle name="tableau | cellule | normal | decimal 1 5 3" xfId="5096" xr:uid="{00000000-0005-0000-0000-0000D8130000}"/>
    <cellStyle name="tableau | cellule | normal | decimal 1 6" xfId="5151" xr:uid="{00000000-0005-0000-0000-0000D9130000}"/>
    <cellStyle name="tableau | cellule | normal | decimal 1 7" xfId="5153" xr:uid="{00000000-0005-0000-0000-0000DA130000}"/>
    <cellStyle name="tableau | cellule | normal | pourcentage | decimal 1" xfId="495" xr:uid="{00000000-0005-0000-0000-0000DB130000}"/>
    <cellStyle name="tableau | cellule | normal | pourcentage | decimal 1 2" xfId="1946" xr:uid="{00000000-0005-0000-0000-0000DC130000}"/>
    <cellStyle name="tableau | cellule | normal | pourcentage | decimal 1 2 2" xfId="5008" xr:uid="{00000000-0005-0000-0000-0000DD130000}"/>
    <cellStyle name="tableau | cellule | normal | pourcentage | decimal 1 2 2 2" xfId="2117" xr:uid="{00000000-0005-0000-0000-0000DE130000}"/>
    <cellStyle name="tableau | cellule | normal | pourcentage | decimal 1 2 2 3" xfId="5218" xr:uid="{00000000-0005-0000-0000-0000DF130000}"/>
    <cellStyle name="tableau | cellule | normal | pourcentage | decimal 1 2 3" xfId="3378" xr:uid="{00000000-0005-0000-0000-0000E0130000}"/>
    <cellStyle name="tableau | cellule | normal | pourcentage | decimal 1 2 3 2" xfId="5139" xr:uid="{00000000-0005-0000-0000-0000E1130000}"/>
    <cellStyle name="tableau | cellule | normal | pourcentage | decimal 1 2 3 3" xfId="5181" xr:uid="{00000000-0005-0000-0000-0000E2130000}"/>
    <cellStyle name="tableau | cellule | normal | pourcentage | decimal 1 2 4" xfId="2159" xr:uid="{00000000-0005-0000-0000-0000E3130000}"/>
    <cellStyle name="tableau | cellule | normal | pourcentage | decimal 1 2 5" xfId="2566" xr:uid="{00000000-0005-0000-0000-0000E4130000}"/>
    <cellStyle name="tableau | cellule | normal | pourcentage | decimal 1 3" xfId="1445" xr:uid="{00000000-0005-0000-0000-0000E5130000}"/>
    <cellStyle name="tableau | cellule | normal | pourcentage | decimal 1 3 2" xfId="4521" xr:uid="{00000000-0005-0000-0000-0000E6130000}"/>
    <cellStyle name="tableau | cellule | normal | pourcentage | decimal 1 3 3" xfId="5144" xr:uid="{00000000-0005-0000-0000-0000E7130000}"/>
    <cellStyle name="tableau | cellule | normal | pourcentage | decimal 1 3 4" xfId="1973" xr:uid="{00000000-0005-0000-0000-0000E8130000}"/>
    <cellStyle name="tableau | cellule | normal | pourcentage | decimal 1 4" xfId="3608" xr:uid="{00000000-0005-0000-0000-0000E9130000}"/>
    <cellStyle name="tableau | cellule | normal | pourcentage | decimal 1 4 2" xfId="5062" xr:uid="{00000000-0005-0000-0000-0000EA130000}"/>
    <cellStyle name="tableau | cellule | normal | pourcentage | decimal 1 4 3" xfId="1997" xr:uid="{00000000-0005-0000-0000-0000EB130000}"/>
    <cellStyle name="tableau | cellule | normal | pourcentage | decimal 1 5" xfId="2907" xr:uid="{00000000-0005-0000-0000-0000EC130000}"/>
    <cellStyle name="tableau | cellule | normal | pourcentage | decimal 1 5 2" xfId="5202" xr:uid="{00000000-0005-0000-0000-0000ED130000}"/>
    <cellStyle name="tableau | cellule | normal | pourcentage | decimal 1 5 3" xfId="5094" xr:uid="{00000000-0005-0000-0000-0000EE130000}"/>
    <cellStyle name="tableau | cellule | normal | pourcentage | decimal 1 6" xfId="5206" xr:uid="{00000000-0005-0000-0000-0000EF130000}"/>
    <cellStyle name="tableau | cellule | normal | pourcentage | decimal 1 7" xfId="5177" xr:uid="{00000000-0005-0000-0000-0000F0130000}"/>
    <cellStyle name="tableau | cellule | total | decimal 1" xfId="496" xr:uid="{00000000-0005-0000-0000-0000F1130000}"/>
    <cellStyle name="tableau | cellule | total | decimal 1 2" xfId="1947" xr:uid="{00000000-0005-0000-0000-0000F2130000}"/>
    <cellStyle name="tableau | cellule | total | decimal 1 2 2" xfId="5009" xr:uid="{00000000-0005-0000-0000-0000F3130000}"/>
    <cellStyle name="tableau | cellule | total | decimal 1 2 2 2" xfId="5078" xr:uid="{00000000-0005-0000-0000-0000F4130000}"/>
    <cellStyle name="tableau | cellule | total | decimal 1 2 2 3" xfId="5219" xr:uid="{00000000-0005-0000-0000-0000F5130000}"/>
    <cellStyle name="tableau | cellule | total | decimal 1 2 3" xfId="3379" xr:uid="{00000000-0005-0000-0000-0000F6130000}"/>
    <cellStyle name="tableau | cellule | total | decimal 1 2 3 2" xfId="5191" xr:uid="{00000000-0005-0000-0000-0000F7130000}"/>
    <cellStyle name="tableau | cellule | total | decimal 1 2 3 3" xfId="5147" xr:uid="{00000000-0005-0000-0000-0000F8130000}"/>
    <cellStyle name="tableau | cellule | total | decimal 1 2 4" xfId="5040" xr:uid="{00000000-0005-0000-0000-0000F9130000}"/>
    <cellStyle name="tableau | cellule | total | decimal 1 2 5" xfId="5081" xr:uid="{00000000-0005-0000-0000-0000FA130000}"/>
    <cellStyle name="tableau | cellule | total | decimal 1 3" xfId="1446" xr:uid="{00000000-0005-0000-0000-0000FB130000}"/>
    <cellStyle name="tableau | cellule | total | decimal 1 3 2" xfId="4522" xr:uid="{00000000-0005-0000-0000-0000FC130000}"/>
    <cellStyle name="tableau | cellule | total | decimal 1 3 3" xfId="5198" xr:uid="{00000000-0005-0000-0000-0000FD130000}"/>
    <cellStyle name="tableau | cellule | total | decimal 1 3 4" xfId="5082" xr:uid="{00000000-0005-0000-0000-0000FE130000}"/>
    <cellStyle name="tableau | cellule | total | decimal 1 4" xfId="3609" xr:uid="{00000000-0005-0000-0000-0000FF130000}"/>
    <cellStyle name="tableau | cellule | total | decimal 1 4 2" xfId="5100" xr:uid="{00000000-0005-0000-0000-000000140000}"/>
    <cellStyle name="tableau | cellule | total | decimal 1 4 3" xfId="2678" xr:uid="{00000000-0005-0000-0000-000001140000}"/>
    <cellStyle name="tableau | cellule | total | decimal 1 5" xfId="2908" xr:uid="{00000000-0005-0000-0000-000002140000}"/>
    <cellStyle name="tableau | cellule | total | decimal 1 5 2" xfId="5064" xr:uid="{00000000-0005-0000-0000-000003140000}"/>
    <cellStyle name="tableau | cellule | total | decimal 1 5 3" xfId="5157" xr:uid="{00000000-0005-0000-0000-000004140000}"/>
    <cellStyle name="tableau | cellule | total | decimal 1 6" xfId="5069" xr:uid="{00000000-0005-0000-0000-000005140000}"/>
    <cellStyle name="tableau | cellule | total | decimal 1 7" xfId="5140" xr:uid="{00000000-0005-0000-0000-000006140000}"/>
    <cellStyle name="tableau | coin superieur gauche" xfId="497" xr:uid="{00000000-0005-0000-0000-000007140000}"/>
    <cellStyle name="tableau | coin superieur gauche 2" xfId="1957" xr:uid="{00000000-0005-0000-0000-000008140000}"/>
    <cellStyle name="tableau | coin superieur gauche 2 2" xfId="5018" xr:uid="{00000000-0005-0000-0000-000009140000}"/>
    <cellStyle name="tableau | coin superieur gauche 2 2 2" xfId="5183" xr:uid="{00000000-0005-0000-0000-00000A140000}"/>
    <cellStyle name="tableau | coin superieur gauche 2 2 3" xfId="5228" xr:uid="{00000000-0005-0000-0000-00000B140000}"/>
    <cellStyle name="tableau | coin superieur gauche 2 3" xfId="5101" xr:uid="{00000000-0005-0000-0000-00000C140000}"/>
    <cellStyle name="tableau | coin superieur gauche 2 4" xfId="2006" xr:uid="{00000000-0005-0000-0000-00000D140000}"/>
    <cellStyle name="tableau | coin superieur gauche 3" xfId="5103" xr:uid="{00000000-0005-0000-0000-00000E140000}"/>
    <cellStyle name="tableau | coin superieur gauche 4" xfId="5068" xr:uid="{00000000-0005-0000-0000-00000F140000}"/>
    <cellStyle name="tableau | entete-colonne | series" xfId="498" xr:uid="{00000000-0005-0000-0000-000010140000}"/>
    <cellStyle name="tableau | entete-colonne | series 2" xfId="1948" xr:uid="{00000000-0005-0000-0000-000011140000}"/>
    <cellStyle name="tableau | entete-colonne | series 2 2" xfId="5010" xr:uid="{00000000-0005-0000-0000-000012140000}"/>
    <cellStyle name="tableau | entete-colonne | series 2 2 2" xfId="5119" xr:uid="{00000000-0005-0000-0000-000013140000}"/>
    <cellStyle name="tableau | entete-colonne | series 2 2 3" xfId="5220" xr:uid="{00000000-0005-0000-0000-000014140000}"/>
    <cellStyle name="tableau | entete-colonne | series 2 3" xfId="5039" xr:uid="{00000000-0005-0000-0000-000015140000}"/>
    <cellStyle name="tableau | entete-colonne | series 2 4" xfId="5197" xr:uid="{00000000-0005-0000-0000-000016140000}"/>
    <cellStyle name="tableau | entete-colonne | series 3" xfId="5137" xr:uid="{00000000-0005-0000-0000-000017140000}"/>
    <cellStyle name="tableau | entete-colonne | series 4" xfId="5204" xr:uid="{00000000-0005-0000-0000-000018140000}"/>
    <cellStyle name="tableau | entete-ligne | normal" xfId="499" xr:uid="{00000000-0005-0000-0000-000019140000}"/>
    <cellStyle name="tableau | entete-ligne | normal 2" xfId="1949" xr:uid="{00000000-0005-0000-0000-00001A140000}"/>
    <cellStyle name="tableau | entete-ligne | normal 2 2" xfId="5011" xr:uid="{00000000-0005-0000-0000-00001B140000}"/>
    <cellStyle name="tableau | entete-ligne | normal 2 2 2" xfId="5169" xr:uid="{00000000-0005-0000-0000-00001C140000}"/>
    <cellStyle name="tableau | entete-ligne | normal 2 2 3" xfId="5221" xr:uid="{00000000-0005-0000-0000-00001D140000}"/>
    <cellStyle name="tableau | entete-ligne | normal 2 3" xfId="5038" xr:uid="{00000000-0005-0000-0000-00001E140000}"/>
    <cellStyle name="tableau | entete-ligne | normal 2 4" xfId="5053" xr:uid="{00000000-0005-0000-0000-00001F140000}"/>
    <cellStyle name="tableau | entete-ligne | normal 3" xfId="5186" xr:uid="{00000000-0005-0000-0000-000020140000}"/>
    <cellStyle name="tableau | entete-ligne | normal 4" xfId="5041" xr:uid="{00000000-0005-0000-0000-000021140000}"/>
    <cellStyle name="tableau | entete-ligne | total" xfId="500" xr:uid="{00000000-0005-0000-0000-000022140000}"/>
    <cellStyle name="tableau | entete-ligne | total 2" xfId="1950" xr:uid="{00000000-0005-0000-0000-000023140000}"/>
    <cellStyle name="tableau | entete-ligne | total 2 2" xfId="5012" xr:uid="{00000000-0005-0000-0000-000024140000}"/>
    <cellStyle name="tableau | entete-ligne | total 2 2 2" xfId="5110" xr:uid="{00000000-0005-0000-0000-000025140000}"/>
    <cellStyle name="tableau | entete-ligne | total 2 2 3" xfId="5222" xr:uid="{00000000-0005-0000-0000-000026140000}"/>
    <cellStyle name="tableau | entete-ligne | total 2 3" xfId="5084" xr:uid="{00000000-0005-0000-0000-000027140000}"/>
    <cellStyle name="tableau | entete-ligne | total 2 4" xfId="5047" xr:uid="{00000000-0005-0000-0000-000028140000}"/>
    <cellStyle name="tableau | entete-ligne | total 3" xfId="5165" xr:uid="{00000000-0005-0000-0000-000029140000}"/>
    <cellStyle name="tableau | entete-ligne | total 4" xfId="5209" xr:uid="{00000000-0005-0000-0000-00002A140000}"/>
    <cellStyle name="tableau | ligne-titre | niveau1" xfId="501" xr:uid="{00000000-0005-0000-0000-00002B140000}"/>
    <cellStyle name="tableau | ligne-titre | niveau1 2" xfId="1956" xr:uid="{00000000-0005-0000-0000-00002C140000}"/>
    <cellStyle name="tableau | ligne-titre | niveau1 2 2" xfId="5017" xr:uid="{00000000-0005-0000-0000-00002D140000}"/>
    <cellStyle name="tableau | ligne-titre | niveau1 2 2 2" xfId="5132" xr:uid="{00000000-0005-0000-0000-00002E140000}"/>
    <cellStyle name="tableau | ligne-titre | niveau1 2 2 3" xfId="5227" xr:uid="{00000000-0005-0000-0000-00002F140000}"/>
    <cellStyle name="tableau | ligne-titre | niveau1 2 3" xfId="5066" xr:uid="{00000000-0005-0000-0000-000030140000}"/>
    <cellStyle name="tableau | ligne-titre | niveau1 2 4" xfId="5146" xr:uid="{00000000-0005-0000-0000-000031140000}"/>
    <cellStyle name="tableau | ligne-titre | niveau1 3" xfId="5055" xr:uid="{00000000-0005-0000-0000-000032140000}"/>
    <cellStyle name="tableau | ligne-titre | niveau1 4" xfId="5187" xr:uid="{00000000-0005-0000-0000-000033140000}"/>
    <cellStyle name="tableau | ligne-titre | niveau2" xfId="502" xr:uid="{00000000-0005-0000-0000-000034140000}"/>
    <cellStyle name="tableau | ligne-titre | niveau2 2" xfId="1951" xr:uid="{00000000-0005-0000-0000-000035140000}"/>
    <cellStyle name="tableau | ligne-titre | niveau2 2 2" xfId="5013" xr:uid="{00000000-0005-0000-0000-000036140000}"/>
    <cellStyle name="tableau | ligne-titre | niveau2 2 2 2" xfId="5142" xr:uid="{00000000-0005-0000-0000-000037140000}"/>
    <cellStyle name="tableau | ligne-titre | niveau2 2 2 3" xfId="5223" xr:uid="{00000000-0005-0000-0000-000038140000}"/>
    <cellStyle name="tableau | ligne-titre | niveau2 2 3" xfId="5125" xr:uid="{00000000-0005-0000-0000-000039140000}"/>
    <cellStyle name="tableau | ligne-titre | niveau2 2 4" xfId="2019" xr:uid="{00000000-0005-0000-0000-00003A140000}"/>
    <cellStyle name="tableau | ligne-titre | niveau2 3" xfId="5042" xr:uid="{00000000-0005-0000-0000-00003B140000}"/>
    <cellStyle name="tableau | ligne-titre | niveau2 4" xfId="5070" xr:uid="{00000000-0005-0000-0000-00003C140000}"/>
    <cellStyle name="Title 2" xfId="151" xr:uid="{00000000-0005-0000-0000-00003D140000}"/>
    <cellStyle name="Title 2 2" xfId="5302" xr:uid="{BC8D850D-0EA7-4023-8A38-0B4E261F3D5D}"/>
    <cellStyle name="Title 3" xfId="150" xr:uid="{00000000-0005-0000-0000-00003E140000}"/>
    <cellStyle name="Title 3 2" xfId="5350" xr:uid="{F4918395-E43B-4421-8EFC-DFF2B9D465A9}"/>
    <cellStyle name="Titre colonne" xfId="503" xr:uid="{00000000-0005-0000-0000-00003F140000}"/>
    <cellStyle name="Titre colonnes" xfId="504" xr:uid="{00000000-0005-0000-0000-000040140000}"/>
    <cellStyle name="Titre colonnes 2" xfId="505" xr:uid="{00000000-0005-0000-0000-000041140000}"/>
    <cellStyle name="Titre colonnes 3" xfId="506" xr:uid="{00000000-0005-0000-0000-000042140000}"/>
    <cellStyle name="Titre general" xfId="507" xr:uid="{00000000-0005-0000-0000-000043140000}"/>
    <cellStyle name="Titre général" xfId="508" xr:uid="{00000000-0005-0000-0000-000044140000}"/>
    <cellStyle name="Titre ligne" xfId="509" xr:uid="{00000000-0005-0000-0000-000045140000}"/>
    <cellStyle name="Titre lignes" xfId="510" xr:uid="{00000000-0005-0000-0000-000046140000}"/>
    <cellStyle name="Titre lignes 2" xfId="511" xr:uid="{00000000-0005-0000-0000-000047140000}"/>
    <cellStyle name="Titre lignes 3" xfId="512" xr:uid="{00000000-0005-0000-0000-000048140000}"/>
    <cellStyle name="Titre page" xfId="513" xr:uid="{00000000-0005-0000-0000-000049140000}"/>
    <cellStyle name="Titre tableau" xfId="514" xr:uid="{00000000-0005-0000-0000-00004A140000}"/>
    <cellStyle name="Total" xfId="5241" builtinId="25" customBuiltin="1"/>
    <cellStyle name="Total 2" xfId="153" xr:uid="{00000000-0005-0000-0000-00004B140000}"/>
    <cellStyle name="Total 2 2" xfId="515" xr:uid="{00000000-0005-0000-0000-00004C140000}"/>
    <cellStyle name="Total 2 2 2" xfId="5344" xr:uid="{AD16EC77-1CFE-4D1E-812C-FC2F7A8AFF50}"/>
    <cellStyle name="Total 2 3" xfId="5317" xr:uid="{FA960146-0D65-418B-8FE8-F5387A6E1C3F}"/>
    <cellStyle name="Total 2 4" xfId="5303" xr:uid="{793A6A27-B4A0-46C0-88A1-45A16BDDA64F}"/>
    <cellStyle name="Total 3" xfId="152" xr:uid="{00000000-0005-0000-0000-00004D140000}"/>
    <cellStyle name="Total 3 2" xfId="1741" xr:uid="{00000000-0005-0000-0000-00004E140000}"/>
    <cellStyle name="Total 3 2 2" xfId="4803" xr:uid="{00000000-0005-0000-0000-00004F140000}"/>
    <cellStyle name="Total 3 2 2 2" xfId="5171" xr:uid="{00000000-0005-0000-0000-000050140000}"/>
    <cellStyle name="Total 3 2 2 3" xfId="5106" xr:uid="{00000000-0005-0000-0000-000051140000}"/>
    <cellStyle name="Total 3 2 3" xfId="3187" xr:uid="{00000000-0005-0000-0000-000052140000}"/>
    <cellStyle name="Total 3 2 3 2" xfId="2214" xr:uid="{00000000-0005-0000-0000-000053140000}"/>
    <cellStyle name="Total 3 2 3 3" xfId="5160" xr:uid="{00000000-0005-0000-0000-000054140000}"/>
    <cellStyle name="Total 3 2 4" xfId="5164" xr:uid="{00000000-0005-0000-0000-000055140000}"/>
    <cellStyle name="Total 3 2 5" xfId="5050" xr:uid="{00000000-0005-0000-0000-000056140000}"/>
    <cellStyle name="Total 3 3" xfId="1259" xr:uid="{00000000-0005-0000-0000-000057140000}"/>
    <cellStyle name="Total 3 3 2" xfId="4335" xr:uid="{00000000-0005-0000-0000-000058140000}"/>
    <cellStyle name="Total 3 3 3" xfId="5145" xr:uid="{00000000-0005-0000-0000-000059140000}"/>
    <cellStyle name="Total 3 3 4" xfId="5065" xr:uid="{00000000-0005-0000-0000-00005A140000}"/>
    <cellStyle name="Total 3 4" xfId="3422" xr:uid="{00000000-0005-0000-0000-00005B140000}"/>
    <cellStyle name="Total 3 4 2" xfId="5161" xr:uid="{00000000-0005-0000-0000-00005C140000}"/>
    <cellStyle name="Total 3 4 3" xfId="5073" xr:uid="{00000000-0005-0000-0000-00005D140000}"/>
    <cellStyle name="Total 3 5" xfId="2721" xr:uid="{00000000-0005-0000-0000-00005E140000}"/>
    <cellStyle name="Total 3 5 2" xfId="5184" xr:uid="{00000000-0005-0000-0000-00005F140000}"/>
    <cellStyle name="Total 3 5 3" xfId="5136" xr:uid="{00000000-0005-0000-0000-000060140000}"/>
    <cellStyle name="Total 3 6" xfId="5088" xr:uid="{00000000-0005-0000-0000-000061140000}"/>
    <cellStyle name="Total 3 7" xfId="5155" xr:uid="{00000000-0005-0000-0000-000062140000}"/>
    <cellStyle name="Total 3 8" xfId="5343" xr:uid="{34AC6715-AB33-4A51-9180-DAF5126D5EC3}"/>
    <cellStyle name="Total 4" xfId="516" xr:uid="{00000000-0005-0000-0000-000063140000}"/>
    <cellStyle name="Total intermediaire" xfId="154" xr:uid="{00000000-0005-0000-0000-000064140000}"/>
    <cellStyle name="Total intermediaire 0" xfId="517" xr:uid="{00000000-0005-0000-0000-000065140000}"/>
    <cellStyle name="Total intermediaire 1" xfId="518" xr:uid="{00000000-0005-0000-0000-000066140000}"/>
    <cellStyle name="Total intermediaire 2" xfId="155" xr:uid="{00000000-0005-0000-0000-000067140000}"/>
    <cellStyle name="Total intermediaire 2 2" xfId="519" xr:uid="{00000000-0005-0000-0000-000068140000}"/>
    <cellStyle name="Total intermediaire 3" xfId="520" xr:uid="{00000000-0005-0000-0000-000069140000}"/>
    <cellStyle name="Total intermediaire 4" xfId="521" xr:uid="{00000000-0005-0000-0000-00006A140000}"/>
    <cellStyle name="Total tableau" xfId="522" xr:uid="{00000000-0005-0000-0000-00006B140000}"/>
    <cellStyle name="Warning Text" xfId="13" builtinId="11" customBuiltin="1"/>
    <cellStyle name="Warning Text 2" xfId="5304" xr:uid="{593E7CCA-2C47-4D33-8B0D-7286B74A8FB2}"/>
    <cellStyle name="Warning Text 2 2" xfId="5346" xr:uid="{0FA0030B-1737-4CB2-AB67-6309622F0479}"/>
    <cellStyle name="Warning Text 2 3" xfId="5318" xr:uid="{6AE6B517-BA04-49B0-A974-A54028CAF76F}"/>
    <cellStyle name="Warning Text 3" xfId="5345" xr:uid="{819B2015-223B-43A7-8525-A9708FE38C52}"/>
  </cellStyles>
  <dxfs count="0"/>
  <tableStyles count="0" defaultTableStyle="TableStyleMedium9" defaultPivotStyle="PivotStyleLight16"/>
  <colors>
    <mruColors>
      <color rgb="FF95D600"/>
      <color rgb="FFDCDDDE"/>
      <color rgb="FFBABCBD"/>
      <color rgb="FFF2F2F2"/>
      <color rgb="FFD9D9D9"/>
      <color rgb="FF0093C9"/>
      <color rgb="FF009365"/>
      <color rgb="FF545759"/>
      <color rgb="FF555759"/>
      <color rgb="FFEDF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customXml" Target="../ink/ink4.xml"/><Relationship Id="rId13" Type="http://schemas.openxmlformats.org/officeDocument/2006/relationships/image" Target="../media/image9.png"/><Relationship Id="rId18" Type="http://schemas.openxmlformats.org/officeDocument/2006/relationships/customXml" Target="../ink/ink9.xml"/><Relationship Id="rId26" Type="http://schemas.openxmlformats.org/officeDocument/2006/relationships/image" Target="../media/image15.png"/><Relationship Id="rId3" Type="http://schemas.openxmlformats.org/officeDocument/2006/relationships/image" Target="../media/image4.png"/><Relationship Id="rId21" Type="http://schemas.openxmlformats.org/officeDocument/2006/relationships/image" Target="../media/image13.png"/><Relationship Id="rId7" Type="http://schemas.openxmlformats.org/officeDocument/2006/relationships/image" Target="../media/image6.png"/><Relationship Id="rId12" Type="http://schemas.openxmlformats.org/officeDocument/2006/relationships/customXml" Target="../ink/ink6.xml"/><Relationship Id="rId17" Type="http://schemas.openxmlformats.org/officeDocument/2006/relationships/image" Target="../media/image11.png"/><Relationship Id="rId25" Type="http://schemas.openxmlformats.org/officeDocument/2006/relationships/customXml" Target="../ink/ink13.xml"/><Relationship Id="rId2" Type="http://schemas.openxmlformats.org/officeDocument/2006/relationships/customXml" Target="../ink/ink1.xml"/><Relationship Id="rId16" Type="http://schemas.openxmlformats.org/officeDocument/2006/relationships/customXml" Target="../ink/ink8.xml"/><Relationship Id="rId20" Type="http://schemas.openxmlformats.org/officeDocument/2006/relationships/customXml" Target="../ink/ink10.xml"/><Relationship Id="rId1" Type="http://schemas.openxmlformats.org/officeDocument/2006/relationships/image" Target="../media/image3.png"/><Relationship Id="rId6" Type="http://schemas.openxmlformats.org/officeDocument/2006/relationships/customXml" Target="../ink/ink3.xml"/><Relationship Id="rId11" Type="http://schemas.openxmlformats.org/officeDocument/2006/relationships/image" Target="../media/image8.png"/><Relationship Id="rId24" Type="http://schemas.openxmlformats.org/officeDocument/2006/relationships/image" Target="../media/image14.png"/><Relationship Id="rId5" Type="http://schemas.openxmlformats.org/officeDocument/2006/relationships/image" Target="../media/image5.png"/><Relationship Id="rId15" Type="http://schemas.openxmlformats.org/officeDocument/2006/relationships/image" Target="../media/image10.png"/><Relationship Id="rId23" Type="http://schemas.openxmlformats.org/officeDocument/2006/relationships/customXml" Target="../ink/ink12.xml"/><Relationship Id="rId10" Type="http://schemas.openxmlformats.org/officeDocument/2006/relationships/customXml" Target="../ink/ink5.xml"/><Relationship Id="rId19" Type="http://schemas.openxmlformats.org/officeDocument/2006/relationships/image" Target="../media/image12.png"/><Relationship Id="rId4" Type="http://schemas.openxmlformats.org/officeDocument/2006/relationships/customXml" Target="../ink/ink2.xml"/><Relationship Id="rId9" Type="http://schemas.openxmlformats.org/officeDocument/2006/relationships/image" Target="../media/image7.png"/><Relationship Id="rId14" Type="http://schemas.openxmlformats.org/officeDocument/2006/relationships/customXml" Target="../ink/ink7.xml"/><Relationship Id="rId22" Type="http://schemas.openxmlformats.org/officeDocument/2006/relationships/customXml" Target="../ink/ink11.xml"/></Relationships>
</file>

<file path=xl/drawings/_rels/drawing7.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customXml" Target="../ink/ink17.xml"/><Relationship Id="rId2" Type="http://schemas.openxmlformats.org/officeDocument/2006/relationships/customXml" Target="../ink/ink14.xml"/><Relationship Id="rId1" Type="http://schemas.openxmlformats.org/officeDocument/2006/relationships/image" Target="../media/image3.png"/><Relationship Id="rId6" Type="http://schemas.openxmlformats.org/officeDocument/2006/relationships/customXml" Target="../ink/ink16.xml"/><Relationship Id="rId5" Type="http://schemas.openxmlformats.org/officeDocument/2006/relationships/image" Target="../media/image17.png"/><Relationship Id="rId4" Type="http://schemas.openxmlformats.org/officeDocument/2006/relationships/customXml" Target="../ink/ink15.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0</xdr:rowOff>
    </xdr:from>
    <xdr:to>
      <xdr:col>5</xdr:col>
      <xdr:colOff>571500</xdr:colOff>
      <xdr:row>10</xdr:row>
      <xdr:rowOff>144145</xdr:rowOff>
    </xdr:to>
    <xdr:pic>
      <xdr:nvPicPr>
        <xdr:cNvPr id="4" name="Picture 3" descr="C:\Users\nbeaman\AppData\Local\Microsoft\Windows\INetCache\Content.MSO\808746FA.tmp">
          <a:extLst>
            <a:ext uri="{FF2B5EF4-FFF2-40B4-BE49-F238E27FC236}">
              <a16:creationId xmlns:a16="http://schemas.microsoft.com/office/drawing/2014/main" id="{21D28971-574A-431B-959D-99FFDCC41A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0" y="2409825"/>
          <a:ext cx="1857375" cy="369570"/>
        </a:xfrm>
        <a:prstGeom prst="rect">
          <a:avLst/>
        </a:prstGeom>
      </xdr:spPr>
    </xdr:pic>
    <xdr:clientData/>
  </xdr:twoCellAnchor>
  <xdr:twoCellAnchor editAs="oneCell">
    <xdr:from>
      <xdr:col>1</xdr:col>
      <xdr:colOff>609600</xdr:colOff>
      <xdr:row>2</xdr:row>
      <xdr:rowOff>9525</xdr:rowOff>
    </xdr:from>
    <xdr:to>
      <xdr:col>7</xdr:col>
      <xdr:colOff>171450</xdr:colOff>
      <xdr:row>6</xdr:row>
      <xdr:rowOff>152136</xdr:rowOff>
    </xdr:to>
    <xdr:pic>
      <xdr:nvPicPr>
        <xdr:cNvPr id="5" name="Picture 4" descr="Advisory, Consulting, Outsourcing Services | Guidehouse">
          <a:extLst>
            <a:ext uri="{FF2B5EF4-FFF2-40B4-BE49-F238E27FC236}">
              <a16:creationId xmlns:a16="http://schemas.microsoft.com/office/drawing/2014/main" id="{E4903AE4-21E3-4B20-9D1B-F08D58B2089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3202" b="38339"/>
        <a:stretch/>
      </xdr:blipFill>
      <xdr:spPr bwMode="auto">
        <a:xfrm>
          <a:off x="1323975" y="333375"/>
          <a:ext cx="3848100" cy="1095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15925</xdr:rowOff>
    </xdr:to>
    <xdr:pic>
      <xdr:nvPicPr>
        <xdr:cNvPr id="31" name="Picture 30" descr="Advisory, Consulting, Outsourcing Services | Guidehouse">
          <a:extLst>
            <a:ext uri="{FF2B5EF4-FFF2-40B4-BE49-F238E27FC236}">
              <a16:creationId xmlns:a16="http://schemas.microsoft.com/office/drawing/2014/main" id="{10D933D7-6966-42E6-9628-72DAF22AE3F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15925</xdr:rowOff>
    </xdr:to>
    <xdr:pic>
      <xdr:nvPicPr>
        <xdr:cNvPr id="2" name="Picture 1" descr="Advisory, Consulting, Outsourcing Services | Guidehouse">
          <a:extLst>
            <a:ext uri="{FF2B5EF4-FFF2-40B4-BE49-F238E27FC236}">
              <a16:creationId xmlns:a16="http://schemas.microsoft.com/office/drawing/2014/main" id="{D2444C9E-8B1E-4043-9436-D245559EF75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562100" cy="447725"/>
    <xdr:pic>
      <xdr:nvPicPr>
        <xdr:cNvPr id="2" name="Picture 1" descr="Advisory, Consulting, Outsourcing Services | Guidehouse">
          <a:extLst>
            <a:ext uri="{FF2B5EF4-FFF2-40B4-BE49-F238E27FC236}">
              <a16:creationId xmlns:a16="http://schemas.microsoft.com/office/drawing/2014/main" id="{FCEE219F-36F5-49B1-9C54-60C1CEBBF62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58750"/>
          <a:ext cx="1562100" cy="4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562100" cy="447725"/>
    <xdr:pic>
      <xdr:nvPicPr>
        <xdr:cNvPr id="2" name="Picture 1" descr="Advisory, Consulting, Outsourcing Services | Guidehouse">
          <a:extLst>
            <a:ext uri="{FF2B5EF4-FFF2-40B4-BE49-F238E27FC236}">
              <a16:creationId xmlns:a16="http://schemas.microsoft.com/office/drawing/2014/main" id="{2F7CE7CD-F5D5-46D4-831D-907C375D568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58750"/>
          <a:ext cx="1562100" cy="4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50</xdr:rowOff>
    </xdr:to>
    <xdr:pic>
      <xdr:nvPicPr>
        <xdr:cNvPr id="10" name="Picture 9" descr="Advisory, Consulting, Outsourcing Services | Guidehouse">
          <a:extLst>
            <a:ext uri="{FF2B5EF4-FFF2-40B4-BE49-F238E27FC236}">
              <a16:creationId xmlns:a16="http://schemas.microsoft.com/office/drawing/2014/main" id="{6DD0542A-2ECD-470A-A463-4BC9C00428D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1149040</xdr:colOff>
      <xdr:row>112</xdr:row>
      <xdr:rowOff>196220</xdr:rowOff>
    </xdr:from>
    <xdr:to>
      <xdr:col>1</xdr:col>
      <xdr:colOff>1155030</xdr:colOff>
      <xdr:row>113</xdr:row>
      <xdr:rowOff>2905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4" name="Ink 3">
              <a:extLst>
                <a:ext uri="{FF2B5EF4-FFF2-40B4-BE49-F238E27FC236}">
                  <a16:creationId xmlns:a16="http://schemas.microsoft.com/office/drawing/2014/main" id="{E2EE943E-6CB4-49D6-A96E-FBE24E0519B6}"/>
                </a:ext>
              </a:extLst>
            </xdr14:cNvPr>
            <xdr14:cNvContentPartPr/>
          </xdr14:nvContentPartPr>
          <xdr14:nvPr macro=""/>
          <xdr14:xfrm>
            <a:off x="3765240" y="23691220"/>
            <a:ext cx="360" cy="360"/>
          </xdr14:xfrm>
        </xdr:contentPart>
      </mc:Choice>
      <mc:Fallback xmlns="">
        <xdr:pic>
          <xdr:nvPicPr>
            <xdr:cNvPr id="4" name="Ink 3">
              <a:extLst>
                <a:ext uri="{FF2B5EF4-FFF2-40B4-BE49-F238E27FC236}">
                  <a16:creationId xmlns:a16="http://schemas.microsoft.com/office/drawing/2014/main" id="{E2EE943E-6CB4-49D6-A96E-FBE24E0519B6}"/>
                </a:ext>
              </a:extLst>
            </xdr:cNvPr>
            <xdr:cNvPicPr/>
          </xdr:nvPicPr>
          <xdr:blipFill>
            <a:blip xmlns:r="http://schemas.openxmlformats.org/officeDocument/2006/relationships" r:embed="rId3"/>
            <a:stretch>
              <a:fillRect/>
            </a:stretch>
          </xdr:blipFill>
          <xdr:spPr>
            <a:xfrm>
              <a:off x="3747240" y="23583580"/>
              <a:ext cx="36000" cy="216000"/>
            </a:xfrm>
            <a:prstGeom prst="rect">
              <a:avLst/>
            </a:prstGeom>
          </xdr:spPr>
        </xdr:pic>
      </mc:Fallback>
    </mc:AlternateContent>
    <xdr:clientData/>
  </xdr:twoCellAnchor>
  <xdr:twoCellAnchor editAs="oneCell">
    <xdr:from>
      <xdr:col>1</xdr:col>
      <xdr:colOff>1009360</xdr:colOff>
      <xdr:row>112</xdr:row>
      <xdr:rowOff>171020</xdr:rowOff>
    </xdr:from>
    <xdr:to>
      <xdr:col>1</xdr:col>
      <xdr:colOff>1009720</xdr:colOff>
      <xdr:row>113</xdr:row>
      <xdr:rowOff>3105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
          <xdr14:nvContentPartPr>
            <xdr14:cNvPr id="5" name="Ink 4">
              <a:extLst>
                <a:ext uri="{FF2B5EF4-FFF2-40B4-BE49-F238E27FC236}">
                  <a16:creationId xmlns:a16="http://schemas.microsoft.com/office/drawing/2014/main" id="{DD7E13FE-2DB6-4548-9247-E0C7E0E962BB}"/>
                </a:ext>
              </a:extLst>
            </xdr14:cNvPr>
            <xdr14:cNvContentPartPr/>
          </xdr14:nvContentPartPr>
          <xdr14:nvPr macro=""/>
          <xdr14:xfrm>
            <a:off x="3625560" y="23666020"/>
            <a:ext cx="360" cy="360"/>
          </xdr14:xfrm>
        </xdr:contentPart>
      </mc:Choice>
      <mc:Fallback xmlns="">
        <xdr:pic>
          <xdr:nvPicPr>
            <xdr:cNvPr id="5" name="Ink 4">
              <a:extLst>
                <a:ext uri="{FF2B5EF4-FFF2-40B4-BE49-F238E27FC236}">
                  <a16:creationId xmlns:a16="http://schemas.microsoft.com/office/drawing/2014/main" id="{DD7E13FE-2DB6-4548-9247-E0C7E0E962BB}"/>
                </a:ext>
              </a:extLst>
            </xdr:cNvPr>
            <xdr:cNvPicPr/>
          </xdr:nvPicPr>
          <xdr:blipFill>
            <a:blip xmlns:r="http://schemas.openxmlformats.org/officeDocument/2006/relationships" r:embed="rId5"/>
            <a:stretch>
              <a:fillRect/>
            </a:stretch>
          </xdr:blipFill>
          <xdr:spPr>
            <a:xfrm>
              <a:off x="3607560" y="23558380"/>
              <a:ext cx="36000" cy="216000"/>
            </a:xfrm>
            <a:prstGeom prst="rect">
              <a:avLst/>
            </a:prstGeom>
          </xdr:spPr>
        </xdr:pic>
      </mc:Fallback>
    </mc:AlternateContent>
    <xdr:clientData/>
  </xdr:twoCellAnchor>
  <xdr:twoCellAnchor editAs="oneCell">
    <xdr:from>
      <xdr:col>3</xdr:col>
      <xdr:colOff>1130210</xdr:colOff>
      <xdr:row>116</xdr:row>
      <xdr:rowOff>37510</xdr:rowOff>
    </xdr:from>
    <xdr:to>
      <xdr:col>3</xdr:col>
      <xdr:colOff>1136200</xdr:colOff>
      <xdr:row>116</xdr:row>
      <xdr:rowOff>37870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
          <xdr14:nvContentPartPr>
            <xdr14:cNvPr id="6" name="Ink 5">
              <a:extLst>
                <a:ext uri="{FF2B5EF4-FFF2-40B4-BE49-F238E27FC236}">
                  <a16:creationId xmlns:a16="http://schemas.microsoft.com/office/drawing/2014/main" id="{3CCDF88B-C331-4EC1-A705-1EA14F855F13}"/>
                </a:ext>
              </a:extLst>
            </xdr14:cNvPr>
            <xdr14:cNvContentPartPr/>
          </xdr14:nvContentPartPr>
          <xdr14:nvPr macro=""/>
          <xdr14:xfrm>
            <a:off x="6800760" y="24326260"/>
            <a:ext cx="360" cy="360"/>
          </xdr14:xfrm>
        </xdr:contentPart>
      </mc:Choice>
      <mc:Fallback xmlns="">
        <xdr:pic>
          <xdr:nvPicPr>
            <xdr:cNvPr id="6" name="Ink 5">
              <a:extLst>
                <a:ext uri="{FF2B5EF4-FFF2-40B4-BE49-F238E27FC236}">
                  <a16:creationId xmlns:a16="http://schemas.microsoft.com/office/drawing/2014/main" id="{3CCDF88B-C331-4EC1-A705-1EA14F855F13}"/>
                </a:ext>
              </a:extLst>
            </xdr:cNvPr>
            <xdr:cNvPicPr/>
          </xdr:nvPicPr>
          <xdr:blipFill>
            <a:blip xmlns:r="http://schemas.openxmlformats.org/officeDocument/2006/relationships" r:embed="rId7"/>
            <a:stretch>
              <a:fillRect/>
            </a:stretch>
          </xdr:blipFill>
          <xdr:spPr>
            <a:xfrm>
              <a:off x="6782760" y="24218620"/>
              <a:ext cx="36000" cy="216000"/>
            </a:xfrm>
            <a:prstGeom prst="rect">
              <a:avLst/>
            </a:prstGeom>
          </xdr:spPr>
        </xdr:pic>
      </mc:Fallback>
    </mc:AlternateContent>
    <xdr:clientData/>
  </xdr:twoCellAnchor>
  <xdr:twoCellAnchor editAs="oneCell">
    <xdr:from>
      <xdr:col>4</xdr:col>
      <xdr:colOff>1257230</xdr:colOff>
      <xdr:row>115</xdr:row>
      <xdr:rowOff>94730</xdr:rowOff>
    </xdr:from>
    <xdr:to>
      <xdr:col>4</xdr:col>
      <xdr:colOff>1257590</xdr:colOff>
      <xdr:row>115</xdr:row>
      <xdr:rowOff>95090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
          <xdr14:nvContentPartPr>
            <xdr14:cNvPr id="7" name="Ink 6">
              <a:extLst>
                <a:ext uri="{FF2B5EF4-FFF2-40B4-BE49-F238E27FC236}">
                  <a16:creationId xmlns:a16="http://schemas.microsoft.com/office/drawing/2014/main" id="{4953F067-DFE7-4D70-B8F9-3555227855C1}"/>
                </a:ext>
              </a:extLst>
            </xdr14:cNvPr>
            <xdr14:cNvContentPartPr/>
          </xdr14:nvContentPartPr>
          <xdr14:nvPr macro=""/>
          <xdr14:xfrm>
            <a:off x="8134280" y="24224730"/>
            <a:ext cx="360" cy="360"/>
          </xdr14:xfrm>
        </xdr:contentPart>
      </mc:Choice>
      <mc:Fallback xmlns="">
        <xdr:pic>
          <xdr:nvPicPr>
            <xdr:cNvPr id="7" name="Ink 6">
              <a:extLst>
                <a:ext uri="{FF2B5EF4-FFF2-40B4-BE49-F238E27FC236}">
                  <a16:creationId xmlns:a16="http://schemas.microsoft.com/office/drawing/2014/main" id="{4953F067-DFE7-4D70-B8F9-3555227855C1}"/>
                </a:ext>
              </a:extLst>
            </xdr:cNvPr>
            <xdr:cNvPicPr/>
          </xdr:nvPicPr>
          <xdr:blipFill>
            <a:blip xmlns:r="http://schemas.openxmlformats.org/officeDocument/2006/relationships" r:embed="rId9"/>
            <a:stretch>
              <a:fillRect/>
            </a:stretch>
          </xdr:blipFill>
          <xdr:spPr>
            <a:xfrm>
              <a:off x="8116280" y="24117090"/>
              <a:ext cx="36000" cy="216000"/>
            </a:xfrm>
            <a:prstGeom prst="rect">
              <a:avLst/>
            </a:prstGeom>
          </xdr:spPr>
        </xdr:pic>
      </mc:Fallback>
    </mc:AlternateContent>
    <xdr:clientData/>
  </xdr:twoCellAnchor>
  <xdr:twoCellAnchor editAs="oneCell">
    <xdr:from>
      <xdr:col>4</xdr:col>
      <xdr:colOff>1180910</xdr:colOff>
      <xdr:row>117</xdr:row>
      <xdr:rowOff>56590</xdr:rowOff>
    </xdr:from>
    <xdr:to>
      <xdr:col>4</xdr:col>
      <xdr:colOff>1181270</xdr:colOff>
      <xdr:row>117</xdr:row>
      <xdr:rowOff>56950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0">
          <xdr14:nvContentPartPr>
            <xdr14:cNvPr id="8" name="Ink 7">
              <a:extLst>
                <a:ext uri="{FF2B5EF4-FFF2-40B4-BE49-F238E27FC236}">
                  <a16:creationId xmlns:a16="http://schemas.microsoft.com/office/drawing/2014/main" id="{95CF5237-E57A-42EF-BEF5-955D1BA406F7}"/>
                </a:ext>
              </a:extLst>
            </xdr14:cNvPr>
            <xdr14:cNvContentPartPr/>
          </xdr14:nvContentPartPr>
          <xdr14:nvPr macro=""/>
          <xdr14:xfrm>
            <a:off x="8057960" y="24504090"/>
            <a:ext cx="360" cy="360"/>
          </xdr14:xfrm>
        </xdr:contentPart>
      </mc:Choice>
      <mc:Fallback xmlns="">
        <xdr:pic>
          <xdr:nvPicPr>
            <xdr:cNvPr id="8" name="Ink 7">
              <a:extLst>
                <a:ext uri="{FF2B5EF4-FFF2-40B4-BE49-F238E27FC236}">
                  <a16:creationId xmlns:a16="http://schemas.microsoft.com/office/drawing/2014/main" id="{95CF5237-E57A-42EF-BEF5-955D1BA406F7}"/>
                </a:ext>
              </a:extLst>
            </xdr:cNvPr>
            <xdr:cNvPicPr/>
          </xdr:nvPicPr>
          <xdr:blipFill>
            <a:blip xmlns:r="http://schemas.openxmlformats.org/officeDocument/2006/relationships" r:embed="rId11"/>
            <a:stretch>
              <a:fillRect/>
            </a:stretch>
          </xdr:blipFill>
          <xdr:spPr>
            <a:xfrm>
              <a:off x="8039960" y="24396450"/>
              <a:ext cx="36000" cy="216000"/>
            </a:xfrm>
            <a:prstGeom prst="rect">
              <a:avLst/>
            </a:prstGeom>
          </xdr:spPr>
        </xdr:pic>
      </mc:Fallback>
    </mc:AlternateContent>
    <xdr:clientData/>
  </xdr:twoCellAnchor>
  <xdr:twoCellAnchor editAs="oneCell">
    <xdr:from>
      <xdr:col>4</xdr:col>
      <xdr:colOff>177590</xdr:colOff>
      <xdr:row>113</xdr:row>
      <xdr:rowOff>24870</xdr:rowOff>
    </xdr:from>
    <xdr:to>
      <xdr:col>4</xdr:col>
      <xdr:colOff>183580</xdr:colOff>
      <xdr:row>113</xdr:row>
      <xdr:rowOff>31580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2">
          <xdr14:nvContentPartPr>
            <xdr14:cNvPr id="9" name="Ink 8">
              <a:extLst>
                <a:ext uri="{FF2B5EF4-FFF2-40B4-BE49-F238E27FC236}">
                  <a16:creationId xmlns:a16="http://schemas.microsoft.com/office/drawing/2014/main" id="{659EB8F0-B4A7-44CE-99FF-643BE2925C00}"/>
                </a:ext>
              </a:extLst>
            </xdr14:cNvPr>
            <xdr14:cNvContentPartPr/>
          </xdr14:nvContentPartPr>
          <xdr14:nvPr macro=""/>
          <xdr14:xfrm>
            <a:off x="7054640" y="23837370"/>
            <a:ext cx="360" cy="360"/>
          </xdr14:xfrm>
        </xdr:contentPart>
      </mc:Choice>
      <mc:Fallback xmlns="">
        <xdr:pic>
          <xdr:nvPicPr>
            <xdr:cNvPr id="9" name="Ink 8">
              <a:extLst>
                <a:ext uri="{FF2B5EF4-FFF2-40B4-BE49-F238E27FC236}">
                  <a16:creationId xmlns:a16="http://schemas.microsoft.com/office/drawing/2014/main" id="{659EB8F0-B4A7-44CE-99FF-643BE2925C00}"/>
                </a:ext>
              </a:extLst>
            </xdr:cNvPr>
            <xdr:cNvPicPr/>
          </xdr:nvPicPr>
          <xdr:blipFill>
            <a:blip xmlns:r="http://schemas.openxmlformats.org/officeDocument/2006/relationships" r:embed="rId13"/>
            <a:stretch>
              <a:fillRect/>
            </a:stretch>
          </xdr:blipFill>
          <xdr:spPr>
            <a:xfrm>
              <a:off x="7036640" y="23729730"/>
              <a:ext cx="36000" cy="216000"/>
            </a:xfrm>
            <a:prstGeom prst="rect">
              <a:avLst/>
            </a:prstGeom>
          </xdr:spPr>
        </xdr:pic>
      </mc:Fallback>
    </mc:AlternateContent>
    <xdr:clientData/>
  </xdr:twoCellAnchor>
  <xdr:twoCellAnchor editAs="oneCell">
    <xdr:from>
      <xdr:col>6</xdr:col>
      <xdr:colOff>1136600</xdr:colOff>
      <xdr:row>111</xdr:row>
      <xdr:rowOff>183590</xdr:rowOff>
    </xdr:from>
    <xdr:to>
      <xdr:col>6</xdr:col>
      <xdr:colOff>1136240</xdr:colOff>
      <xdr:row>112</xdr:row>
      <xdr:rowOff>2975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4">
          <xdr14:nvContentPartPr>
            <xdr14:cNvPr id="11" name="Ink 10">
              <a:extLst>
                <a:ext uri="{FF2B5EF4-FFF2-40B4-BE49-F238E27FC236}">
                  <a16:creationId xmlns:a16="http://schemas.microsoft.com/office/drawing/2014/main" id="{84628158-0865-425C-A918-8DA25F0C4C43}"/>
                </a:ext>
              </a:extLst>
            </xdr14:cNvPr>
            <xdr14:cNvContentPartPr/>
          </xdr14:nvContentPartPr>
          <xdr14:nvPr macro=""/>
          <xdr14:xfrm>
            <a:off x="10737800" y="23361090"/>
            <a:ext cx="360" cy="360"/>
          </xdr14:xfrm>
        </xdr:contentPart>
      </mc:Choice>
      <mc:Fallback xmlns="">
        <xdr:pic>
          <xdr:nvPicPr>
            <xdr:cNvPr id="11" name="Ink 10">
              <a:extLst>
                <a:ext uri="{FF2B5EF4-FFF2-40B4-BE49-F238E27FC236}">
                  <a16:creationId xmlns:a16="http://schemas.microsoft.com/office/drawing/2014/main" id="{84628158-0865-425C-A918-8DA25F0C4C43}"/>
                </a:ext>
              </a:extLst>
            </xdr:cNvPr>
            <xdr:cNvPicPr/>
          </xdr:nvPicPr>
          <xdr:blipFill>
            <a:blip xmlns:r="http://schemas.openxmlformats.org/officeDocument/2006/relationships" r:embed="rId15"/>
            <a:stretch>
              <a:fillRect/>
            </a:stretch>
          </xdr:blipFill>
          <xdr:spPr>
            <a:xfrm>
              <a:off x="10720160" y="23253450"/>
              <a:ext cx="36000" cy="216000"/>
            </a:xfrm>
            <a:prstGeom prst="rect">
              <a:avLst/>
            </a:prstGeom>
          </xdr:spPr>
        </xdr:pic>
      </mc:Fallback>
    </mc:AlternateContent>
    <xdr:clientData/>
  </xdr:twoCellAnchor>
  <xdr:twoCellAnchor editAs="oneCell">
    <xdr:from>
      <xdr:col>7</xdr:col>
      <xdr:colOff>355520</xdr:colOff>
      <xdr:row>113</xdr:row>
      <xdr:rowOff>63030</xdr:rowOff>
    </xdr:from>
    <xdr:to>
      <xdr:col>7</xdr:col>
      <xdr:colOff>355160</xdr:colOff>
      <xdr:row>113</xdr:row>
      <xdr:rowOff>69740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6">
          <xdr14:nvContentPartPr>
            <xdr14:cNvPr id="12" name="Ink 11">
              <a:extLst>
                <a:ext uri="{FF2B5EF4-FFF2-40B4-BE49-F238E27FC236}">
                  <a16:creationId xmlns:a16="http://schemas.microsoft.com/office/drawing/2014/main" id="{24AF7D74-0B1D-4685-AB25-2EE835125357}"/>
                </a:ext>
              </a:extLst>
            </xdr14:cNvPr>
            <xdr14:cNvContentPartPr/>
          </xdr14:nvContentPartPr>
          <xdr14:nvPr macro=""/>
          <xdr14:xfrm>
            <a:off x="11175920" y="23875530"/>
            <a:ext cx="360" cy="360"/>
          </xdr14:xfrm>
        </xdr:contentPart>
      </mc:Choice>
      <mc:Fallback xmlns="">
        <xdr:pic>
          <xdr:nvPicPr>
            <xdr:cNvPr id="12" name="Ink 11">
              <a:extLst>
                <a:ext uri="{FF2B5EF4-FFF2-40B4-BE49-F238E27FC236}">
                  <a16:creationId xmlns:a16="http://schemas.microsoft.com/office/drawing/2014/main" id="{24AF7D74-0B1D-4685-AB25-2EE835125357}"/>
                </a:ext>
              </a:extLst>
            </xdr:cNvPr>
            <xdr:cNvPicPr/>
          </xdr:nvPicPr>
          <xdr:blipFill>
            <a:blip xmlns:r="http://schemas.openxmlformats.org/officeDocument/2006/relationships" r:embed="rId17"/>
            <a:stretch>
              <a:fillRect/>
            </a:stretch>
          </xdr:blipFill>
          <xdr:spPr>
            <a:xfrm>
              <a:off x="11158280" y="23767890"/>
              <a:ext cx="36000" cy="216000"/>
            </a:xfrm>
            <a:prstGeom prst="rect">
              <a:avLst/>
            </a:prstGeom>
          </xdr:spPr>
        </xdr:pic>
      </mc:Fallback>
    </mc:AlternateContent>
    <xdr:clientData/>
  </xdr:twoCellAnchor>
  <xdr:twoCellAnchor editAs="oneCell">
    <xdr:from>
      <xdr:col>5</xdr:col>
      <xdr:colOff>958610</xdr:colOff>
      <xdr:row>113</xdr:row>
      <xdr:rowOff>24870</xdr:rowOff>
    </xdr:from>
    <xdr:to>
      <xdr:col>5</xdr:col>
      <xdr:colOff>964600</xdr:colOff>
      <xdr:row>113</xdr:row>
      <xdr:rowOff>31580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8">
          <xdr14:nvContentPartPr>
            <xdr14:cNvPr id="13" name="Ink 12">
              <a:extLst>
                <a:ext uri="{FF2B5EF4-FFF2-40B4-BE49-F238E27FC236}">
                  <a16:creationId xmlns:a16="http://schemas.microsoft.com/office/drawing/2014/main" id="{45BEB256-3850-4227-A911-A04B63012235}"/>
                </a:ext>
              </a:extLst>
            </xdr14:cNvPr>
            <xdr14:cNvContentPartPr/>
          </xdr14:nvContentPartPr>
          <xdr14:nvPr macro=""/>
          <xdr14:xfrm>
            <a:off x="9321560" y="23837370"/>
            <a:ext cx="360" cy="360"/>
          </xdr14:xfrm>
        </xdr:contentPart>
      </mc:Choice>
      <mc:Fallback xmlns="">
        <xdr:pic>
          <xdr:nvPicPr>
            <xdr:cNvPr id="13" name="Ink 12">
              <a:extLst>
                <a:ext uri="{FF2B5EF4-FFF2-40B4-BE49-F238E27FC236}">
                  <a16:creationId xmlns:a16="http://schemas.microsoft.com/office/drawing/2014/main" id="{45BEB256-3850-4227-A911-A04B63012235}"/>
                </a:ext>
              </a:extLst>
            </xdr:cNvPr>
            <xdr:cNvPicPr/>
          </xdr:nvPicPr>
          <xdr:blipFill>
            <a:blip xmlns:r="http://schemas.openxmlformats.org/officeDocument/2006/relationships" r:embed="rId19"/>
            <a:stretch>
              <a:fillRect/>
            </a:stretch>
          </xdr:blipFill>
          <xdr:spPr>
            <a:xfrm>
              <a:off x="9303560" y="23729730"/>
              <a:ext cx="36000" cy="216000"/>
            </a:xfrm>
            <a:prstGeom prst="rect">
              <a:avLst/>
            </a:prstGeom>
          </xdr:spPr>
        </xdr:pic>
      </mc:Fallback>
    </mc:AlternateContent>
    <xdr:clientData/>
  </xdr:twoCellAnchor>
  <xdr:twoCellAnchor editAs="oneCell">
    <xdr:from>
      <xdr:col>5</xdr:col>
      <xdr:colOff>831530</xdr:colOff>
      <xdr:row>112</xdr:row>
      <xdr:rowOff>279010</xdr:rowOff>
    </xdr:from>
    <xdr:to>
      <xdr:col>5</xdr:col>
      <xdr:colOff>831170</xdr:colOff>
      <xdr:row>113</xdr:row>
      <xdr:rowOff>3145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0">
          <xdr14:nvContentPartPr>
            <xdr14:cNvPr id="14" name="Ink 13">
              <a:extLst>
                <a:ext uri="{FF2B5EF4-FFF2-40B4-BE49-F238E27FC236}">
                  <a16:creationId xmlns:a16="http://schemas.microsoft.com/office/drawing/2014/main" id="{0EDEB731-0280-4506-A752-EA47DAED260D}"/>
                </a:ext>
              </a:extLst>
            </xdr14:cNvPr>
            <xdr14:cNvContentPartPr/>
          </xdr14:nvContentPartPr>
          <xdr14:nvPr macro=""/>
          <xdr14:xfrm>
            <a:off x="9194480" y="23774010"/>
            <a:ext cx="360" cy="360"/>
          </xdr14:xfrm>
        </xdr:contentPart>
      </mc:Choice>
      <mc:Fallback xmlns="">
        <xdr:pic>
          <xdr:nvPicPr>
            <xdr:cNvPr id="14" name="Ink 13">
              <a:extLst>
                <a:ext uri="{FF2B5EF4-FFF2-40B4-BE49-F238E27FC236}">
                  <a16:creationId xmlns:a16="http://schemas.microsoft.com/office/drawing/2014/main" id="{0EDEB731-0280-4506-A752-EA47DAED260D}"/>
                </a:ext>
              </a:extLst>
            </xdr:cNvPr>
            <xdr:cNvPicPr/>
          </xdr:nvPicPr>
          <xdr:blipFill>
            <a:blip xmlns:r="http://schemas.openxmlformats.org/officeDocument/2006/relationships" r:embed="rId21"/>
            <a:stretch>
              <a:fillRect/>
            </a:stretch>
          </xdr:blipFill>
          <xdr:spPr>
            <a:xfrm>
              <a:off x="9176480" y="23666370"/>
              <a:ext cx="36000" cy="216000"/>
            </a:xfrm>
            <a:prstGeom prst="rect">
              <a:avLst/>
            </a:prstGeom>
          </xdr:spPr>
        </xdr:pic>
      </mc:Fallback>
    </mc:AlternateContent>
    <xdr:clientData/>
  </xdr:twoCellAnchor>
  <xdr:twoCellAnchor editAs="oneCell">
    <xdr:from>
      <xdr:col>7</xdr:col>
      <xdr:colOff>355520</xdr:colOff>
      <xdr:row>113</xdr:row>
      <xdr:rowOff>5790</xdr:rowOff>
    </xdr:from>
    <xdr:to>
      <xdr:col>7</xdr:col>
      <xdr:colOff>355160</xdr:colOff>
      <xdr:row>113</xdr:row>
      <xdr:rowOff>12500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2">
          <xdr14:nvContentPartPr>
            <xdr14:cNvPr id="15" name="Ink 14">
              <a:extLst>
                <a:ext uri="{FF2B5EF4-FFF2-40B4-BE49-F238E27FC236}">
                  <a16:creationId xmlns:a16="http://schemas.microsoft.com/office/drawing/2014/main" id="{C9C74E3A-AF70-476A-8DA9-0243EF9B44B4}"/>
                </a:ext>
              </a:extLst>
            </xdr14:cNvPr>
            <xdr14:cNvContentPartPr/>
          </xdr14:nvContentPartPr>
          <xdr14:nvPr macro=""/>
          <xdr14:xfrm>
            <a:off x="11175920" y="23818290"/>
            <a:ext cx="360" cy="360"/>
          </xdr14:xfrm>
        </xdr:contentPart>
      </mc:Choice>
      <mc:Fallback xmlns="">
        <xdr:pic>
          <xdr:nvPicPr>
            <xdr:cNvPr id="15" name="Ink 14">
              <a:extLst>
                <a:ext uri="{FF2B5EF4-FFF2-40B4-BE49-F238E27FC236}">
                  <a16:creationId xmlns:a16="http://schemas.microsoft.com/office/drawing/2014/main" id="{C9C74E3A-AF70-476A-8DA9-0243EF9B44B4}"/>
                </a:ext>
              </a:extLst>
            </xdr:cNvPr>
            <xdr:cNvPicPr/>
          </xdr:nvPicPr>
          <xdr:blipFill>
            <a:blip xmlns:r="http://schemas.openxmlformats.org/officeDocument/2006/relationships" r:embed="rId15"/>
            <a:stretch>
              <a:fillRect/>
            </a:stretch>
          </xdr:blipFill>
          <xdr:spPr>
            <a:xfrm>
              <a:off x="11158280" y="23710650"/>
              <a:ext cx="36000" cy="216000"/>
            </a:xfrm>
            <a:prstGeom prst="rect">
              <a:avLst/>
            </a:prstGeom>
          </xdr:spPr>
        </xdr:pic>
      </mc:Fallback>
    </mc:AlternateContent>
    <xdr:clientData/>
  </xdr:twoCellAnchor>
  <xdr:twoCellAnchor editAs="oneCell">
    <xdr:from>
      <xdr:col>2</xdr:col>
      <xdr:colOff>875960</xdr:colOff>
      <xdr:row>114</xdr:row>
      <xdr:rowOff>50440</xdr:rowOff>
    </xdr:from>
    <xdr:to>
      <xdr:col>2</xdr:col>
      <xdr:colOff>876320</xdr:colOff>
      <xdr:row>114</xdr:row>
      <xdr:rowOff>50080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3">
          <xdr14:nvContentPartPr>
            <xdr14:cNvPr id="16" name="Ink 15">
              <a:extLst>
                <a:ext uri="{FF2B5EF4-FFF2-40B4-BE49-F238E27FC236}">
                  <a16:creationId xmlns:a16="http://schemas.microsoft.com/office/drawing/2014/main" id="{019785D5-4506-4E3C-B8CB-D9D36E6FD82A}"/>
                </a:ext>
              </a:extLst>
            </xdr14:cNvPr>
            <xdr14:cNvContentPartPr/>
          </xdr14:nvContentPartPr>
          <xdr14:nvPr macro=""/>
          <xdr14:xfrm>
            <a:off x="5447960" y="24021690"/>
            <a:ext cx="360" cy="360"/>
          </xdr14:xfrm>
        </xdr:contentPart>
      </mc:Choice>
      <mc:Fallback xmlns="">
        <xdr:pic>
          <xdr:nvPicPr>
            <xdr:cNvPr id="16" name="Ink 15">
              <a:extLst>
                <a:ext uri="{FF2B5EF4-FFF2-40B4-BE49-F238E27FC236}">
                  <a16:creationId xmlns:a16="http://schemas.microsoft.com/office/drawing/2014/main" id="{019785D5-4506-4E3C-B8CB-D9D36E6FD82A}"/>
                </a:ext>
              </a:extLst>
            </xdr:cNvPr>
            <xdr:cNvPicPr/>
          </xdr:nvPicPr>
          <xdr:blipFill>
            <a:blip xmlns:r="http://schemas.openxmlformats.org/officeDocument/2006/relationships" r:embed="rId24"/>
            <a:stretch>
              <a:fillRect/>
            </a:stretch>
          </xdr:blipFill>
          <xdr:spPr>
            <a:xfrm>
              <a:off x="5429960" y="23914050"/>
              <a:ext cx="36000" cy="216000"/>
            </a:xfrm>
            <a:prstGeom prst="rect">
              <a:avLst/>
            </a:prstGeom>
          </xdr:spPr>
        </xdr:pic>
      </mc:Fallback>
    </mc:AlternateContent>
    <xdr:clientData/>
  </xdr:twoCellAnchor>
  <xdr:twoCellAnchor editAs="oneCell">
    <xdr:from>
      <xdr:col>2</xdr:col>
      <xdr:colOff>533240</xdr:colOff>
      <xdr:row>113</xdr:row>
      <xdr:rowOff>56550</xdr:rowOff>
    </xdr:from>
    <xdr:to>
      <xdr:col>2</xdr:col>
      <xdr:colOff>533600</xdr:colOff>
      <xdr:row>113</xdr:row>
      <xdr:rowOff>56910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5">
          <xdr14:nvContentPartPr>
            <xdr14:cNvPr id="17" name="Ink 16">
              <a:extLst>
                <a:ext uri="{FF2B5EF4-FFF2-40B4-BE49-F238E27FC236}">
                  <a16:creationId xmlns:a16="http://schemas.microsoft.com/office/drawing/2014/main" id="{FE603A9C-C210-42C8-9499-6F399B0EB818}"/>
                </a:ext>
              </a:extLst>
            </xdr14:cNvPr>
            <xdr14:cNvContentPartPr/>
          </xdr14:nvContentPartPr>
          <xdr14:nvPr macro=""/>
          <xdr14:xfrm>
            <a:off x="5105240" y="23869050"/>
            <a:ext cx="360" cy="360"/>
          </xdr14:xfrm>
        </xdr:contentPart>
      </mc:Choice>
      <mc:Fallback xmlns="">
        <xdr:pic>
          <xdr:nvPicPr>
            <xdr:cNvPr id="17" name="Ink 16">
              <a:extLst>
                <a:ext uri="{FF2B5EF4-FFF2-40B4-BE49-F238E27FC236}">
                  <a16:creationId xmlns:a16="http://schemas.microsoft.com/office/drawing/2014/main" id="{FE603A9C-C210-42C8-9499-6F399B0EB818}"/>
                </a:ext>
              </a:extLst>
            </xdr:cNvPr>
            <xdr:cNvPicPr/>
          </xdr:nvPicPr>
          <xdr:blipFill>
            <a:blip xmlns:r="http://schemas.openxmlformats.org/officeDocument/2006/relationships" r:embed="rId26"/>
            <a:stretch>
              <a:fillRect/>
            </a:stretch>
          </xdr:blipFill>
          <xdr:spPr>
            <a:xfrm>
              <a:off x="5087240" y="23761410"/>
              <a:ext cx="36000" cy="216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9575</xdr:rowOff>
    </xdr:to>
    <xdr:pic>
      <xdr:nvPicPr>
        <xdr:cNvPr id="7" name="Picture 6" descr="Advisory, Consulting, Outsourcing Services | Guidehouse">
          <a:extLst>
            <a:ext uri="{FF2B5EF4-FFF2-40B4-BE49-F238E27FC236}">
              <a16:creationId xmlns:a16="http://schemas.microsoft.com/office/drawing/2014/main" id="{2CCFAD9A-B82C-4EEE-91EC-E88A7415ABA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1003150</xdr:colOff>
      <xdr:row>14</xdr:row>
      <xdr:rowOff>107650</xdr:rowOff>
    </xdr:from>
    <xdr:to>
      <xdr:col>2</xdr:col>
      <xdr:colOff>1000335</xdr:colOff>
      <xdr:row>14</xdr:row>
      <xdr:rowOff>104835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2" name="Ink 1">
              <a:extLst>
                <a:ext uri="{FF2B5EF4-FFF2-40B4-BE49-F238E27FC236}">
                  <a16:creationId xmlns:a16="http://schemas.microsoft.com/office/drawing/2014/main" id="{855F2AD4-D557-4404-961A-F495273BBE3D}"/>
                </a:ext>
              </a:extLst>
            </xdr14:cNvPr>
            <xdr14:cNvContentPartPr/>
          </xdr14:nvContentPartPr>
          <xdr14:nvPr macro=""/>
          <xdr14:xfrm>
            <a:off x="4705200" y="3009600"/>
            <a:ext cx="360" cy="360"/>
          </xdr14:xfrm>
        </xdr:contentPart>
      </mc:Choice>
      <mc:Fallback xmlns="">
        <xdr:pic>
          <xdr:nvPicPr>
            <xdr:cNvPr id="2" name="Ink 1">
              <a:extLst>
                <a:ext uri="{FF2B5EF4-FFF2-40B4-BE49-F238E27FC236}">
                  <a16:creationId xmlns:a16="http://schemas.microsoft.com/office/drawing/2014/main" id="{855F2AD4-D557-4404-961A-F495273BBE3D}"/>
                </a:ext>
              </a:extLst>
            </xdr:cNvPr>
            <xdr:cNvPicPr/>
          </xdr:nvPicPr>
          <xdr:blipFill>
            <a:blip xmlns:r="http://schemas.openxmlformats.org/officeDocument/2006/relationships" r:embed="rId3"/>
            <a:stretch>
              <a:fillRect/>
            </a:stretch>
          </xdr:blipFill>
          <xdr:spPr>
            <a:xfrm>
              <a:off x="4687200" y="2901960"/>
              <a:ext cx="36000" cy="216000"/>
            </a:xfrm>
            <a:prstGeom prst="rect">
              <a:avLst/>
            </a:prstGeom>
          </xdr:spPr>
        </xdr:pic>
      </mc:Fallback>
    </mc:AlternateContent>
    <xdr:clientData/>
  </xdr:twoCellAnchor>
  <xdr:twoCellAnchor editAs="oneCell">
    <xdr:from>
      <xdr:col>2</xdr:col>
      <xdr:colOff>952390</xdr:colOff>
      <xdr:row>31</xdr:row>
      <xdr:rowOff>62880</xdr:rowOff>
    </xdr:from>
    <xdr:to>
      <xdr:col>2</xdr:col>
      <xdr:colOff>952750</xdr:colOff>
      <xdr:row>31</xdr:row>
      <xdr:rowOff>66415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
          <xdr14:nvContentPartPr>
            <xdr14:cNvPr id="3" name="Ink 2">
              <a:extLst>
                <a:ext uri="{FF2B5EF4-FFF2-40B4-BE49-F238E27FC236}">
                  <a16:creationId xmlns:a16="http://schemas.microsoft.com/office/drawing/2014/main" id="{9880F5EA-ECF9-4A45-8BF2-988B322D1176}"/>
                </a:ext>
              </a:extLst>
            </xdr14:cNvPr>
            <xdr14:cNvContentPartPr/>
          </xdr14:nvContentPartPr>
          <xdr14:nvPr macro=""/>
          <xdr14:xfrm>
            <a:off x="4654440" y="4330080"/>
            <a:ext cx="360" cy="360"/>
          </xdr14:xfrm>
        </xdr:contentPart>
      </mc:Choice>
      <mc:Fallback xmlns="">
        <xdr:pic>
          <xdr:nvPicPr>
            <xdr:cNvPr id="3" name="Ink 2">
              <a:extLst>
                <a:ext uri="{FF2B5EF4-FFF2-40B4-BE49-F238E27FC236}">
                  <a16:creationId xmlns:a16="http://schemas.microsoft.com/office/drawing/2014/main" id="{9880F5EA-ECF9-4A45-8BF2-988B322D1176}"/>
                </a:ext>
              </a:extLst>
            </xdr:cNvPr>
            <xdr:cNvPicPr/>
          </xdr:nvPicPr>
          <xdr:blipFill>
            <a:blip xmlns:r="http://schemas.openxmlformats.org/officeDocument/2006/relationships" r:embed="rId5"/>
            <a:stretch>
              <a:fillRect/>
            </a:stretch>
          </xdr:blipFill>
          <xdr:spPr>
            <a:xfrm>
              <a:off x="4636440" y="4222440"/>
              <a:ext cx="36000" cy="216000"/>
            </a:xfrm>
            <a:prstGeom prst="rect">
              <a:avLst/>
            </a:prstGeom>
          </xdr:spPr>
        </xdr:pic>
      </mc:Fallback>
    </mc:AlternateContent>
    <xdr:clientData/>
  </xdr:twoCellAnchor>
  <xdr:oneCellAnchor>
    <xdr:from>
      <xdr:col>2</xdr:col>
      <xdr:colOff>1003150</xdr:colOff>
      <xdr:row>22</xdr:row>
      <xdr:rowOff>107650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
          <xdr14:nvContentPartPr>
            <xdr14:cNvPr id="5" name="Ink 4">
              <a:extLst>
                <a:ext uri="{FF2B5EF4-FFF2-40B4-BE49-F238E27FC236}">
                  <a16:creationId xmlns:a16="http://schemas.microsoft.com/office/drawing/2014/main" id="{AE1D1DC3-6172-4EB3-AC19-3EB4BDFAB4F4}"/>
                </a:ext>
              </a:extLst>
            </xdr14:cNvPr>
            <xdr14:cNvContentPartPr/>
          </xdr14:nvContentPartPr>
          <xdr14:nvPr macro=""/>
          <xdr14:xfrm>
            <a:off x="4705200" y="3009600"/>
            <a:ext cx="360" cy="360"/>
          </xdr14:xfrm>
        </xdr:contentPart>
      </mc:Choice>
      <mc:Fallback xmlns="">
        <xdr:pic>
          <xdr:nvPicPr>
            <xdr:cNvPr id="2" name="Ink 1">
              <a:extLst>
                <a:ext uri="{FF2B5EF4-FFF2-40B4-BE49-F238E27FC236}">
                  <a16:creationId xmlns:a16="http://schemas.microsoft.com/office/drawing/2014/main" id="{855F2AD4-D557-4404-961A-F495273BBE3D}"/>
                </a:ext>
              </a:extLst>
            </xdr:cNvPr>
            <xdr:cNvPicPr/>
          </xdr:nvPicPr>
          <xdr:blipFill>
            <a:blip xmlns:r="http://schemas.openxmlformats.org/officeDocument/2006/relationships" r:embed="rId3"/>
            <a:stretch>
              <a:fillRect/>
            </a:stretch>
          </xdr:blipFill>
          <xdr:spPr>
            <a:xfrm>
              <a:off x="4687200" y="2901960"/>
              <a:ext cx="36000" cy="216000"/>
            </a:xfrm>
            <a:prstGeom prst="rect">
              <a:avLst/>
            </a:prstGeom>
          </xdr:spPr>
        </xdr:pic>
      </mc:Fallback>
    </mc:AlternateContent>
    <xdr:clientData/>
  </xdr:oneCellAnchor>
  <xdr:oneCellAnchor>
    <xdr:from>
      <xdr:col>2</xdr:col>
      <xdr:colOff>952390</xdr:colOff>
      <xdr:row>39</xdr:row>
      <xdr:rowOff>62880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
          <xdr14:nvContentPartPr>
            <xdr14:cNvPr id="6" name="Ink 5">
              <a:extLst>
                <a:ext uri="{FF2B5EF4-FFF2-40B4-BE49-F238E27FC236}">
                  <a16:creationId xmlns:a16="http://schemas.microsoft.com/office/drawing/2014/main" id="{1C761361-2254-4EFE-BE7E-0A05E18BEB5C}"/>
                </a:ext>
              </a:extLst>
            </xdr14:cNvPr>
            <xdr14:cNvContentPartPr/>
          </xdr14:nvContentPartPr>
          <xdr14:nvPr macro=""/>
          <xdr14:xfrm>
            <a:off x="4654440" y="4330080"/>
            <a:ext cx="360" cy="360"/>
          </xdr14:xfrm>
        </xdr:contentPart>
      </mc:Choice>
      <mc:Fallback xmlns="">
        <xdr:pic>
          <xdr:nvPicPr>
            <xdr:cNvPr id="3" name="Ink 2">
              <a:extLst>
                <a:ext uri="{FF2B5EF4-FFF2-40B4-BE49-F238E27FC236}">
                  <a16:creationId xmlns:a16="http://schemas.microsoft.com/office/drawing/2014/main" id="{9880F5EA-ECF9-4A45-8BF2-988B322D1176}"/>
                </a:ext>
              </a:extLst>
            </xdr:cNvPr>
            <xdr:cNvPicPr/>
          </xdr:nvPicPr>
          <xdr:blipFill>
            <a:blip xmlns:r="http://schemas.openxmlformats.org/officeDocument/2006/relationships" r:embed="rId5"/>
            <a:stretch>
              <a:fillRect/>
            </a:stretch>
          </xdr:blipFill>
          <xdr:spPr>
            <a:xfrm>
              <a:off x="4636440" y="4222440"/>
              <a:ext cx="36000" cy="216000"/>
            </a:xfrm>
            <a:prstGeom prst="rect">
              <a:avLst/>
            </a:prstGeom>
          </xdr:spPr>
        </xdr:pic>
      </mc:Fallback>
    </mc:AlternateContent>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50</xdr:rowOff>
    </xdr:to>
    <xdr:pic>
      <xdr:nvPicPr>
        <xdr:cNvPr id="5" name="Picture 4" descr="Advisory, Consulting, Outsourcing Services | Guidehouse">
          <a:extLst>
            <a:ext uri="{FF2B5EF4-FFF2-40B4-BE49-F238E27FC236}">
              <a16:creationId xmlns:a16="http://schemas.microsoft.com/office/drawing/2014/main" id="{EF4F1E92-5CF5-4A8E-A757-89A21CCECF9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3810</xdr:rowOff>
    </xdr:from>
    <xdr:to>
      <xdr:col>11</xdr:col>
      <xdr:colOff>0</xdr:colOff>
      <xdr:row>8</xdr:row>
      <xdr:rowOff>83820</xdr:rowOff>
    </xdr:to>
    <xdr:sp macro="" textlink="">
      <xdr:nvSpPr>
        <xdr:cNvPr id="11" name="Rectangle 10">
          <a:extLst>
            <a:ext uri="{FF2B5EF4-FFF2-40B4-BE49-F238E27FC236}">
              <a16:creationId xmlns:a16="http://schemas.microsoft.com/office/drawing/2014/main" id="{9E874B5D-4266-44B2-832D-50A9E9E05D0A}"/>
            </a:ext>
          </a:extLst>
        </xdr:cNvPr>
        <xdr:cNvSpPr/>
      </xdr:nvSpPr>
      <xdr:spPr>
        <a:xfrm>
          <a:off x="0" y="1695450"/>
          <a:ext cx="12702540"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claim any savings in PY2.</a:t>
          </a:r>
          <a:endParaRPr lang="en-US" sz="1200">
            <a:solidFill>
              <a:schemeClr val="accent2"/>
            </a:solidFill>
          </a:endParaRPr>
        </a:p>
      </xdr:txBody>
    </xdr:sp>
    <xdr:clientData/>
  </xdr:twoCellAnchor>
  <xdr:twoCellAnchor>
    <xdr:from>
      <xdr:col>0</xdr:col>
      <xdr:colOff>0</xdr:colOff>
      <xdr:row>7</xdr:row>
      <xdr:rowOff>3810</xdr:rowOff>
    </xdr:from>
    <xdr:to>
      <xdr:col>11</xdr:col>
      <xdr:colOff>0</xdr:colOff>
      <xdr:row>8</xdr:row>
      <xdr:rowOff>83820</xdr:rowOff>
    </xdr:to>
    <xdr:sp macro="" textlink="">
      <xdr:nvSpPr>
        <xdr:cNvPr id="18" name="Rectangle 17">
          <a:extLst>
            <a:ext uri="{FF2B5EF4-FFF2-40B4-BE49-F238E27FC236}">
              <a16:creationId xmlns:a16="http://schemas.microsoft.com/office/drawing/2014/main" id="{D4222CC5-B3DA-4983-8AED-1DCBF6085E03}"/>
            </a:ext>
          </a:extLst>
        </xdr:cNvPr>
        <xdr:cNvSpPr/>
      </xdr:nvSpPr>
      <xdr:spPr>
        <a:xfrm>
          <a:off x="0" y="1699260"/>
          <a:ext cx="12353925" cy="251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report any savings in PY1 or PY2 of MEEIA Cycle 3.</a:t>
          </a:r>
          <a:endParaRPr lang="en-US" sz="1200">
            <a:solidFill>
              <a:schemeClr val="accent2"/>
            </a:solidFill>
          </a:endParaRPr>
        </a:p>
      </xdr:txBody>
    </xdr:sp>
    <xdr:clientData/>
  </xdr:twoCellAnchor>
  <xdr:twoCellAnchor editAs="oneCell">
    <xdr:from>
      <xdr:col>0</xdr:col>
      <xdr:colOff>0</xdr:colOff>
      <xdr:row>1</xdr:row>
      <xdr:rowOff>0</xdr:rowOff>
    </xdr:from>
    <xdr:to>
      <xdr:col>0</xdr:col>
      <xdr:colOff>1562100</xdr:colOff>
      <xdr:row>1</xdr:row>
      <xdr:rowOff>444550</xdr:rowOff>
    </xdr:to>
    <xdr:pic>
      <xdr:nvPicPr>
        <xdr:cNvPr id="6" name="Picture 5" descr="Advisory, Consulting, Outsourcing Services | Guidehouse">
          <a:extLst>
            <a:ext uri="{FF2B5EF4-FFF2-40B4-BE49-F238E27FC236}">
              <a16:creationId xmlns:a16="http://schemas.microsoft.com/office/drawing/2014/main" id="{1604B762-4F92-4094-B421-638BCB6ECD5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kcpl.com/CorpAcctg/MEEIA/Budget%202016-2020/KCPL%20Program%20Design%20Tool%206%2010%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572%20Mkt%20Intel\MEEIA\MEEIA%202019\CONF_MEEIA%202019%20Portfolio%20Analysis_RAP%20Modified_FILED_KCPL-MO_11292018%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Tables"/>
      <sheetName val="Portfolio Summary"/>
      <sheetName val="Territory Summary"/>
      <sheetName val="2017 KS Monthly"/>
      <sheetName val="2016 Monthly"/>
      <sheetName val="KCPLMO Values 0616"/>
      <sheetName val="MPS Values 0616"/>
      <sheetName val="SJ Values 0616"/>
      <sheetName val="KCPLKS Values 0616"/>
      <sheetName val="KCPL Programs"/>
      <sheetName val="KCPL Measures"/>
      <sheetName val="General Inputs"/>
      <sheetName val="2016"/>
      <sheetName val="2017"/>
      <sheetName val="2018"/>
      <sheetName val="2019"/>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MAP Summary"/>
      <sheetName val="RAP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D5">
            <v>5.0048780487804923E-2</v>
          </cell>
        </row>
        <row r="6">
          <cell r="D6">
            <v>6.8860000000000005E-2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SMore Results"/>
      <sheetName val="Summary Fin Tables for Report"/>
      <sheetName val="DSIM (Rider)"/>
      <sheetName val="Credit Metrics (Rider Scenario)"/>
      <sheetName val="Exec Summary"/>
      <sheetName val="Program Totals"/>
      <sheetName val="Monthly kWh-kW"/>
      <sheetName val="Monthly Program Costs"/>
      <sheetName val="Monthly TD Calc"/>
      <sheetName val="Net Benefits"/>
      <sheetName val="Impact on kWh Sales"/>
      <sheetName val="Rate Proposal Comparisons"/>
      <sheetName val="Customer Rate-Bill Impacts"/>
      <sheetName val="Cycle 3 DSIM Rate - Proposed"/>
      <sheetName val="Cycle 3 DSIM Rate - Annual"/>
      <sheetName val="Cycle 3 DSIM Rate - Status Quo"/>
      <sheetName val="Cycle 2 DSIM Rate - Cust Class"/>
      <sheetName val="Max Cycle 3 Rate - by Class"/>
      <sheetName val="Billed kWh Sales"/>
      <sheetName val="EO"/>
      <sheetName val="EO Cap"/>
      <sheetName val="NTG-RR"/>
      <sheetName val="EO Matrix @Meter"/>
      <sheetName val="EO Table"/>
    </sheetNames>
    <sheetDataSet>
      <sheetData sheetId="0">
        <row r="1">
          <cell r="U1">
            <v>2019</v>
          </cell>
        </row>
        <row r="2">
          <cell r="U2">
            <v>6.7298999999999998E-2</v>
          </cell>
        </row>
        <row r="3">
          <cell r="U3">
            <v>5.2659999999999998E-2</v>
          </cell>
        </row>
        <row r="4">
          <cell r="U4">
            <v>0.94733999999999996</v>
          </cell>
        </row>
        <row r="5">
          <cell r="U5" t="str">
            <v>KCPL-MO</v>
          </cell>
        </row>
        <row r="9">
          <cell r="L9">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2:58:17.29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12.914"/>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14.423"/>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20.13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21.09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33.460"/>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34.872"/>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6T03:58:49.04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6T04:04:43.62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2:58:18.890"/>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2:58:20.31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7:54.339"/>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7:58.24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8:20.923"/>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8:40.215"/>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8:41.705"/>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10.875"/>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21"/>
  <sheetViews>
    <sheetView tabSelected="1" workbookViewId="0">
      <selection sqref="A1:I1"/>
    </sheetView>
  </sheetViews>
  <sheetFormatPr defaultRowHeight="12.75"/>
  <cols>
    <col min="1" max="4" width="10.7109375" customWidth="1"/>
    <col min="5" max="5" width="10.7109375" style="2" customWidth="1"/>
    <col min="6" max="12" width="10.7109375" customWidth="1"/>
    <col min="13" max="13" width="10.7109375" style="2" customWidth="1"/>
    <col min="14" max="45" width="10.7109375" customWidth="1"/>
  </cols>
  <sheetData>
    <row r="1" spans="1:14">
      <c r="A1" s="402"/>
      <c r="B1" s="402"/>
      <c r="C1" s="402"/>
      <c r="D1" s="402"/>
      <c r="E1" s="402"/>
      <c r="F1" s="402"/>
      <c r="G1" s="402"/>
      <c r="H1" s="402"/>
      <c r="I1" s="402"/>
      <c r="J1" s="5"/>
      <c r="K1" s="5"/>
      <c r="L1" s="5"/>
      <c r="M1" s="5"/>
      <c r="N1" s="5"/>
    </row>
    <row r="2" spans="1:14">
      <c r="A2" s="17"/>
      <c r="B2" s="17"/>
      <c r="C2" s="17"/>
      <c r="D2" s="17"/>
      <c r="E2" s="17"/>
      <c r="F2" s="17"/>
      <c r="G2" s="17"/>
      <c r="H2" s="17"/>
      <c r="I2" s="17"/>
      <c r="J2" s="4"/>
      <c r="K2" s="4"/>
      <c r="L2" s="4"/>
      <c r="N2" s="5"/>
    </row>
    <row r="3" spans="1:14">
      <c r="A3" s="17"/>
      <c r="B3" s="17"/>
      <c r="C3" s="17"/>
      <c r="D3" s="17"/>
      <c r="E3" s="17"/>
      <c r="F3" s="17"/>
      <c r="G3" s="17"/>
      <c r="H3" s="17"/>
      <c r="I3" s="17"/>
    </row>
    <row r="4" spans="1:14" ht="36.75">
      <c r="A4" s="17"/>
      <c r="B4" s="17"/>
      <c r="C4" s="17"/>
      <c r="D4" s="404"/>
      <c r="E4" s="405"/>
      <c r="F4" s="405"/>
      <c r="G4" s="17"/>
      <c r="H4" s="17"/>
      <c r="I4" s="17"/>
      <c r="J4" s="7"/>
      <c r="K4" s="7"/>
      <c r="L4" s="7"/>
    </row>
    <row r="5" spans="1:14">
      <c r="A5" s="17"/>
      <c r="B5" s="17"/>
      <c r="C5" s="17"/>
      <c r="D5" s="17"/>
      <c r="E5" s="17"/>
      <c r="F5" s="17"/>
      <c r="G5" s="17"/>
      <c r="H5" s="17"/>
      <c r="I5" s="17"/>
      <c r="J5" s="7"/>
      <c r="K5" s="7"/>
      <c r="L5" s="7"/>
    </row>
    <row r="6" spans="1:14">
      <c r="A6" s="17"/>
      <c r="B6" s="17"/>
      <c r="C6" s="17"/>
      <c r="D6" s="17"/>
      <c r="E6" s="17"/>
      <c r="F6" s="17"/>
      <c r="G6" s="17"/>
      <c r="H6" s="17"/>
      <c r="I6" s="17"/>
      <c r="J6" s="7"/>
      <c r="K6" s="7"/>
      <c r="L6" s="7"/>
    </row>
    <row r="7" spans="1:14" ht="23.25">
      <c r="A7" s="17"/>
      <c r="B7" s="406"/>
      <c r="C7" s="407"/>
      <c r="D7" s="407"/>
      <c r="E7" s="407"/>
      <c r="F7" s="407"/>
      <c r="G7" s="407"/>
      <c r="H7" s="407"/>
      <c r="I7" s="17"/>
      <c r="J7" s="35"/>
      <c r="K7" s="35"/>
      <c r="L7" s="35"/>
    </row>
    <row r="8" spans="1:14" ht="69.75" customHeight="1">
      <c r="A8" s="17"/>
      <c r="B8" s="411" t="s">
        <v>0</v>
      </c>
      <c r="C8" s="411"/>
      <c r="D8" s="411"/>
      <c r="E8" s="411"/>
      <c r="F8" s="411"/>
      <c r="G8" s="411"/>
      <c r="H8" s="411"/>
      <c r="I8" s="17"/>
    </row>
    <row r="9" spans="1:14" ht="21" customHeight="1">
      <c r="A9" s="17"/>
      <c r="B9" s="18"/>
      <c r="C9" s="17"/>
      <c r="D9" s="17"/>
      <c r="E9" s="51" t="s">
        <v>1</v>
      </c>
      <c r="F9" s="17"/>
      <c r="G9" s="17"/>
      <c r="H9" s="17"/>
      <c r="I9" s="17"/>
      <c r="J9" s="7"/>
      <c r="K9" s="7"/>
      <c r="L9" s="7"/>
    </row>
    <row r="10" spans="1:14" ht="18">
      <c r="A10" s="19"/>
      <c r="B10" s="18"/>
      <c r="C10" s="17"/>
      <c r="D10" s="17"/>
      <c r="E10" s="17"/>
      <c r="F10" s="17"/>
      <c r="G10" s="17"/>
      <c r="H10" s="17"/>
      <c r="I10" s="17"/>
      <c r="J10" s="7"/>
      <c r="K10" s="7"/>
      <c r="L10" s="7"/>
    </row>
    <row r="11" spans="1:14" ht="12" customHeight="1">
      <c r="A11" s="19"/>
      <c r="B11" s="18"/>
      <c r="C11" s="17"/>
      <c r="D11" s="17"/>
      <c r="E11" s="17"/>
      <c r="F11" s="17"/>
      <c r="G11" s="17"/>
      <c r="H11" s="17"/>
      <c r="I11" s="17"/>
      <c r="J11" s="7"/>
      <c r="K11" s="7"/>
      <c r="L11" s="7"/>
    </row>
    <row r="12" spans="1:14" ht="15">
      <c r="A12" s="17"/>
      <c r="B12" s="17"/>
      <c r="C12" s="17"/>
      <c r="D12" s="17"/>
      <c r="E12" s="184"/>
      <c r="F12" s="32"/>
      <c r="G12" s="17"/>
      <c r="H12" s="17"/>
      <c r="I12" s="17"/>
      <c r="J12" s="7"/>
      <c r="K12" s="7"/>
      <c r="L12" s="7"/>
    </row>
    <row r="13" spans="1:14">
      <c r="A13" s="17"/>
      <c r="B13" s="17"/>
      <c r="C13" s="17"/>
      <c r="D13" s="17"/>
      <c r="E13" s="17"/>
      <c r="F13" s="32"/>
      <c r="G13" s="17"/>
      <c r="H13" s="17"/>
      <c r="I13" s="17"/>
      <c r="J13" s="7"/>
      <c r="K13" s="7"/>
      <c r="L13" s="7"/>
    </row>
    <row r="14" spans="1:14">
      <c r="A14" s="17"/>
      <c r="B14" s="17"/>
      <c r="C14" s="17"/>
      <c r="D14" s="32"/>
      <c r="E14" s="50" t="s">
        <v>2</v>
      </c>
      <c r="F14" s="32"/>
      <c r="G14" s="17"/>
      <c r="H14" s="17"/>
      <c r="I14" s="17"/>
      <c r="J14" s="7"/>
      <c r="K14" s="7"/>
      <c r="L14" s="7"/>
    </row>
    <row r="15" spans="1:14">
      <c r="A15" s="17"/>
      <c r="B15" s="17"/>
      <c r="C15" s="17"/>
      <c r="D15" s="32"/>
      <c r="E15" s="31" t="s">
        <v>3</v>
      </c>
      <c r="F15" s="32"/>
      <c r="G15" s="17"/>
      <c r="H15" s="17"/>
      <c r="I15" s="17"/>
    </row>
    <row r="16" spans="1:14">
      <c r="A16" s="17"/>
      <c r="B16" s="17"/>
      <c r="C16" s="17"/>
      <c r="D16" s="33"/>
      <c r="E16" s="31" t="s">
        <v>4</v>
      </c>
      <c r="F16" s="33"/>
      <c r="G16" s="31"/>
      <c r="H16" s="17"/>
      <c r="I16" s="17"/>
      <c r="J16" s="7"/>
      <c r="K16" s="7"/>
      <c r="L16" s="7"/>
    </row>
    <row r="17" spans="1:16">
      <c r="A17" s="17"/>
      <c r="B17" s="17"/>
      <c r="C17" s="17"/>
      <c r="D17" s="31"/>
      <c r="E17" s="31" t="s">
        <v>5</v>
      </c>
      <c r="F17" s="31"/>
      <c r="G17" s="31"/>
      <c r="H17" s="17"/>
      <c r="I17" s="17"/>
      <c r="J17" s="7"/>
      <c r="K17" s="7"/>
      <c r="L17" s="7"/>
      <c r="M17" s="7"/>
    </row>
    <row r="18" spans="1:16">
      <c r="A18" s="17"/>
      <c r="B18" s="17"/>
      <c r="C18" s="17"/>
      <c r="D18" s="31"/>
      <c r="E18" s="20" t="s">
        <v>6</v>
      </c>
      <c r="F18" s="31"/>
      <c r="G18" s="31"/>
      <c r="H18" s="17"/>
      <c r="I18" s="17"/>
      <c r="J18" s="7"/>
      <c r="K18" s="7"/>
      <c r="L18" s="7"/>
      <c r="M18" s="7"/>
    </row>
    <row r="19" spans="1:16">
      <c r="A19" s="17"/>
      <c r="B19" s="17"/>
      <c r="C19" s="17"/>
      <c r="D19" s="31"/>
      <c r="E19" s="297" t="s">
        <v>7</v>
      </c>
      <c r="F19" s="31"/>
      <c r="G19" s="31"/>
      <c r="H19" s="17"/>
      <c r="I19" s="17"/>
      <c r="J19" s="7"/>
      <c r="K19" s="7"/>
      <c r="L19" s="7"/>
      <c r="M19" s="7"/>
    </row>
    <row r="20" spans="1:16">
      <c r="A20" s="17"/>
      <c r="B20" s="17"/>
      <c r="C20" s="17"/>
      <c r="D20" s="31"/>
      <c r="E20" s="31"/>
      <c r="F20" s="31"/>
      <c r="G20" s="31"/>
      <c r="H20" s="17"/>
      <c r="I20" s="17"/>
      <c r="J20" s="7"/>
      <c r="K20" s="7"/>
      <c r="L20" s="7"/>
      <c r="M20" s="7"/>
    </row>
    <row r="21" spans="1:16">
      <c r="A21" s="17"/>
      <c r="B21" s="17"/>
      <c r="C21" s="17"/>
      <c r="D21" s="31"/>
      <c r="E21" s="296" t="s">
        <v>8</v>
      </c>
      <c r="F21" s="31"/>
      <c r="G21" s="31"/>
      <c r="H21" s="17"/>
      <c r="I21" s="17"/>
      <c r="J21" s="7"/>
      <c r="K21" s="7"/>
      <c r="L21" s="7"/>
    </row>
    <row r="22" spans="1:16">
      <c r="A22" s="21"/>
      <c r="B22" s="17"/>
      <c r="C22" s="17"/>
      <c r="D22" s="17"/>
      <c r="E22" s="174">
        <v>44742</v>
      </c>
      <c r="F22" s="17"/>
      <c r="G22" s="17"/>
      <c r="H22" s="17"/>
      <c r="I22" s="17"/>
      <c r="J22" s="7"/>
      <c r="K22" s="7"/>
      <c r="L22" s="7"/>
    </row>
    <row r="23" spans="1:16" ht="6" customHeight="1">
      <c r="A23" s="47"/>
      <c r="B23" s="48"/>
      <c r="C23" s="49"/>
      <c r="D23" s="49"/>
      <c r="E23" s="49"/>
      <c r="F23" s="49"/>
      <c r="G23" s="49"/>
      <c r="H23" s="49"/>
      <c r="I23" s="49"/>
      <c r="J23" s="7"/>
      <c r="K23" s="7"/>
      <c r="L23" s="7"/>
    </row>
    <row r="24" spans="1:16" ht="107.25" customHeight="1">
      <c r="A24" s="408" t="s">
        <v>9</v>
      </c>
      <c r="B24" s="409"/>
      <c r="C24" s="409"/>
      <c r="D24" s="409"/>
      <c r="E24" s="409"/>
      <c r="F24" s="409"/>
      <c r="G24" s="409"/>
      <c r="H24" s="409"/>
      <c r="I24" s="409"/>
      <c r="J24" s="35"/>
      <c r="K24" s="35"/>
      <c r="L24" s="35"/>
    </row>
    <row r="25" spans="1:16">
      <c r="A25" s="410"/>
      <c r="B25" s="410"/>
      <c r="C25" s="410"/>
      <c r="D25" s="410"/>
      <c r="E25" s="410"/>
      <c r="F25" s="410"/>
      <c r="G25" s="410"/>
      <c r="H25" s="410"/>
      <c r="I25" s="410"/>
      <c r="J25" s="191"/>
      <c r="K25" s="191"/>
      <c r="L25" s="191"/>
      <c r="M25" s="191"/>
      <c r="N25" s="191"/>
      <c r="O25" s="191"/>
      <c r="P25" s="191"/>
    </row>
    <row r="26" spans="1:16">
      <c r="F26" s="108"/>
      <c r="G26" s="108"/>
      <c r="H26" s="4"/>
      <c r="I26" s="4"/>
      <c r="J26" s="4"/>
      <c r="K26" s="4"/>
      <c r="L26" s="4"/>
      <c r="M26" s="9"/>
      <c r="N26" s="4"/>
      <c r="O26" s="5"/>
      <c r="P26" s="4"/>
    </row>
    <row r="27" spans="1:16">
      <c r="A27" s="5"/>
    </row>
    <row r="28" spans="1:16">
      <c r="E28" s="3"/>
      <c r="F28" s="6"/>
      <c r="G28" s="6"/>
      <c r="H28" s="34"/>
      <c r="I28" s="34"/>
      <c r="J28" s="34"/>
      <c r="K28" s="34"/>
      <c r="L28" s="34"/>
      <c r="M28" s="107"/>
      <c r="N28" s="10"/>
      <c r="O28" s="35"/>
      <c r="P28" s="1"/>
    </row>
    <row r="29" spans="1:16">
      <c r="E29" s="3"/>
      <c r="F29" s="6"/>
      <c r="G29" s="6"/>
      <c r="H29" s="34"/>
      <c r="I29" s="34"/>
      <c r="J29" s="34"/>
      <c r="K29" s="34"/>
      <c r="L29" s="34"/>
      <c r="M29" s="107"/>
      <c r="N29" s="10"/>
      <c r="O29" s="35"/>
    </row>
    <row r="30" spans="1:16" ht="15">
      <c r="B30" s="1"/>
      <c r="E30" s="3"/>
      <c r="F30" s="11"/>
      <c r="G30" s="12"/>
      <c r="H30" s="12"/>
      <c r="I30" s="12"/>
      <c r="J30" s="12"/>
      <c r="K30" s="12"/>
      <c r="L30" s="12"/>
      <c r="M30" s="107"/>
      <c r="O30" s="35"/>
      <c r="P30" s="1"/>
    </row>
    <row r="31" spans="1:16">
      <c r="C31" s="1"/>
      <c r="E31" s="3"/>
      <c r="F31" s="6"/>
      <c r="G31" s="6"/>
      <c r="H31" s="6"/>
      <c r="I31" s="6"/>
      <c r="J31" s="6"/>
      <c r="K31" s="6"/>
      <c r="L31" s="6"/>
      <c r="M31" s="107"/>
    </row>
    <row r="32" spans="1:16">
      <c r="A32" s="5"/>
    </row>
    <row r="33" spans="1:16">
      <c r="E33" s="3"/>
      <c r="F33" s="6"/>
      <c r="G33" s="6"/>
      <c r="H33" s="34"/>
      <c r="I33" s="34"/>
      <c r="J33" s="34"/>
      <c r="K33" s="34"/>
      <c r="L33" s="34"/>
      <c r="M33" s="107"/>
      <c r="N33" s="10"/>
      <c r="O33" s="35"/>
      <c r="P33" s="1"/>
    </row>
    <row r="34" spans="1:16">
      <c r="E34" s="3"/>
      <c r="F34" s="6"/>
      <c r="G34" s="6"/>
      <c r="H34" s="34"/>
      <c r="I34" s="34"/>
      <c r="J34" s="34"/>
      <c r="K34" s="34"/>
      <c r="L34" s="34"/>
      <c r="M34" s="107"/>
      <c r="P34" s="1"/>
    </row>
    <row r="35" spans="1:16">
      <c r="E35" s="3"/>
      <c r="F35" s="6"/>
      <c r="G35" s="6"/>
      <c r="H35" s="34"/>
      <c r="I35" s="34"/>
      <c r="J35" s="34"/>
      <c r="K35" s="34"/>
      <c r="L35" s="34"/>
      <c r="M35" s="107"/>
      <c r="P35" s="1"/>
    </row>
    <row r="36" spans="1:16">
      <c r="B36" s="1"/>
      <c r="E36" s="3"/>
      <c r="F36" s="6"/>
      <c r="G36" s="6"/>
      <c r="H36" s="34"/>
      <c r="I36" s="34"/>
      <c r="J36" s="34"/>
      <c r="K36" s="34"/>
      <c r="L36" s="34"/>
      <c r="M36" s="107"/>
      <c r="N36" s="10"/>
      <c r="O36" s="35"/>
    </row>
    <row r="37" spans="1:16">
      <c r="B37" s="1"/>
      <c r="E37" s="3"/>
      <c r="F37" s="6"/>
      <c r="G37" s="6"/>
      <c r="H37" s="34"/>
      <c r="I37" s="34"/>
      <c r="J37" s="34"/>
      <c r="K37" s="34"/>
      <c r="L37" s="34"/>
      <c r="M37" s="107"/>
      <c r="N37" s="10"/>
      <c r="O37" s="35"/>
    </row>
    <row r="38" spans="1:16" ht="15">
      <c r="E38" s="3"/>
      <c r="F38" s="11"/>
      <c r="G38" s="11"/>
      <c r="H38" s="12"/>
      <c r="I38" s="12"/>
      <c r="J38" s="12"/>
      <c r="K38" s="12"/>
      <c r="L38" s="12"/>
      <c r="M38" s="107"/>
      <c r="O38" s="35"/>
      <c r="P38" s="1"/>
    </row>
    <row r="39" spans="1:16">
      <c r="C39" s="1"/>
      <c r="E39" s="3"/>
      <c r="F39" s="6"/>
      <c r="G39" s="6"/>
      <c r="H39" s="6"/>
      <c r="I39" s="6"/>
      <c r="J39" s="6"/>
      <c r="K39" s="6"/>
      <c r="L39" s="6"/>
      <c r="M39" s="107"/>
    </row>
    <row r="40" spans="1:16">
      <c r="A40" s="5"/>
    </row>
    <row r="41" spans="1:16">
      <c r="E41" s="3"/>
      <c r="F41" s="6"/>
      <c r="G41" s="6"/>
      <c r="H41" s="34"/>
      <c r="I41" s="34"/>
      <c r="J41" s="34"/>
      <c r="K41" s="34"/>
      <c r="L41" s="34"/>
      <c r="M41" s="107"/>
      <c r="N41" s="10"/>
      <c r="O41" s="35"/>
      <c r="P41" s="1"/>
    </row>
    <row r="42" spans="1:16">
      <c r="E42" s="3"/>
      <c r="F42" s="6"/>
      <c r="G42" s="6"/>
      <c r="H42" s="34"/>
      <c r="I42" s="34"/>
      <c r="J42" s="34"/>
      <c r="K42" s="34"/>
      <c r="L42" s="34"/>
      <c r="M42" s="107"/>
      <c r="N42" s="10"/>
      <c r="O42" s="35"/>
      <c r="P42" s="1"/>
    </row>
    <row r="43" spans="1:16">
      <c r="E43" s="3"/>
      <c r="F43" s="6"/>
      <c r="G43" s="6"/>
      <c r="H43" s="34"/>
      <c r="I43" s="34"/>
      <c r="J43" s="34"/>
      <c r="K43" s="34"/>
      <c r="L43" s="34"/>
      <c r="M43" s="107"/>
      <c r="O43" s="35"/>
      <c r="P43" s="1"/>
    </row>
    <row r="44" spans="1:16">
      <c r="E44" s="3"/>
      <c r="F44" s="6"/>
      <c r="G44" s="6"/>
      <c r="H44" s="34"/>
      <c r="I44" s="34"/>
      <c r="J44" s="34"/>
      <c r="K44" s="34"/>
      <c r="L44" s="34"/>
      <c r="M44" s="107"/>
      <c r="O44" s="35"/>
      <c r="P44" s="1"/>
    </row>
    <row r="45" spans="1:16" ht="15">
      <c r="E45" s="3"/>
      <c r="F45" s="11"/>
      <c r="G45" s="11"/>
      <c r="H45" s="12"/>
      <c r="I45" s="12"/>
      <c r="J45" s="12"/>
      <c r="K45" s="12"/>
      <c r="L45" s="12"/>
      <c r="M45" s="107"/>
      <c r="O45" s="35"/>
      <c r="P45" s="1"/>
    </row>
    <row r="46" spans="1:16">
      <c r="C46" s="1"/>
      <c r="E46" s="3"/>
      <c r="F46" s="34"/>
      <c r="G46" s="34"/>
      <c r="H46" s="34"/>
      <c r="I46" s="34"/>
      <c r="J46" s="34"/>
      <c r="K46" s="34"/>
      <c r="L46" s="34"/>
      <c r="M46" s="107"/>
      <c r="O46" s="35"/>
    </row>
    <row r="47" spans="1:16">
      <c r="A47" s="5"/>
    </row>
    <row r="48" spans="1:16">
      <c r="B48" s="1"/>
      <c r="E48" s="3"/>
      <c r="F48" s="6"/>
      <c r="G48" s="6"/>
      <c r="H48" s="34"/>
      <c r="I48" s="34"/>
      <c r="J48" s="34"/>
      <c r="K48" s="34"/>
      <c r="L48" s="34"/>
      <c r="M48" s="107"/>
      <c r="P48" s="1"/>
    </row>
    <row r="49" spans="1:16" ht="15">
      <c r="B49" s="1"/>
      <c r="E49" s="3"/>
      <c r="F49" s="11"/>
      <c r="G49" s="11"/>
      <c r="H49" s="12"/>
      <c r="I49" s="12"/>
      <c r="J49" s="12"/>
      <c r="K49" s="12"/>
      <c r="L49" s="12"/>
      <c r="M49" s="107"/>
      <c r="P49" s="1"/>
    </row>
    <row r="50" spans="1:16">
      <c r="C50" s="1"/>
      <c r="E50" s="3"/>
      <c r="F50" s="34"/>
      <c r="G50" s="34"/>
      <c r="H50" s="34"/>
      <c r="I50" s="34"/>
      <c r="J50" s="34"/>
      <c r="K50" s="34"/>
      <c r="L50" s="34"/>
      <c r="M50" s="107"/>
      <c r="P50" s="1"/>
    </row>
    <row r="51" spans="1:16" s="5" customFormat="1">
      <c r="E51" s="191"/>
      <c r="F51" s="8"/>
      <c r="G51" s="8"/>
      <c r="H51" s="8"/>
      <c r="I51" s="8"/>
      <c r="J51" s="8"/>
      <c r="K51" s="8"/>
      <c r="L51" s="8"/>
      <c r="M51" s="13"/>
    </row>
    <row r="52" spans="1:16">
      <c r="F52" s="6"/>
      <c r="G52" s="35"/>
      <c r="H52" s="35"/>
      <c r="I52" s="35"/>
      <c r="J52" s="35"/>
      <c r="K52" s="35"/>
      <c r="L52" s="35"/>
    </row>
    <row r="55" spans="1:16">
      <c r="A55" s="5"/>
      <c r="B55" s="5"/>
      <c r="C55" s="5"/>
      <c r="D55" s="5"/>
      <c r="E55" s="5"/>
      <c r="F55" s="5"/>
      <c r="G55" s="5"/>
      <c r="H55" s="5"/>
      <c r="I55" s="5"/>
      <c r="J55" s="5"/>
      <c r="K55" s="5"/>
      <c r="L55" s="5"/>
      <c r="M55" s="5"/>
      <c r="N55" s="5"/>
    </row>
    <row r="56" spans="1:16">
      <c r="F56" s="108"/>
      <c r="G56" s="108"/>
      <c r="H56" s="4"/>
      <c r="I56" s="4"/>
      <c r="J56" s="4"/>
      <c r="K56" s="4"/>
      <c r="L56" s="4"/>
      <c r="M56" s="9"/>
      <c r="N56" s="5"/>
    </row>
    <row r="57" spans="1:16">
      <c r="A57" s="5"/>
    </row>
    <row r="58" spans="1:16">
      <c r="E58" s="3"/>
      <c r="F58" s="36"/>
      <c r="G58" s="36"/>
      <c r="H58" s="36"/>
      <c r="I58" s="36"/>
      <c r="J58" s="36"/>
      <c r="K58" s="36"/>
      <c r="L58" s="36"/>
      <c r="M58" s="14"/>
    </row>
    <row r="59" spans="1:16">
      <c r="E59" s="3"/>
      <c r="F59" s="6"/>
      <c r="G59" s="6"/>
      <c r="H59" s="6"/>
      <c r="I59" s="6"/>
      <c r="J59" s="6"/>
      <c r="K59" s="6"/>
      <c r="L59" s="6"/>
      <c r="M59" s="14"/>
    </row>
    <row r="60" spans="1:16">
      <c r="B60" s="1"/>
      <c r="E60" s="3"/>
      <c r="F60" s="6"/>
      <c r="G60" s="6"/>
      <c r="H60" s="6"/>
      <c r="I60" s="6"/>
      <c r="J60" s="6"/>
      <c r="K60" s="6"/>
      <c r="L60" s="6"/>
      <c r="M60" s="14"/>
    </row>
    <row r="61" spans="1:16">
      <c r="C61" s="1"/>
      <c r="E61" s="3"/>
      <c r="F61" s="6"/>
      <c r="G61" s="6"/>
      <c r="H61" s="6"/>
      <c r="I61" s="6"/>
      <c r="J61" s="6"/>
      <c r="K61" s="6"/>
      <c r="L61" s="6"/>
      <c r="M61" s="107"/>
    </row>
    <row r="62" spans="1:16">
      <c r="A62" s="5"/>
      <c r="M62" s="15"/>
    </row>
    <row r="63" spans="1:16">
      <c r="E63" s="3"/>
      <c r="F63" s="36"/>
      <c r="G63" s="36"/>
      <c r="H63" s="36"/>
      <c r="I63" s="36"/>
      <c r="J63" s="36"/>
      <c r="K63" s="36"/>
      <c r="L63" s="36"/>
      <c r="M63" s="14"/>
    </row>
    <row r="64" spans="1:16">
      <c r="E64" s="3"/>
      <c r="F64" s="6"/>
      <c r="G64" s="6"/>
      <c r="H64" s="6"/>
      <c r="I64" s="6"/>
      <c r="J64" s="6"/>
      <c r="K64" s="6"/>
      <c r="L64" s="6"/>
      <c r="M64" s="14"/>
    </row>
    <row r="65" spans="1:13">
      <c r="E65" s="3"/>
      <c r="F65" s="6"/>
      <c r="G65" s="6"/>
      <c r="H65" s="6"/>
      <c r="I65" s="6"/>
      <c r="J65" s="6"/>
      <c r="K65" s="6"/>
      <c r="L65" s="6"/>
      <c r="M65" s="14"/>
    </row>
    <row r="66" spans="1:13">
      <c r="B66" s="1"/>
      <c r="E66" s="3"/>
      <c r="F66" s="6"/>
      <c r="G66" s="6"/>
      <c r="H66" s="6"/>
      <c r="I66" s="6"/>
      <c r="J66" s="6"/>
      <c r="K66" s="6"/>
      <c r="L66" s="6"/>
      <c r="M66" s="14"/>
    </row>
    <row r="67" spans="1:13">
      <c r="B67" s="1"/>
      <c r="E67" s="3"/>
      <c r="F67" s="6"/>
      <c r="G67" s="6"/>
      <c r="H67" s="6"/>
      <c r="I67" s="6"/>
      <c r="J67" s="6"/>
      <c r="K67" s="6"/>
      <c r="L67" s="6"/>
      <c r="M67" s="14"/>
    </row>
    <row r="68" spans="1:13">
      <c r="E68" s="3"/>
      <c r="F68" s="6"/>
      <c r="G68" s="6"/>
      <c r="H68" s="6"/>
      <c r="I68" s="6"/>
      <c r="J68" s="6"/>
      <c r="K68" s="6"/>
      <c r="L68" s="6"/>
      <c r="M68" s="14"/>
    </row>
    <row r="69" spans="1:13">
      <c r="C69" s="1"/>
      <c r="E69" s="3"/>
      <c r="F69" s="6"/>
      <c r="G69" s="6"/>
      <c r="H69" s="6"/>
      <c r="I69" s="6"/>
      <c r="J69" s="6"/>
      <c r="K69" s="6"/>
      <c r="L69" s="6"/>
      <c r="M69" s="107"/>
    </row>
    <row r="70" spans="1:13">
      <c r="A70" s="5"/>
      <c r="M70" s="15"/>
    </row>
    <row r="71" spans="1:13">
      <c r="E71" s="3"/>
      <c r="F71" s="36"/>
      <c r="G71" s="36"/>
      <c r="H71" s="36"/>
      <c r="I71" s="36"/>
      <c r="J71" s="36"/>
      <c r="K71" s="36"/>
      <c r="L71" s="36"/>
      <c r="M71" s="14"/>
    </row>
    <row r="72" spans="1:13">
      <c r="E72" s="3"/>
      <c r="F72" s="6"/>
      <c r="G72" s="6"/>
      <c r="H72" s="6"/>
      <c r="I72" s="6"/>
      <c r="J72" s="6"/>
      <c r="K72" s="6"/>
      <c r="L72" s="6"/>
      <c r="M72" s="14"/>
    </row>
    <row r="73" spans="1:13">
      <c r="E73" s="3"/>
      <c r="F73" s="6"/>
      <c r="G73" s="6"/>
      <c r="H73" s="6"/>
      <c r="I73" s="6"/>
      <c r="J73" s="6"/>
      <c r="K73" s="6"/>
      <c r="L73" s="6"/>
      <c r="M73" s="14"/>
    </row>
    <row r="74" spans="1:13">
      <c r="E74" s="3"/>
      <c r="F74" s="6"/>
      <c r="G74" s="6"/>
      <c r="H74" s="6"/>
      <c r="I74" s="6"/>
      <c r="J74" s="6"/>
      <c r="K74" s="6"/>
      <c r="L74" s="6"/>
      <c r="M74" s="14"/>
    </row>
    <row r="75" spans="1:13">
      <c r="E75" s="3"/>
      <c r="F75" s="6"/>
      <c r="G75" s="6"/>
      <c r="H75" s="6"/>
      <c r="I75" s="6"/>
      <c r="J75" s="6"/>
      <c r="K75" s="6"/>
      <c r="L75" s="6"/>
      <c r="M75" s="14"/>
    </row>
    <row r="76" spans="1:13">
      <c r="C76" s="1"/>
      <c r="E76" s="3"/>
      <c r="F76" s="6"/>
      <c r="G76" s="6"/>
      <c r="H76" s="6"/>
      <c r="I76" s="6"/>
      <c r="J76" s="6"/>
      <c r="K76" s="6"/>
      <c r="L76" s="6"/>
      <c r="M76" s="107"/>
    </row>
    <row r="77" spans="1:13">
      <c r="A77" s="5"/>
      <c r="M77" s="15"/>
    </row>
    <row r="78" spans="1:13">
      <c r="B78" s="1"/>
      <c r="E78" s="3"/>
      <c r="F78" s="36"/>
      <c r="G78" s="36"/>
      <c r="H78" s="36"/>
      <c r="I78" s="36"/>
      <c r="J78" s="36"/>
      <c r="K78" s="36"/>
      <c r="L78" s="36"/>
      <c r="M78" s="14"/>
    </row>
    <row r="79" spans="1:13">
      <c r="B79" s="1"/>
      <c r="E79" s="3"/>
      <c r="F79" s="6"/>
      <c r="G79" s="6"/>
      <c r="H79" s="6"/>
      <c r="I79" s="6"/>
      <c r="J79" s="6"/>
      <c r="K79" s="6"/>
      <c r="L79" s="6"/>
      <c r="M79" s="14"/>
    </row>
    <row r="80" spans="1:13">
      <c r="C80" s="1"/>
      <c r="E80" s="3"/>
      <c r="F80" s="6"/>
      <c r="G80" s="6"/>
      <c r="H80" s="6"/>
      <c r="I80" s="6"/>
      <c r="J80" s="6"/>
      <c r="K80" s="6"/>
      <c r="L80" s="6"/>
      <c r="M80" s="107"/>
    </row>
    <row r="81" spans="1:21" s="5" customFormat="1">
      <c r="E81" s="191"/>
      <c r="F81" s="8"/>
      <c r="G81" s="8"/>
      <c r="H81" s="8"/>
      <c r="I81" s="8"/>
      <c r="J81" s="8"/>
      <c r="K81" s="8"/>
      <c r="L81" s="8"/>
      <c r="M81" s="13"/>
      <c r="R81"/>
      <c r="S81"/>
      <c r="T81"/>
      <c r="U81"/>
    </row>
    <row r="84" spans="1:21">
      <c r="A84" s="403"/>
      <c r="B84" s="403"/>
      <c r="C84" s="403"/>
      <c r="D84" s="403"/>
      <c r="E84" s="403"/>
      <c r="F84" s="403"/>
      <c r="G84" s="403"/>
      <c r="H84" s="403"/>
      <c r="I84" s="403"/>
      <c r="J84" s="403"/>
      <c r="K84" s="403"/>
      <c r="L84" s="403"/>
      <c r="M84" s="403"/>
    </row>
    <row r="85" spans="1:21">
      <c r="F85" s="108"/>
      <c r="G85" s="108"/>
      <c r="H85" s="4"/>
      <c r="I85" s="4"/>
      <c r="J85" s="4"/>
      <c r="K85" s="4"/>
      <c r="L85" s="4"/>
      <c r="M85" s="9"/>
    </row>
    <row r="86" spans="1:21">
      <c r="A86" s="5"/>
    </row>
    <row r="87" spans="1:21">
      <c r="E87" s="3"/>
      <c r="F87" s="36"/>
      <c r="G87" s="36"/>
      <c r="H87" s="36"/>
      <c r="I87" s="36"/>
      <c r="J87" s="36"/>
      <c r="K87" s="36"/>
      <c r="L87" s="36"/>
      <c r="M87" s="107"/>
    </row>
    <row r="88" spans="1:21">
      <c r="E88" s="3"/>
      <c r="F88" s="34"/>
      <c r="G88" s="34"/>
      <c r="H88" s="34"/>
      <c r="I88" s="34"/>
      <c r="J88" s="34"/>
      <c r="K88" s="34"/>
      <c r="L88" s="34"/>
      <c r="M88" s="107"/>
    </row>
    <row r="89" spans="1:21" ht="15">
      <c r="B89" s="1"/>
      <c r="E89" s="3"/>
      <c r="F89" s="12"/>
      <c r="G89" s="12"/>
      <c r="H89" s="12"/>
      <c r="I89" s="12"/>
      <c r="J89" s="12"/>
      <c r="K89" s="12"/>
      <c r="L89" s="12"/>
      <c r="M89" s="107"/>
    </row>
    <row r="90" spans="1:21">
      <c r="C90" s="1"/>
      <c r="E90" s="3"/>
      <c r="F90" s="6"/>
      <c r="G90" s="6"/>
      <c r="H90" s="6"/>
      <c r="I90" s="6"/>
      <c r="J90" s="6"/>
      <c r="K90" s="6"/>
      <c r="L90" s="6"/>
      <c r="M90" s="107"/>
    </row>
    <row r="91" spans="1:21">
      <c r="A91" s="5"/>
    </row>
    <row r="92" spans="1:21">
      <c r="E92" s="3"/>
      <c r="F92" s="36"/>
      <c r="G92" s="36"/>
      <c r="H92" s="36"/>
      <c r="I92" s="36"/>
      <c r="J92" s="36"/>
      <c r="K92" s="36"/>
      <c r="L92" s="36"/>
      <c r="M92" s="107"/>
    </row>
    <row r="93" spans="1:21">
      <c r="E93" s="3"/>
      <c r="F93" s="34"/>
      <c r="G93" s="34"/>
      <c r="H93" s="34"/>
      <c r="I93" s="34"/>
      <c r="J93" s="34"/>
      <c r="K93" s="34"/>
      <c r="L93" s="34"/>
      <c r="M93" s="107"/>
    </row>
    <row r="94" spans="1:21">
      <c r="E94" s="3"/>
      <c r="F94" s="34"/>
      <c r="G94" s="34"/>
      <c r="H94" s="34"/>
      <c r="I94" s="34"/>
      <c r="J94" s="34"/>
      <c r="K94" s="34"/>
      <c r="L94" s="34"/>
      <c r="M94" s="107"/>
    </row>
    <row r="95" spans="1:21">
      <c r="B95" s="1"/>
      <c r="E95" s="3"/>
      <c r="F95" s="34"/>
      <c r="G95" s="34"/>
      <c r="H95" s="34"/>
      <c r="I95" s="34"/>
      <c r="J95" s="34"/>
      <c r="K95" s="34"/>
      <c r="L95" s="34"/>
      <c r="M95" s="107"/>
    </row>
    <row r="96" spans="1:21">
      <c r="B96" s="1"/>
      <c r="E96" s="3"/>
      <c r="F96" s="34"/>
      <c r="G96" s="34"/>
      <c r="H96" s="34"/>
      <c r="I96" s="34"/>
      <c r="J96" s="34"/>
      <c r="K96" s="34"/>
      <c r="L96" s="34"/>
      <c r="M96" s="107"/>
    </row>
    <row r="97" spans="1:13" ht="15">
      <c r="E97" s="3"/>
      <c r="F97" s="12"/>
      <c r="G97" s="12"/>
      <c r="H97" s="12"/>
      <c r="I97" s="12"/>
      <c r="J97" s="12"/>
      <c r="K97" s="12"/>
      <c r="L97" s="12"/>
      <c r="M97" s="107"/>
    </row>
    <row r="98" spans="1:13">
      <c r="C98" s="1"/>
      <c r="E98" s="3"/>
      <c r="F98" s="6"/>
      <c r="G98" s="6"/>
      <c r="H98" s="6"/>
      <c r="I98" s="6"/>
      <c r="J98" s="6"/>
      <c r="K98" s="6"/>
      <c r="L98" s="6"/>
      <c r="M98" s="107"/>
    </row>
    <row r="99" spans="1:13">
      <c r="A99" s="5"/>
    </row>
    <row r="100" spans="1:13">
      <c r="E100" s="3"/>
      <c r="F100" s="36"/>
      <c r="G100" s="36"/>
      <c r="H100" s="36"/>
      <c r="I100" s="36"/>
      <c r="J100" s="36"/>
      <c r="K100" s="36"/>
      <c r="L100" s="36"/>
      <c r="M100" s="107"/>
    </row>
    <row r="101" spans="1:13">
      <c r="E101" s="3"/>
      <c r="F101" s="34"/>
      <c r="G101" s="34"/>
      <c r="H101" s="34"/>
      <c r="I101" s="34"/>
      <c r="J101" s="34"/>
      <c r="K101" s="34"/>
      <c r="L101" s="34"/>
      <c r="M101" s="107"/>
    </row>
    <row r="102" spans="1:13">
      <c r="E102" s="3"/>
      <c r="F102" s="34"/>
      <c r="G102" s="34"/>
      <c r="H102" s="34"/>
      <c r="I102" s="34"/>
      <c r="J102" s="34"/>
      <c r="K102" s="34"/>
      <c r="L102" s="34"/>
      <c r="M102" s="107"/>
    </row>
    <row r="103" spans="1:13">
      <c r="E103" s="3"/>
      <c r="F103" s="34"/>
      <c r="G103" s="34"/>
      <c r="H103" s="34"/>
      <c r="I103" s="34"/>
      <c r="J103" s="34"/>
      <c r="K103" s="34"/>
      <c r="L103" s="34"/>
      <c r="M103" s="107"/>
    </row>
    <row r="104" spans="1:13" ht="15">
      <c r="E104" s="3"/>
      <c r="F104" s="12"/>
      <c r="G104" s="12"/>
      <c r="H104" s="12"/>
      <c r="I104" s="12"/>
      <c r="J104" s="12"/>
      <c r="K104" s="12"/>
      <c r="L104" s="12"/>
      <c r="M104" s="107"/>
    </row>
    <row r="105" spans="1:13">
      <c r="C105" s="1"/>
      <c r="E105" s="3"/>
      <c r="F105" s="6"/>
      <c r="G105" s="6"/>
      <c r="H105" s="6"/>
      <c r="I105" s="6"/>
      <c r="J105" s="6"/>
      <c r="K105" s="6"/>
      <c r="L105" s="6"/>
      <c r="M105" s="107"/>
    </row>
    <row r="106" spans="1:13">
      <c r="A106" s="5"/>
    </row>
    <row r="107" spans="1:13">
      <c r="B107" s="1"/>
      <c r="E107" s="3"/>
      <c r="F107" s="36"/>
      <c r="G107" s="36"/>
      <c r="H107" s="36"/>
      <c r="I107" s="36"/>
      <c r="J107" s="36"/>
      <c r="K107" s="36"/>
      <c r="L107" s="36"/>
      <c r="M107" s="107"/>
    </row>
    <row r="108" spans="1:13" ht="15">
      <c r="B108" s="1"/>
      <c r="E108" s="3"/>
      <c r="F108" s="12"/>
      <c r="G108" s="12"/>
      <c r="H108" s="12"/>
      <c r="I108" s="12"/>
      <c r="J108" s="12"/>
      <c r="K108" s="12"/>
      <c r="L108" s="12"/>
      <c r="M108" s="107"/>
    </row>
    <row r="109" spans="1:13">
      <c r="C109" s="1"/>
      <c r="E109" s="3"/>
      <c r="F109" s="6"/>
      <c r="G109" s="6"/>
      <c r="H109" s="6"/>
      <c r="I109" s="6"/>
      <c r="J109" s="6"/>
      <c r="K109" s="6"/>
      <c r="L109" s="6"/>
      <c r="M109" s="107"/>
    </row>
    <row r="110" spans="1:13" s="5" customFormat="1">
      <c r="E110" s="191"/>
      <c r="F110" s="16"/>
      <c r="G110" s="16"/>
      <c r="H110" s="16"/>
      <c r="I110" s="16"/>
      <c r="J110" s="16"/>
      <c r="K110" s="16"/>
      <c r="L110" s="16"/>
      <c r="M110" s="13"/>
    </row>
    <row r="121" spans="1:13">
      <c r="A121" s="1"/>
      <c r="F121" s="85"/>
      <c r="G121" s="85"/>
      <c r="H121" s="85"/>
      <c r="I121" s="85"/>
      <c r="J121" s="85"/>
      <c r="K121" s="85"/>
      <c r="L121" s="85"/>
      <c r="M121" s="37"/>
    </row>
  </sheetData>
  <mergeCells count="7">
    <mergeCell ref="A1:I1"/>
    <mergeCell ref="A84:M84"/>
    <mergeCell ref="D4:F4"/>
    <mergeCell ref="B7:H7"/>
    <mergeCell ref="A24:I24"/>
    <mergeCell ref="A25:I25"/>
    <mergeCell ref="B8:H8"/>
  </mergeCells>
  <phoneticPr fontId="14" type="noConversion"/>
  <pageMargins left="0.7" right="0.7" top="0.75" bottom="0.75" header="0.3" footer="0.3"/>
  <pageSetup scale="40" orientation="landscape" verticalDpi="200" r:id="rId1"/>
  <headerFooter alignWithMargins="0">
    <oddFooter>&amp;R&amp;1#&amp;"Calibri"&amp;10&amp;KA80000Internal Use Only</oddFooter>
  </headerFooter>
  <rowBreaks count="1" manualBreakCount="1">
    <brk id="3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16"/>
  <sheetViews>
    <sheetView workbookViewId="0">
      <selection sqref="A1:J1"/>
    </sheetView>
  </sheetViews>
  <sheetFormatPr defaultColWidth="9.28515625" defaultRowHeight="12.75"/>
  <cols>
    <col min="1" max="1" width="35.28515625" style="113" customWidth="1"/>
    <col min="2" max="2" width="17.7109375" style="87" customWidth="1"/>
    <col min="3" max="3" width="21.28515625" style="88" customWidth="1"/>
    <col min="4" max="4" width="17.28515625" style="88" customWidth="1"/>
    <col min="5" max="5" width="23.42578125" style="88" customWidth="1"/>
    <col min="6" max="6" width="17.7109375" style="88" customWidth="1"/>
    <col min="7" max="8" width="36.5703125" style="88" customWidth="1"/>
    <col min="9" max="9" width="15.28515625" style="88" customWidth="1"/>
    <col min="10" max="10" width="0.5703125" style="89" customWidth="1"/>
    <col min="11" max="12" width="9.28515625" style="113"/>
    <col min="13" max="13" width="11" style="113" bestFit="1" customWidth="1"/>
    <col min="14" max="16384" width="9.28515625" style="113"/>
  </cols>
  <sheetData>
    <row r="1" spans="1:12">
      <c r="A1" s="429" t="str">
        <f>Cover!B8</f>
        <v>Evergy Services, Inc. (ESI) Evaluation, Measurement, and Verification Report  – Commercial &amp; Industrial Databook</v>
      </c>
      <c r="B1" s="429"/>
      <c r="C1" s="429"/>
      <c r="D1" s="429"/>
      <c r="E1" s="429"/>
      <c r="F1" s="429"/>
      <c r="G1" s="429"/>
      <c r="H1" s="429"/>
      <c r="I1" s="429"/>
      <c r="J1" s="429"/>
      <c r="K1" s="166"/>
      <c r="L1" s="166"/>
    </row>
    <row r="2" spans="1:12" ht="34.9" customHeight="1">
      <c r="A2" s="458"/>
      <c r="B2" s="458"/>
      <c r="C2" s="458"/>
      <c r="D2" s="458"/>
      <c r="E2" s="458"/>
      <c r="F2" s="458"/>
      <c r="G2" s="458"/>
      <c r="H2" s="458"/>
      <c r="I2" s="458"/>
      <c r="J2" s="458"/>
      <c r="K2" s="166"/>
      <c r="L2" s="166"/>
    </row>
    <row r="3" spans="1:12">
      <c r="A3" s="470"/>
      <c r="B3" s="470"/>
      <c r="C3" s="470"/>
      <c r="D3" s="470"/>
      <c r="E3" s="470"/>
      <c r="F3" s="470"/>
      <c r="G3" s="470"/>
      <c r="H3" s="470"/>
      <c r="I3" s="470"/>
      <c r="J3" s="470"/>
      <c r="K3" s="166"/>
      <c r="L3" s="166"/>
    </row>
    <row r="4" spans="1:12" ht="30" customHeight="1">
      <c r="A4" s="443" t="s">
        <v>200</v>
      </c>
      <c r="B4" s="443"/>
      <c r="C4" s="443"/>
      <c r="D4" s="443"/>
      <c r="E4" s="443"/>
      <c r="F4" s="443"/>
      <c r="G4" s="443"/>
      <c r="H4" s="199"/>
      <c r="I4" s="199"/>
      <c r="J4" s="104"/>
      <c r="K4" s="166"/>
      <c r="L4" s="166"/>
    </row>
    <row r="5" spans="1:12" ht="15.75">
      <c r="A5" s="444" t="s">
        <v>100</v>
      </c>
      <c r="B5" s="444"/>
      <c r="C5" s="444"/>
      <c r="D5" s="444"/>
      <c r="E5" s="444"/>
      <c r="F5" s="444"/>
      <c r="G5" s="444"/>
      <c r="H5" s="199"/>
      <c r="I5" s="199"/>
      <c r="J5" s="104"/>
      <c r="K5" s="166"/>
      <c r="L5" s="166"/>
    </row>
    <row r="6" spans="1:12" ht="15.75">
      <c r="A6" s="444"/>
      <c r="B6" s="444"/>
      <c r="C6" s="444"/>
      <c r="D6" s="444"/>
      <c r="E6" s="444"/>
      <c r="F6" s="444"/>
      <c r="G6" s="444"/>
      <c r="H6" s="199"/>
      <c r="I6" s="199"/>
      <c r="J6" s="104"/>
      <c r="K6" s="166"/>
      <c r="L6" s="166"/>
    </row>
    <row r="7" spans="1:12">
      <c r="A7" s="445" t="s">
        <v>31</v>
      </c>
      <c r="B7" s="445"/>
      <c r="C7" s="445"/>
      <c r="D7" s="445"/>
      <c r="E7" s="445"/>
      <c r="F7" s="445"/>
      <c r="G7" s="445"/>
      <c r="H7" s="199"/>
      <c r="I7" s="199"/>
      <c r="J7" s="104"/>
      <c r="K7" s="166"/>
      <c r="L7" s="166"/>
    </row>
    <row r="8" spans="1:12" ht="15.75">
      <c r="A8" s="444"/>
      <c r="B8" s="444"/>
      <c r="C8" s="444"/>
      <c r="D8" s="444"/>
      <c r="E8" s="444"/>
      <c r="F8" s="444"/>
      <c r="G8" s="444"/>
      <c r="H8" s="199"/>
      <c r="I8" s="199"/>
      <c r="J8" s="104"/>
      <c r="K8" s="166"/>
      <c r="L8" s="166"/>
    </row>
    <row r="9" spans="1:12">
      <c r="A9" s="402" t="s">
        <v>101</v>
      </c>
      <c r="B9" s="402"/>
      <c r="C9" s="402"/>
      <c r="D9" s="402"/>
      <c r="E9" s="402"/>
      <c r="F9" s="402"/>
      <c r="G9" s="402"/>
      <c r="H9" s="199"/>
      <c r="I9" s="199"/>
      <c r="J9" s="104"/>
      <c r="K9" s="166"/>
      <c r="L9" s="166"/>
    </row>
    <row r="10" spans="1:12" ht="13.5" thickBot="1">
      <c r="A10" s="265"/>
      <c r="B10" s="459" t="s">
        <v>12</v>
      </c>
      <c r="C10" s="460"/>
      <c r="D10" s="461"/>
      <c r="E10" s="455" t="s">
        <v>13</v>
      </c>
      <c r="F10" s="456"/>
      <c r="G10" s="456"/>
      <c r="H10" s="199"/>
      <c r="I10" s="199"/>
      <c r="J10" s="139"/>
      <c r="K10" s="166"/>
      <c r="L10" s="166"/>
    </row>
    <row r="11" spans="1:12" ht="13.5" thickBot="1">
      <c r="A11" s="270"/>
      <c r="B11" s="271" t="s">
        <v>102</v>
      </c>
      <c r="C11" s="268" t="s">
        <v>103</v>
      </c>
      <c r="D11" s="269" t="s">
        <v>104</v>
      </c>
      <c r="E11" s="267" t="s">
        <v>105</v>
      </c>
      <c r="F11" s="267" t="s">
        <v>103</v>
      </c>
      <c r="G11" s="267" t="s">
        <v>35</v>
      </c>
      <c r="H11" s="199"/>
      <c r="I11" s="199"/>
      <c r="J11" s="140"/>
      <c r="K11" s="166"/>
      <c r="L11" s="166"/>
    </row>
    <row r="12" spans="1:12">
      <c r="A12" s="79" t="s">
        <v>106</v>
      </c>
      <c r="B12" s="131">
        <v>13412567.052800002</v>
      </c>
      <c r="C12" s="131">
        <v>14563905.371556569</v>
      </c>
      <c r="D12" s="133">
        <f>C12/B12</f>
        <v>1.0858402656422295</v>
      </c>
      <c r="E12" s="131">
        <f>'MEEIA 3 Targets'!G7</f>
        <v>30239803.032836415</v>
      </c>
      <c r="F12" s="131">
        <f>C12*D45</f>
        <v>11884146.783190161</v>
      </c>
      <c r="G12" s="90">
        <f>F12/E12</f>
        <v>0.39299683170176586</v>
      </c>
      <c r="H12" s="199"/>
      <c r="I12" s="199"/>
      <c r="J12" s="152"/>
      <c r="K12" s="166"/>
      <c r="L12" s="366"/>
    </row>
    <row r="13" spans="1:12">
      <c r="A13" s="79" t="s">
        <v>107</v>
      </c>
      <c r="B13" s="131">
        <v>2451.2432999999996</v>
      </c>
      <c r="C13" s="131">
        <v>2768.3365866650533</v>
      </c>
      <c r="D13" s="133">
        <f>C13/B13</f>
        <v>1.1293601849579982</v>
      </c>
      <c r="E13" s="131">
        <f>'MEEIA 3 Targets'!G15</f>
        <v>4833.6325018933821</v>
      </c>
      <c r="F13" s="131">
        <f>C13*D45</f>
        <v>2258.9626547186836</v>
      </c>
      <c r="G13" s="90">
        <f>F13/E13</f>
        <v>0.46734265665290553</v>
      </c>
      <c r="H13" s="199"/>
      <c r="I13" s="199"/>
      <c r="J13" s="140"/>
      <c r="K13" s="166"/>
      <c r="L13" s="366"/>
    </row>
    <row r="14" spans="1:12">
      <c r="A14" s="70"/>
      <c r="B14" s="131"/>
      <c r="C14" s="131"/>
      <c r="D14" s="90"/>
      <c r="E14" s="199"/>
      <c r="F14" s="199"/>
      <c r="G14" s="199"/>
      <c r="H14" s="199"/>
      <c r="I14" s="199"/>
      <c r="J14" s="139"/>
      <c r="K14" s="166"/>
      <c r="L14" s="166"/>
    </row>
    <row r="15" spans="1:12">
      <c r="A15" s="119" t="s">
        <v>108</v>
      </c>
      <c r="B15" s="131"/>
      <c r="C15" s="131"/>
      <c r="D15" s="90"/>
      <c r="E15" s="199"/>
      <c r="F15" s="199"/>
      <c r="G15" s="199"/>
      <c r="H15" s="199"/>
      <c r="I15" s="199"/>
      <c r="J15" s="139"/>
      <c r="K15" s="166"/>
      <c r="L15" s="166"/>
    </row>
    <row r="16" spans="1:12">
      <c r="A16" s="119"/>
      <c r="B16" s="131"/>
      <c r="C16" s="131"/>
      <c r="D16" s="90"/>
      <c r="E16" s="199"/>
      <c r="F16" s="199"/>
      <c r="G16" s="199"/>
      <c r="H16" s="199"/>
      <c r="I16" s="199"/>
      <c r="J16" s="139"/>
      <c r="K16" s="166"/>
      <c r="L16" s="166"/>
    </row>
    <row r="17" spans="1:10">
      <c r="A17" s="402" t="s">
        <v>201</v>
      </c>
      <c r="B17" s="402"/>
      <c r="C17" s="402"/>
      <c r="D17" s="402"/>
      <c r="E17" s="402"/>
      <c r="F17" s="402"/>
      <c r="G17" s="402"/>
      <c r="H17" s="199"/>
      <c r="I17" s="199"/>
      <c r="J17" s="139"/>
    </row>
    <row r="18" spans="1:10" ht="13.5" thickBot="1">
      <c r="A18" s="265"/>
      <c r="B18" s="459" t="s">
        <v>12</v>
      </c>
      <c r="C18" s="460"/>
      <c r="D18" s="461"/>
      <c r="E18" s="455" t="s">
        <v>13</v>
      </c>
      <c r="F18" s="456"/>
      <c r="G18" s="456"/>
      <c r="H18" s="199"/>
      <c r="I18" s="199"/>
      <c r="J18" s="139"/>
    </row>
    <row r="19" spans="1:10" ht="13.5" thickBot="1">
      <c r="A19" s="270"/>
      <c r="B19" s="271" t="s">
        <v>102</v>
      </c>
      <c r="C19" s="268" t="s">
        <v>103</v>
      </c>
      <c r="D19" s="269" t="s">
        <v>104</v>
      </c>
      <c r="E19" s="267" t="s">
        <v>105</v>
      </c>
      <c r="F19" s="267" t="s">
        <v>103</v>
      </c>
      <c r="G19" s="267" t="s">
        <v>35</v>
      </c>
      <c r="H19" s="199"/>
      <c r="I19" s="199"/>
      <c r="J19" s="139"/>
    </row>
    <row r="20" spans="1:10">
      <c r="A20" s="79" t="s">
        <v>106</v>
      </c>
      <c r="B20" s="131">
        <f>11954186.9983+B12</f>
        <v>25366754.051100001</v>
      </c>
      <c r="C20" s="131">
        <f>12800161.4334324+C12</f>
        <v>27364066.804988969</v>
      </c>
      <c r="D20" s="133">
        <f>C20/B20</f>
        <v>1.0787374194532531</v>
      </c>
      <c r="E20" s="131">
        <f>'MEEIA 3 Targets'!G7</f>
        <v>30239803.032836415</v>
      </c>
      <c r="F20" s="131">
        <f>10240129.1467459+F12</f>
        <v>22124275.929936059</v>
      </c>
      <c r="G20" s="90">
        <f>F20/E20</f>
        <v>0.73162764671158831</v>
      </c>
      <c r="H20" s="199"/>
      <c r="I20" s="199"/>
      <c r="J20" s="139"/>
    </row>
    <row r="21" spans="1:10">
      <c r="A21" s="79" t="s">
        <v>107</v>
      </c>
      <c r="B21" s="131">
        <f>2419.5428+B13</f>
        <v>4870.7860999999994</v>
      </c>
      <c r="C21" s="131">
        <f>2591.01166009728+C13</f>
        <v>5359.3482467623335</v>
      </c>
      <c r="D21" s="133">
        <f>C21/B21</f>
        <v>1.1003045785078376</v>
      </c>
      <c r="E21" s="131">
        <f>'MEEIA 3 Targets'!G15</f>
        <v>4833.6325018933821</v>
      </c>
      <c r="F21" s="131">
        <f>2072.80932807782+F13</f>
        <v>4331.7719827965029</v>
      </c>
      <c r="G21" s="90">
        <f>F21/E21</f>
        <v>0.89617321571296626</v>
      </c>
      <c r="H21" s="199"/>
      <c r="I21" s="199"/>
      <c r="J21" s="139"/>
    </row>
    <row r="22" spans="1:10">
      <c r="A22" s="70"/>
      <c r="B22" s="131"/>
      <c r="C22" s="131"/>
      <c r="D22" s="90"/>
      <c r="E22" s="199"/>
      <c r="F22" s="199"/>
      <c r="G22" s="199"/>
      <c r="H22" s="199"/>
      <c r="I22" s="199"/>
      <c r="J22" s="139"/>
    </row>
    <row r="23" spans="1:10">
      <c r="A23" s="119" t="s">
        <v>108</v>
      </c>
      <c r="B23" s="131"/>
      <c r="C23" s="131"/>
      <c r="D23" s="90"/>
      <c r="E23" s="199"/>
      <c r="F23" s="199"/>
      <c r="G23" s="199"/>
      <c r="H23" s="199"/>
      <c r="I23" s="199"/>
      <c r="J23" s="139"/>
    </row>
    <row r="24" spans="1:10">
      <c r="A24" s="119"/>
      <c r="B24" s="131"/>
      <c r="C24" s="131"/>
      <c r="D24" s="90"/>
      <c r="E24" s="199"/>
      <c r="F24" s="199"/>
      <c r="G24" s="199"/>
      <c r="H24" s="199"/>
      <c r="I24" s="199"/>
      <c r="J24" s="139"/>
    </row>
    <row r="25" spans="1:10" ht="15.75">
      <c r="A25" s="444"/>
      <c r="B25" s="444"/>
      <c r="C25" s="444"/>
      <c r="D25" s="444"/>
      <c r="E25" s="444"/>
      <c r="F25" s="444"/>
      <c r="G25" s="444"/>
      <c r="H25" s="199"/>
      <c r="I25" s="199"/>
      <c r="J25" s="104"/>
    </row>
    <row r="26" spans="1:10">
      <c r="A26" s="402" t="s">
        <v>110</v>
      </c>
      <c r="B26" s="402"/>
      <c r="C26" s="402"/>
      <c r="D26" s="402"/>
      <c r="E26" s="402"/>
      <c r="F26" s="402"/>
      <c r="G26" s="402"/>
      <c r="H26" s="199"/>
      <c r="I26" s="199"/>
      <c r="J26" s="104"/>
    </row>
    <row r="27" spans="1:10" ht="13.5" thickBot="1">
      <c r="A27" s="265"/>
      <c r="B27" s="459" t="s">
        <v>12</v>
      </c>
      <c r="C27" s="460"/>
      <c r="D27" s="461"/>
      <c r="E27" s="455" t="s">
        <v>13</v>
      </c>
      <c r="F27" s="456"/>
      <c r="G27" s="456"/>
      <c r="H27" s="199"/>
      <c r="I27" s="199"/>
      <c r="J27" s="139"/>
    </row>
    <row r="28" spans="1:10" ht="13.5" thickBot="1">
      <c r="A28" s="270"/>
      <c r="B28" s="271" t="s">
        <v>102</v>
      </c>
      <c r="C28" s="268" t="s">
        <v>103</v>
      </c>
      <c r="D28" s="269" t="s">
        <v>104</v>
      </c>
      <c r="E28" s="267" t="s">
        <v>105</v>
      </c>
      <c r="F28" s="267" t="s">
        <v>103</v>
      </c>
      <c r="G28" s="267" t="s">
        <v>35</v>
      </c>
      <c r="H28" s="199"/>
      <c r="I28" s="199"/>
      <c r="J28" s="140"/>
    </row>
    <row r="29" spans="1:10">
      <c r="A29" s="79" t="s">
        <v>106</v>
      </c>
      <c r="B29" s="131">
        <v>16644699.188800003</v>
      </c>
      <c r="C29" s="131">
        <v>16081967.1440186</v>
      </c>
      <c r="D29" s="133">
        <f>C29/B29</f>
        <v>0.96619151608579035</v>
      </c>
      <c r="E29" s="131">
        <f>'MEEIA 3 Targets'!G25</f>
        <v>10016241.480000008</v>
      </c>
      <c r="F29" s="131">
        <f>C29*D45</f>
        <v>13122885.189519178</v>
      </c>
      <c r="G29" s="90">
        <f>F29/E29</f>
        <v>1.3101606241944526</v>
      </c>
      <c r="H29" s="181"/>
      <c r="I29" s="183"/>
      <c r="J29" s="152"/>
    </row>
    <row r="30" spans="1:10">
      <c r="A30" s="79" t="s">
        <v>107</v>
      </c>
      <c r="B30" s="131">
        <v>3773.9493000000007</v>
      </c>
      <c r="C30" s="131">
        <v>2893.6969484931701</v>
      </c>
      <c r="D30" s="133">
        <f>C30/B30</f>
        <v>0.766755649974728</v>
      </c>
      <c r="E30" s="131">
        <f>'MEEIA 3 Targets'!G33</f>
        <v>1586.6804398830946</v>
      </c>
      <c r="F30" s="230">
        <f>C30*D45</f>
        <v>2361.256709970427</v>
      </c>
      <c r="G30" s="90">
        <f>F30/E30</f>
        <v>1.4881740838403494</v>
      </c>
      <c r="H30" s="182"/>
      <c r="I30" s="183"/>
      <c r="J30" s="140"/>
    </row>
    <row r="31" spans="1:10">
      <c r="A31" s="70"/>
      <c r="B31" s="131"/>
      <c r="C31" s="131"/>
      <c r="D31" s="90"/>
      <c r="E31" s="199"/>
      <c r="F31" s="199"/>
      <c r="G31" s="199"/>
      <c r="H31" s="199"/>
      <c r="I31" s="199"/>
      <c r="J31" s="139"/>
    </row>
    <row r="32" spans="1:10">
      <c r="A32" s="119" t="s">
        <v>108</v>
      </c>
      <c r="B32" s="131"/>
      <c r="C32" s="131"/>
      <c r="D32" s="90"/>
      <c r="E32" s="199"/>
      <c r="F32" s="179"/>
      <c r="G32" s="179"/>
      <c r="H32" s="199"/>
      <c r="I32" s="199"/>
      <c r="J32" s="139"/>
    </row>
    <row r="33" spans="1:10">
      <c r="A33" s="119"/>
      <c r="B33" s="131"/>
      <c r="C33" s="131"/>
      <c r="D33" s="90"/>
      <c r="E33" s="199"/>
      <c r="F33" s="179"/>
      <c r="G33" s="179"/>
      <c r="H33" s="199"/>
      <c r="I33" s="199"/>
      <c r="J33" s="139"/>
    </row>
    <row r="34" spans="1:10">
      <c r="A34" s="402" t="s">
        <v>111</v>
      </c>
      <c r="B34" s="402"/>
      <c r="C34" s="402"/>
      <c r="D34" s="402"/>
      <c r="E34" s="402"/>
      <c r="F34" s="402"/>
      <c r="G34" s="402"/>
      <c r="H34" s="199"/>
      <c r="I34" s="199"/>
      <c r="J34" s="139"/>
    </row>
    <row r="35" spans="1:10" ht="13.5" thickBot="1">
      <c r="A35" s="265"/>
      <c r="B35" s="459" t="s">
        <v>12</v>
      </c>
      <c r="C35" s="460"/>
      <c r="D35" s="461"/>
      <c r="E35" s="455" t="s">
        <v>13</v>
      </c>
      <c r="F35" s="456"/>
      <c r="G35" s="456"/>
      <c r="H35" s="199"/>
      <c r="I35" s="199"/>
      <c r="J35" s="139"/>
    </row>
    <row r="36" spans="1:10" ht="13.5" thickBot="1">
      <c r="A36" s="270"/>
      <c r="B36" s="271" t="s">
        <v>102</v>
      </c>
      <c r="C36" s="268" t="s">
        <v>103</v>
      </c>
      <c r="D36" s="269" t="s">
        <v>104</v>
      </c>
      <c r="E36" s="267" t="s">
        <v>105</v>
      </c>
      <c r="F36" s="267" t="s">
        <v>103</v>
      </c>
      <c r="G36" s="267" t="s">
        <v>35</v>
      </c>
      <c r="H36" s="199"/>
      <c r="I36" s="199"/>
      <c r="J36" s="139"/>
    </row>
    <row r="37" spans="1:10">
      <c r="A37" s="79" t="s">
        <v>106</v>
      </c>
      <c r="B37" s="131">
        <f>5258911.7851+B29</f>
        <v>21903610.973900005</v>
      </c>
      <c r="C37" s="131">
        <f>5093652.91674387+C29</f>
        <v>21175620.060762469</v>
      </c>
      <c r="D37" s="133">
        <f>C37/B37</f>
        <v>0.96676388591794293</v>
      </c>
      <c r="E37" s="131">
        <f>'MEEIA 3 Targets'!G25</f>
        <v>10016241.480000008</v>
      </c>
      <c r="F37" s="131">
        <f>4074922.33339509+F29</f>
        <v>17197807.522914268</v>
      </c>
      <c r="G37" s="90">
        <f>F37/E37</f>
        <v>1.71699210300132</v>
      </c>
      <c r="H37" s="199"/>
      <c r="I37" s="199"/>
      <c r="J37" s="139"/>
    </row>
    <row r="38" spans="1:10">
      <c r="A38" s="79" t="s">
        <v>107</v>
      </c>
      <c r="B38" s="131">
        <f>948.867099999999+B30</f>
        <v>4722.8163999999997</v>
      </c>
      <c r="C38" s="131">
        <f>841.762900340023+C30</f>
        <v>3735.4598488331931</v>
      </c>
      <c r="D38" s="133">
        <f>C38/B38</f>
        <v>0.79093903562145529</v>
      </c>
      <c r="E38" s="131">
        <f>'MEEIA 3 Targets'!G33</f>
        <v>1586.6804398830946</v>
      </c>
      <c r="F38" s="230">
        <f>673.410320272019+F30</f>
        <v>3034.6670302424459</v>
      </c>
      <c r="G38" s="90">
        <f>F38/E38</f>
        <v>1.9125886687467062</v>
      </c>
      <c r="H38" s="199"/>
      <c r="I38" s="199"/>
      <c r="J38" s="139"/>
    </row>
    <row r="39" spans="1:10">
      <c r="A39" s="70"/>
      <c r="B39" s="131"/>
      <c r="C39" s="131"/>
      <c r="D39" s="90"/>
      <c r="E39" s="199"/>
      <c r="F39" s="199"/>
      <c r="G39" s="199"/>
      <c r="H39" s="199"/>
      <c r="I39" s="199"/>
      <c r="J39" s="139"/>
    </row>
    <row r="40" spans="1:10">
      <c r="A40" s="119" t="s">
        <v>108</v>
      </c>
      <c r="B40" s="131"/>
      <c r="C40" s="131"/>
      <c r="D40" s="90"/>
      <c r="E40" s="199"/>
      <c r="F40" s="179"/>
      <c r="G40" s="179"/>
      <c r="H40" s="199"/>
      <c r="I40" s="199"/>
      <c r="J40" s="139"/>
    </row>
    <row r="41" spans="1:10">
      <c r="A41" s="119"/>
      <c r="B41" s="131"/>
      <c r="C41" s="131"/>
      <c r="D41" s="90"/>
      <c r="E41" s="199"/>
      <c r="F41" s="179"/>
      <c r="G41" s="179"/>
      <c r="H41" s="199"/>
      <c r="I41" s="199"/>
      <c r="J41" s="139"/>
    </row>
    <row r="42" spans="1:10">
      <c r="A42" s="119"/>
      <c r="B42" s="131"/>
      <c r="C42" s="131"/>
      <c r="D42" s="90"/>
      <c r="E42" s="199"/>
      <c r="F42" s="179"/>
      <c r="G42" s="179"/>
      <c r="H42" s="199"/>
      <c r="I42" s="199"/>
      <c r="J42" s="139"/>
    </row>
    <row r="43" spans="1:10">
      <c r="A43" s="454" t="s">
        <v>112</v>
      </c>
      <c r="B43" s="454"/>
      <c r="C43" s="454"/>
      <c r="D43" s="454"/>
      <c r="E43" s="199"/>
      <c r="F43" s="179"/>
      <c r="G43" s="180"/>
      <c r="H43" s="199"/>
      <c r="I43" s="199"/>
      <c r="J43" s="153"/>
    </row>
    <row r="44" spans="1:10" ht="26.25" thickBot="1">
      <c r="A44" s="272" t="s">
        <v>52</v>
      </c>
      <c r="B44" s="256" t="s">
        <v>53</v>
      </c>
      <c r="C44" s="256" t="s">
        <v>54</v>
      </c>
      <c r="D44" s="256" t="s">
        <v>55</v>
      </c>
      <c r="E44" s="199"/>
      <c r="F44" s="179"/>
      <c r="G44" s="180"/>
      <c r="H44" s="199"/>
      <c r="I44" s="199"/>
      <c r="J44" s="153"/>
    </row>
    <row r="45" spans="1:10" s="52" customFormat="1" ht="13.5" thickTop="1">
      <c r="A45" s="358">
        <v>0.23899999999999999</v>
      </c>
      <c r="B45" s="359">
        <v>0.04</v>
      </c>
      <c r="C45" s="359">
        <v>1.4999999999999999E-2</v>
      </c>
      <c r="D45" s="356">
        <f>1-A45+B45+C45</f>
        <v>0.81600000000000006</v>
      </c>
      <c r="E45" s="199"/>
      <c r="F45" s="180"/>
      <c r="G45" s="180"/>
      <c r="H45" s="199"/>
      <c r="I45" s="199"/>
      <c r="J45" s="155"/>
    </row>
    <row r="46" spans="1:10">
      <c r="A46" s="200"/>
      <c r="B46" s="200"/>
      <c r="C46" s="200"/>
      <c r="D46" s="82"/>
      <c r="E46" s="199"/>
      <c r="F46" s="179"/>
      <c r="G46" s="180"/>
      <c r="H46" s="199"/>
      <c r="I46" s="199"/>
      <c r="J46" s="155"/>
    </row>
    <row r="47" spans="1:10">
      <c r="A47" s="119" t="s">
        <v>202</v>
      </c>
      <c r="B47" s="200"/>
      <c r="C47" s="200"/>
      <c r="D47" s="200"/>
      <c r="E47" s="156"/>
      <c r="F47" s="179"/>
      <c r="G47" s="180"/>
      <c r="H47" s="199"/>
      <c r="I47" s="199"/>
      <c r="J47" s="139"/>
    </row>
    <row r="48" spans="1:10" ht="15.75">
      <c r="A48" s="195"/>
      <c r="B48" s="199"/>
      <c r="C48" s="199"/>
      <c r="D48" s="199"/>
      <c r="E48" s="199"/>
      <c r="F48" s="199"/>
      <c r="G48" s="199"/>
      <c r="H48" s="199"/>
      <c r="I48" s="199"/>
      <c r="J48" s="139"/>
    </row>
    <row r="49" spans="1:13" ht="15.75">
      <c r="A49" s="195"/>
      <c r="B49" s="199"/>
      <c r="C49" s="199"/>
      <c r="D49" s="199"/>
      <c r="E49" s="199"/>
      <c r="F49" s="199"/>
      <c r="G49" s="199"/>
      <c r="H49" s="199"/>
      <c r="I49" s="199"/>
      <c r="J49" s="139"/>
      <c r="K49" s="166"/>
      <c r="L49" s="166"/>
      <c r="M49" s="166"/>
    </row>
    <row r="50" spans="1:13">
      <c r="A50" s="454" t="s">
        <v>114</v>
      </c>
      <c r="B50" s="454"/>
      <c r="C50" s="454"/>
      <c r="D50" s="454"/>
      <c r="E50" s="454"/>
      <c r="F50" s="454"/>
      <c r="G50" s="199"/>
      <c r="H50" s="199"/>
      <c r="I50" s="199"/>
      <c r="J50" s="139"/>
      <c r="K50" s="166"/>
      <c r="L50" s="166"/>
      <c r="M50" s="166"/>
    </row>
    <row r="51" spans="1:13" s="87" customFormat="1" ht="26.25" thickBot="1">
      <c r="A51" s="270" t="s">
        <v>115</v>
      </c>
      <c r="B51" s="267" t="s">
        <v>203</v>
      </c>
      <c r="C51" s="275" t="s">
        <v>117</v>
      </c>
      <c r="D51" s="275" t="s">
        <v>118</v>
      </c>
      <c r="E51" s="275" t="s">
        <v>119</v>
      </c>
      <c r="F51" s="275" t="s">
        <v>120</v>
      </c>
      <c r="G51" s="275" t="s">
        <v>121</v>
      </c>
      <c r="H51" s="275" t="s">
        <v>122</v>
      </c>
      <c r="I51" s="122"/>
      <c r="J51" s="80"/>
      <c r="K51" s="92"/>
      <c r="L51" s="92"/>
      <c r="M51" s="92"/>
    </row>
    <row r="52" spans="1:13">
      <c r="A52" s="157" t="s">
        <v>204</v>
      </c>
      <c r="B52" s="218">
        <v>41</v>
      </c>
      <c r="C52" s="218">
        <v>366810</v>
      </c>
      <c r="D52" s="218">
        <v>398156.74334159022</v>
      </c>
      <c r="E52" s="219">
        <f>D52/$D$56</f>
        <v>2.7348232337330601E-2</v>
      </c>
      <c r="F52" s="220">
        <v>110.72319999999995</v>
      </c>
      <c r="G52" s="220">
        <v>124.89546198031113</v>
      </c>
      <c r="H52" s="219">
        <f>G52/$G$56</f>
        <v>4.5170220353075489E-2</v>
      </c>
      <c r="I52" s="199"/>
      <c r="J52" s="139"/>
      <c r="K52" s="166"/>
      <c r="L52" s="367"/>
      <c r="M52" s="367"/>
    </row>
    <row r="53" spans="1:13">
      <c r="A53" s="157" t="s">
        <v>205</v>
      </c>
      <c r="B53" s="218">
        <v>0</v>
      </c>
      <c r="C53" s="218">
        <v>0</v>
      </c>
      <c r="D53" s="218">
        <v>0</v>
      </c>
      <c r="E53" s="219">
        <f t="shared" ref="E53:E55" si="0">D53/$D$56</f>
        <v>0</v>
      </c>
      <c r="F53" s="220">
        <v>0</v>
      </c>
      <c r="G53" s="220">
        <v>0</v>
      </c>
      <c r="H53" s="219">
        <f t="shared" ref="H53:H55" si="1">G53/$G$56</f>
        <v>0</v>
      </c>
      <c r="I53" s="199"/>
      <c r="J53" s="139"/>
      <c r="K53" s="166"/>
      <c r="L53" s="367"/>
      <c r="M53" s="367"/>
    </row>
    <row r="54" spans="1:13">
      <c r="A54" s="157" t="s">
        <v>206</v>
      </c>
      <c r="B54" s="218">
        <v>72</v>
      </c>
      <c r="C54" s="218">
        <v>2027302.2477999998</v>
      </c>
      <c r="D54" s="218">
        <v>2200550.8594453079</v>
      </c>
      <c r="E54" s="219">
        <f t="shared" si="0"/>
        <v>0.15114945855027662</v>
      </c>
      <c r="F54" s="220">
        <v>363.00090000000006</v>
      </c>
      <c r="G54" s="220">
        <v>409.46400668305063</v>
      </c>
      <c r="H54" s="219">
        <f t="shared" si="1"/>
        <v>0.14808848228162419</v>
      </c>
      <c r="I54" s="199"/>
      <c r="J54" s="139"/>
      <c r="K54" s="166"/>
      <c r="L54" s="166"/>
      <c r="M54" s="166"/>
    </row>
    <row r="55" spans="1:13">
      <c r="A55" s="157" t="s">
        <v>207</v>
      </c>
      <c r="B55" s="218">
        <v>30</v>
      </c>
      <c r="C55" s="218">
        <v>11018454.805000002</v>
      </c>
      <c r="D55" s="218">
        <v>11960066.742496924</v>
      </c>
      <c r="E55" s="219">
        <f t="shared" si="0"/>
        <v>0.82150230911239275</v>
      </c>
      <c r="F55" s="220">
        <v>1977.5192000000002</v>
      </c>
      <c r="G55" s="220">
        <v>2230.6361635044454</v>
      </c>
      <c r="H55" s="219">
        <f t="shared" si="1"/>
        <v>0.80674129736530031</v>
      </c>
      <c r="I55" s="199"/>
      <c r="J55" s="139"/>
      <c r="K55" s="166"/>
      <c r="L55" s="166"/>
      <c r="M55" s="166"/>
    </row>
    <row r="56" spans="1:13" ht="13.5" thickBot="1">
      <c r="A56" s="215" t="s">
        <v>131</v>
      </c>
      <c r="B56" s="221">
        <f t="shared" ref="B56:H56" si="2">SUM(B52:B55)</f>
        <v>143</v>
      </c>
      <c r="C56" s="221">
        <f t="shared" si="2"/>
        <v>13412567.052800002</v>
      </c>
      <c r="D56" s="221">
        <f t="shared" si="2"/>
        <v>14558774.345283823</v>
      </c>
      <c r="E56" s="280">
        <f t="shared" si="2"/>
        <v>1</v>
      </c>
      <c r="F56" s="224">
        <f t="shared" si="2"/>
        <v>2451.2433000000001</v>
      </c>
      <c r="G56" s="224">
        <f t="shared" si="2"/>
        <v>2764.9956321678073</v>
      </c>
      <c r="H56" s="223">
        <f t="shared" si="2"/>
        <v>1</v>
      </c>
      <c r="I56" s="142"/>
      <c r="J56" s="153"/>
      <c r="K56" s="166"/>
      <c r="L56" s="166"/>
      <c r="M56" s="166"/>
    </row>
    <row r="57" spans="1:13" ht="13.5" thickTop="1">
      <c r="A57" s="196"/>
      <c r="B57" s="158"/>
      <c r="C57" s="158"/>
      <c r="D57" s="129"/>
      <c r="E57" s="159"/>
      <c r="F57" s="129"/>
      <c r="G57" s="142"/>
      <c r="H57" s="142"/>
      <c r="I57" s="142"/>
      <c r="J57" s="153"/>
      <c r="K57" s="166"/>
      <c r="L57" s="166"/>
      <c r="M57" s="166"/>
    </row>
    <row r="58" spans="1:13">
      <c r="A58" s="119" t="s">
        <v>108</v>
      </c>
      <c r="B58" s="127"/>
      <c r="C58" s="122"/>
      <c r="D58" s="122"/>
      <c r="E58" s="122"/>
      <c r="F58" s="122"/>
      <c r="G58" s="142"/>
      <c r="H58" s="142"/>
      <c r="I58" s="142"/>
      <c r="J58" s="153"/>
      <c r="K58" s="166"/>
      <c r="L58" s="166"/>
      <c r="M58" s="166"/>
    </row>
    <row r="59" spans="1:13">
      <c r="A59" s="119"/>
      <c r="B59" s="127"/>
      <c r="C59" s="122"/>
      <c r="D59" s="122"/>
      <c r="E59" s="122"/>
      <c r="F59" s="122"/>
      <c r="G59" s="142"/>
      <c r="H59" s="142"/>
      <c r="I59" s="142"/>
      <c r="J59" s="153"/>
      <c r="K59" s="166"/>
      <c r="L59" s="166"/>
      <c r="M59" s="166"/>
    </row>
    <row r="60" spans="1:13">
      <c r="A60" s="119"/>
      <c r="B60" s="127"/>
      <c r="C60" s="122"/>
      <c r="D60" s="122"/>
      <c r="E60" s="122"/>
      <c r="F60" s="122"/>
      <c r="G60" s="142"/>
      <c r="H60" s="142"/>
      <c r="I60" s="142"/>
      <c r="J60" s="153"/>
      <c r="K60" s="166"/>
      <c r="L60" s="166"/>
      <c r="M60" s="166"/>
    </row>
    <row r="61" spans="1:13">
      <c r="A61" s="454" t="s">
        <v>132</v>
      </c>
      <c r="B61" s="454"/>
      <c r="C61" s="454"/>
      <c r="D61" s="454"/>
      <c r="E61" s="454"/>
      <c r="F61" s="454"/>
      <c r="G61" s="199"/>
      <c r="H61" s="199"/>
      <c r="I61" s="199"/>
      <c r="J61" s="139"/>
      <c r="K61" s="166"/>
      <c r="L61" s="166"/>
      <c r="M61" s="166"/>
    </row>
    <row r="62" spans="1:13" s="54" customFormat="1" ht="26.25" thickBot="1">
      <c r="A62" s="270" t="s">
        <v>115</v>
      </c>
      <c r="B62" s="267" t="s">
        <v>203</v>
      </c>
      <c r="C62" s="275" t="s">
        <v>117</v>
      </c>
      <c r="D62" s="275" t="s">
        <v>118</v>
      </c>
      <c r="E62" s="275" t="s">
        <v>119</v>
      </c>
      <c r="F62" s="275" t="s">
        <v>120</v>
      </c>
      <c r="G62" s="275" t="s">
        <v>121</v>
      </c>
      <c r="H62" s="275" t="s">
        <v>122</v>
      </c>
      <c r="I62" s="122"/>
      <c r="J62" s="80"/>
    </row>
    <row r="63" spans="1:13">
      <c r="A63" s="157" t="s">
        <v>204</v>
      </c>
      <c r="B63" s="218">
        <v>15</v>
      </c>
      <c r="C63" s="218">
        <v>1439292</v>
      </c>
      <c r="D63" s="218">
        <v>1390631.7195701492</v>
      </c>
      <c r="E63" s="222">
        <f>D63/$D$67</f>
        <v>8.6471493637354582E-2</v>
      </c>
      <c r="F63" s="220">
        <v>300.31549999999999</v>
      </c>
      <c r="G63" s="220">
        <v>230.26860639998569</v>
      </c>
      <c r="H63" s="222">
        <f>G63/$G$67</f>
        <v>7.9575923290755413E-2</v>
      </c>
      <c r="I63" s="199"/>
      <c r="J63" s="139"/>
      <c r="K63" s="166"/>
      <c r="L63" s="166"/>
      <c r="M63" s="166"/>
    </row>
    <row r="64" spans="1:13">
      <c r="A64" s="157" t="s">
        <v>205</v>
      </c>
      <c r="B64" s="218">
        <v>2</v>
      </c>
      <c r="C64" s="218">
        <v>109488</v>
      </c>
      <c r="D64" s="218">
        <v>105786.376713201</v>
      </c>
      <c r="E64" s="222">
        <f t="shared" ref="E64:E66" si="3">D64/$D$67</f>
        <v>6.5779500583388762E-3</v>
      </c>
      <c r="F64" s="220">
        <v>10.6534</v>
      </c>
      <c r="G64" s="220">
        <v>8.1685546414407764</v>
      </c>
      <c r="H64" s="222">
        <f t="shared" ref="H64:H66" si="4">G64/$G$67</f>
        <v>2.8228784101577628E-3</v>
      </c>
      <c r="I64" s="199"/>
      <c r="J64" s="139"/>
      <c r="K64" s="166"/>
      <c r="L64" s="166"/>
      <c r="M64" s="166"/>
    </row>
    <row r="65" spans="1:10">
      <c r="A65" s="157" t="s">
        <v>206</v>
      </c>
      <c r="B65" s="218">
        <v>106</v>
      </c>
      <c r="C65" s="218">
        <v>5255046.6409</v>
      </c>
      <c r="D65" s="218">
        <v>5077381.4810727099</v>
      </c>
      <c r="E65" s="222">
        <f t="shared" si="3"/>
        <v>0.3157189313722204</v>
      </c>
      <c r="F65" s="220">
        <v>908.31959999999935</v>
      </c>
      <c r="G65" s="220">
        <v>696.45918528278526</v>
      </c>
      <c r="H65" s="222">
        <f t="shared" si="4"/>
        <v>0.24068145271585911</v>
      </c>
      <c r="I65" s="199"/>
      <c r="J65" s="139"/>
    </row>
    <row r="66" spans="1:10">
      <c r="A66" s="157" t="s">
        <v>207</v>
      </c>
      <c r="B66" s="218">
        <v>53</v>
      </c>
      <c r="C66" s="218">
        <v>9840872.5479000006</v>
      </c>
      <c r="D66" s="218">
        <v>9508167.5666625351</v>
      </c>
      <c r="E66" s="222">
        <f t="shared" si="3"/>
        <v>0.59123162493208625</v>
      </c>
      <c r="F66" s="220">
        <v>2554.6607999999997</v>
      </c>
      <c r="G66" s="220">
        <v>1958.8006021689607</v>
      </c>
      <c r="H66" s="222">
        <f t="shared" si="4"/>
        <v>0.67691974558322776</v>
      </c>
      <c r="I66" s="199"/>
      <c r="J66" s="139"/>
    </row>
    <row r="67" spans="1:10" ht="13.5" thickBot="1">
      <c r="A67" s="215" t="s">
        <v>131</v>
      </c>
      <c r="B67" s="221">
        <f t="shared" ref="B67:H67" si="5">SUM(B63:B66)</f>
        <v>176</v>
      </c>
      <c r="C67" s="221">
        <f t="shared" si="5"/>
        <v>16644699.1888</v>
      </c>
      <c r="D67" s="221">
        <f t="shared" si="5"/>
        <v>16081967.144018594</v>
      </c>
      <c r="E67" s="223">
        <f t="shared" si="5"/>
        <v>1</v>
      </c>
      <c r="F67" s="224">
        <f t="shared" si="5"/>
        <v>3773.9492999999989</v>
      </c>
      <c r="G67" s="224">
        <f t="shared" si="5"/>
        <v>2893.6969484931724</v>
      </c>
      <c r="H67" s="223">
        <f t="shared" si="5"/>
        <v>1</v>
      </c>
      <c r="I67" s="142"/>
      <c r="J67" s="65"/>
    </row>
    <row r="68" spans="1:10" ht="13.5" thickTop="1">
      <c r="A68" s="196"/>
      <c r="B68" s="158"/>
      <c r="C68" s="158"/>
      <c r="D68" s="129"/>
      <c r="E68" s="159"/>
      <c r="F68" s="129"/>
      <c r="G68" s="142"/>
      <c r="H68" s="142"/>
      <c r="I68" s="142"/>
      <c r="J68" s="65"/>
    </row>
    <row r="69" spans="1:10">
      <c r="A69" s="119" t="s">
        <v>108</v>
      </c>
      <c r="B69" s="127"/>
      <c r="C69" s="122"/>
      <c r="D69" s="122"/>
      <c r="E69" s="122"/>
      <c r="F69" s="122"/>
      <c r="G69" s="142"/>
      <c r="H69" s="142"/>
      <c r="I69" s="142"/>
      <c r="J69" s="65"/>
    </row>
    <row r="70" spans="1:10">
      <c r="A70" s="196"/>
      <c r="B70" s="127"/>
      <c r="C70" s="122"/>
      <c r="D70" s="122"/>
      <c r="E70" s="122"/>
      <c r="F70" s="122"/>
      <c r="G70" s="142"/>
      <c r="H70" s="142"/>
      <c r="I70" s="142"/>
      <c r="J70" s="153"/>
    </row>
    <row r="71" spans="1:10">
      <c r="A71" s="457"/>
      <c r="B71" s="457"/>
      <c r="C71" s="457"/>
      <c r="D71" s="457"/>
      <c r="E71" s="457"/>
      <c r="F71" s="457"/>
      <c r="G71" s="457"/>
      <c r="H71" s="457"/>
      <c r="I71" s="457"/>
      <c r="J71" s="160"/>
    </row>
    <row r="72" spans="1:10">
      <c r="A72" s="458"/>
      <c r="B72" s="458"/>
      <c r="C72" s="458"/>
      <c r="D72" s="458"/>
      <c r="E72" s="458"/>
      <c r="F72" s="166"/>
      <c r="G72" s="166"/>
      <c r="H72" s="166"/>
      <c r="I72" s="166"/>
      <c r="J72" s="104"/>
    </row>
    <row r="73" spans="1:10" ht="15.75">
      <c r="A73" s="444" t="s">
        <v>133</v>
      </c>
      <c r="B73" s="444"/>
      <c r="C73" s="444"/>
      <c r="D73" s="444"/>
      <c r="E73" s="444"/>
      <c r="F73" s="199"/>
      <c r="G73" s="199"/>
      <c r="H73" s="199"/>
      <c r="I73" s="199"/>
      <c r="J73" s="139"/>
    </row>
    <row r="74" spans="1:10">
      <c r="A74" s="458"/>
      <c r="B74" s="458"/>
      <c r="C74" s="458"/>
      <c r="D74" s="458"/>
      <c r="E74" s="458"/>
      <c r="F74" s="142"/>
      <c r="G74" s="142"/>
      <c r="H74" s="142"/>
      <c r="I74" s="142"/>
      <c r="J74" s="153"/>
    </row>
    <row r="75" spans="1:10">
      <c r="A75" s="454" t="s">
        <v>208</v>
      </c>
      <c r="B75" s="454"/>
      <c r="C75" s="454"/>
      <c r="D75" s="454"/>
      <c r="E75" s="454"/>
      <c r="F75" s="199"/>
      <c r="G75" s="199"/>
      <c r="H75" s="199"/>
      <c r="I75" s="199"/>
      <c r="J75" s="153"/>
    </row>
    <row r="76" spans="1:10" ht="26.25" thickBot="1">
      <c r="A76" s="270" t="s">
        <v>209</v>
      </c>
      <c r="B76" s="275" t="s">
        <v>117</v>
      </c>
      <c r="C76" s="275" t="s">
        <v>210</v>
      </c>
      <c r="D76" s="275" t="s">
        <v>203</v>
      </c>
      <c r="E76" s="275" t="s">
        <v>211</v>
      </c>
      <c r="F76" s="142"/>
      <c r="G76" s="142"/>
      <c r="H76" s="142"/>
      <c r="I76" s="142"/>
      <c r="J76" s="143"/>
    </row>
    <row r="77" spans="1:10">
      <c r="A77" s="161" t="s">
        <v>212</v>
      </c>
      <c r="B77" s="225">
        <v>21099296</v>
      </c>
      <c r="C77" s="226">
        <v>4433.6360000000004</v>
      </c>
      <c r="D77" s="227">
        <v>14</v>
      </c>
      <c r="E77" s="227">
        <v>14</v>
      </c>
      <c r="F77" s="141"/>
      <c r="G77" s="141"/>
      <c r="H77" s="141"/>
      <c r="I77" s="141"/>
      <c r="J77" s="143"/>
    </row>
    <row r="78" spans="1:10">
      <c r="A78" s="161" t="s">
        <v>213</v>
      </c>
      <c r="B78" s="225">
        <v>2303673</v>
      </c>
      <c r="C78" s="226">
        <v>439.24039999999991</v>
      </c>
      <c r="D78" s="227">
        <v>10</v>
      </c>
      <c r="E78" s="227">
        <v>5</v>
      </c>
      <c r="F78" s="141"/>
      <c r="G78" s="141"/>
      <c r="H78" s="141"/>
      <c r="I78" s="141"/>
      <c r="J78" s="143"/>
    </row>
    <row r="79" spans="1:10">
      <c r="A79" s="161" t="s">
        <v>214</v>
      </c>
      <c r="B79" s="225">
        <v>331754</v>
      </c>
      <c r="C79" s="226">
        <v>87.261400000000009</v>
      </c>
      <c r="D79" s="227">
        <v>82</v>
      </c>
      <c r="E79" s="227">
        <v>2</v>
      </c>
      <c r="F79" s="141"/>
      <c r="G79" s="141"/>
      <c r="H79" s="141"/>
      <c r="I79" s="141"/>
      <c r="J79" s="143"/>
    </row>
    <row r="80" spans="1:10" ht="13.5" thickBot="1">
      <c r="A80" s="215" t="s">
        <v>131</v>
      </c>
      <c r="B80" s="325">
        <f>SUM(B77:B79)</f>
        <v>23734723</v>
      </c>
      <c r="C80" s="326">
        <f>SUM(C77:C79)</f>
        <v>4960.1378000000004</v>
      </c>
      <c r="D80" s="221">
        <f>SUM(D77:D79)</f>
        <v>106</v>
      </c>
      <c r="E80" s="221">
        <f>SUM(E77:E79)</f>
        <v>21</v>
      </c>
      <c r="F80" s="154"/>
      <c r="G80" s="154"/>
      <c r="H80" s="154"/>
      <c r="I80" s="154"/>
      <c r="J80" s="163"/>
    </row>
    <row r="81" spans="1:10" ht="13.5" thickTop="1">
      <c r="A81" s="196"/>
      <c r="B81" s="52"/>
      <c r="C81" s="52"/>
      <c r="D81" s="52"/>
      <c r="E81" s="52"/>
      <c r="F81" s="154"/>
      <c r="G81" s="154"/>
      <c r="H81" s="154"/>
      <c r="I81" s="154"/>
      <c r="J81" s="163"/>
    </row>
    <row r="82" spans="1:10">
      <c r="A82" s="119" t="s">
        <v>215</v>
      </c>
      <c r="B82" s="119"/>
      <c r="C82" s="119"/>
      <c r="D82" s="119"/>
      <c r="E82" s="119"/>
      <c r="F82" s="55"/>
      <c r="G82" s="55"/>
      <c r="H82" s="55"/>
      <c r="I82" s="55"/>
      <c r="J82" s="163"/>
    </row>
    <row r="83" spans="1:10">
      <c r="A83" s="119" t="s">
        <v>216</v>
      </c>
      <c r="B83" s="119"/>
      <c r="C83" s="119"/>
      <c r="D83" s="119"/>
      <c r="E83" s="119"/>
      <c r="F83" s="55"/>
      <c r="G83" s="55"/>
      <c r="H83" s="55"/>
      <c r="I83" s="55"/>
      <c r="J83" s="163"/>
    </row>
    <row r="84" spans="1:10" s="114" customFormat="1">
      <c r="A84" s="199"/>
      <c r="B84" s="92"/>
      <c r="C84" s="154"/>
      <c r="D84" s="154"/>
      <c r="E84" s="154"/>
      <c r="F84" s="154"/>
      <c r="G84" s="154"/>
      <c r="H84" s="154"/>
      <c r="I84" s="154"/>
      <c r="J84" s="164"/>
    </row>
    <row r="85" spans="1:10">
      <c r="A85" s="199"/>
      <c r="B85" s="92"/>
      <c r="C85" s="154"/>
      <c r="D85" s="154"/>
      <c r="E85" s="154"/>
      <c r="F85" s="154"/>
      <c r="G85" s="154"/>
      <c r="H85" s="154"/>
      <c r="I85" s="154"/>
      <c r="J85" s="153"/>
    </row>
    <row r="86" spans="1:10">
      <c r="A86" s="454" t="s">
        <v>217</v>
      </c>
      <c r="B86" s="454"/>
      <c r="C86" s="454"/>
      <c r="D86" s="454"/>
      <c r="E86" s="454"/>
      <c r="F86" s="144"/>
      <c r="G86" s="144"/>
      <c r="H86" s="144"/>
      <c r="I86" s="144"/>
      <c r="J86" s="153"/>
    </row>
    <row r="87" spans="1:10" ht="39" thickBot="1">
      <c r="A87" s="270" t="s">
        <v>209</v>
      </c>
      <c r="B87" s="275" t="s">
        <v>218</v>
      </c>
      <c r="C87" s="275" t="s">
        <v>219</v>
      </c>
      <c r="D87" s="275" t="s">
        <v>220</v>
      </c>
      <c r="E87" s="275" t="s">
        <v>221</v>
      </c>
      <c r="F87" s="144"/>
      <c r="G87" s="144"/>
      <c r="H87" s="144"/>
      <c r="I87" s="144"/>
      <c r="J87" s="155"/>
    </row>
    <row r="88" spans="1:10">
      <c r="A88" s="161" t="s">
        <v>212</v>
      </c>
      <c r="B88" s="131">
        <v>9646960</v>
      </c>
      <c r="C88" s="228">
        <v>11103781.929274345</v>
      </c>
      <c r="D88" s="219">
        <f>C88/B88</f>
        <v>1.1510135762223896</v>
      </c>
      <c r="E88" s="286">
        <v>0</v>
      </c>
      <c r="F88" s="144"/>
      <c r="G88" s="144"/>
      <c r="H88" s="144"/>
      <c r="I88" s="144"/>
      <c r="J88" s="139"/>
    </row>
    <row r="89" spans="1:10">
      <c r="A89" s="161" t="s">
        <v>213</v>
      </c>
      <c r="B89" s="131">
        <v>1862189.12</v>
      </c>
      <c r="C89" s="228">
        <v>1551574.483209477</v>
      </c>
      <c r="D89" s="219">
        <f>C89/B89</f>
        <v>0.83319919902092276</v>
      </c>
      <c r="E89" s="286" t="s">
        <v>310</v>
      </c>
      <c r="F89" s="144"/>
      <c r="G89" s="144"/>
      <c r="H89" s="144"/>
      <c r="I89" s="144"/>
      <c r="J89" s="139"/>
    </row>
    <row r="90" spans="1:10">
      <c r="A90" s="161" t="s">
        <v>214</v>
      </c>
      <c r="B90" s="131">
        <v>1903417.9328000003</v>
      </c>
      <c r="C90" s="228">
        <v>1903417.9328000003</v>
      </c>
      <c r="D90" s="219">
        <f>C90/B90</f>
        <v>1</v>
      </c>
      <c r="E90" s="286" t="s">
        <v>310</v>
      </c>
      <c r="F90" s="144"/>
      <c r="G90" s="144"/>
      <c r="H90" s="144"/>
      <c r="I90" s="144"/>
      <c r="J90" s="139"/>
    </row>
    <row r="91" spans="1:10" ht="15.75" thickBot="1">
      <c r="A91" s="215" t="s">
        <v>131</v>
      </c>
      <c r="B91" s="221">
        <f>SUM(B88:B90)</f>
        <v>13412567.052800002</v>
      </c>
      <c r="C91" s="221">
        <f>SUM(C88:C90)</f>
        <v>14558774.345283823</v>
      </c>
      <c r="D91" s="327">
        <f>C91/B91</f>
        <v>1.0854577120078248</v>
      </c>
      <c r="E91" s="287">
        <v>6.4633289262825341E-2</v>
      </c>
      <c r="F91" s="154"/>
      <c r="G91" s="154"/>
      <c r="H91" s="154"/>
      <c r="I91" s="154"/>
      <c r="J91" s="101"/>
    </row>
    <row r="92" spans="1:10" ht="15.75" thickTop="1">
      <c r="A92" s="196"/>
      <c r="B92" s="52"/>
      <c r="C92" s="52"/>
      <c r="D92" s="52"/>
      <c r="E92" s="52"/>
      <c r="F92" s="154"/>
      <c r="G92" s="154"/>
      <c r="H92" s="154"/>
      <c r="I92" s="154"/>
      <c r="J92" s="101"/>
    </row>
    <row r="93" spans="1:10">
      <c r="A93" s="119" t="s">
        <v>215</v>
      </c>
      <c r="B93" s="119"/>
      <c r="C93" s="119"/>
      <c r="D93" s="119"/>
      <c r="E93" s="119"/>
      <c r="F93" s="144"/>
      <c r="G93" s="144"/>
      <c r="H93" s="144"/>
      <c r="I93" s="144"/>
      <c r="J93" s="153"/>
    </row>
    <row r="94" spans="1:10">
      <c r="A94" s="199"/>
      <c r="B94" s="122"/>
      <c r="C94" s="165"/>
      <c r="D94" s="165"/>
      <c r="E94" s="165"/>
      <c r="F94" s="165"/>
      <c r="G94" s="165"/>
      <c r="H94" s="165"/>
      <c r="I94" s="165"/>
      <c r="J94" s="146"/>
    </row>
    <row r="95" spans="1:10">
      <c r="A95" s="454" t="s">
        <v>222</v>
      </c>
      <c r="B95" s="454"/>
      <c r="C95" s="454"/>
      <c r="D95" s="454"/>
      <c r="E95" s="454"/>
      <c r="F95" s="154"/>
      <c r="G95" s="154"/>
      <c r="H95" s="154"/>
      <c r="I95" s="154"/>
      <c r="J95" s="146"/>
    </row>
    <row r="96" spans="1:10" ht="51.75" thickBot="1">
      <c r="A96" s="270" t="s">
        <v>209</v>
      </c>
      <c r="B96" s="275" t="s">
        <v>223</v>
      </c>
      <c r="C96" s="275" t="s">
        <v>224</v>
      </c>
      <c r="D96" s="275" t="s">
        <v>225</v>
      </c>
      <c r="E96" s="275" t="s">
        <v>221</v>
      </c>
      <c r="F96" s="154"/>
      <c r="G96" s="154"/>
      <c r="H96" s="154"/>
      <c r="I96" s="154"/>
      <c r="J96" s="146"/>
    </row>
    <row r="97" spans="1:10">
      <c r="A97" s="161" t="s">
        <v>212</v>
      </c>
      <c r="B97" s="162">
        <v>1561.3</v>
      </c>
      <c r="C97" s="229">
        <v>1967.5124969996716</v>
      </c>
      <c r="D97" s="219">
        <f>C97/B97</f>
        <v>1.260175813104254</v>
      </c>
      <c r="E97" s="286">
        <v>0</v>
      </c>
      <c r="F97" s="55"/>
      <c r="G97" s="55"/>
      <c r="H97" s="55"/>
      <c r="I97" s="55"/>
      <c r="J97" s="146"/>
    </row>
    <row r="98" spans="1:10">
      <c r="A98" s="161" t="s">
        <v>213</v>
      </c>
      <c r="B98" s="162">
        <v>391.16039999999998</v>
      </c>
      <c r="C98" s="229">
        <v>466.16996185940872</v>
      </c>
      <c r="D98" s="219">
        <f>C98/B98</f>
        <v>1.1917616452468316</v>
      </c>
      <c r="E98" s="286" t="s">
        <v>310</v>
      </c>
      <c r="F98" s="55"/>
      <c r="G98" s="55"/>
      <c r="H98" s="55"/>
      <c r="I98" s="55"/>
      <c r="J98" s="146"/>
    </row>
    <row r="99" spans="1:10">
      <c r="A99" s="161" t="s">
        <v>214</v>
      </c>
      <c r="B99" s="162">
        <v>498.78289999999998</v>
      </c>
      <c r="C99" s="229">
        <v>331.31317330872668</v>
      </c>
      <c r="D99" s="219">
        <f>C99/B99</f>
        <v>0.66424324753059238</v>
      </c>
      <c r="E99" s="286" t="s">
        <v>310</v>
      </c>
      <c r="F99" s="55"/>
      <c r="G99" s="55"/>
      <c r="H99" s="55"/>
      <c r="I99" s="55"/>
      <c r="J99" s="146"/>
    </row>
    <row r="100" spans="1:10" ht="13.5" thickBot="1">
      <c r="A100" s="215" t="s">
        <v>131</v>
      </c>
      <c r="B100" s="284">
        <f>SUM(B97:B99)</f>
        <v>2451.2433000000001</v>
      </c>
      <c r="C100" s="284">
        <f>SUM(C97:C99)</f>
        <v>2764.9956321678069</v>
      </c>
      <c r="D100" s="223">
        <f>C100/B100</f>
        <v>1.127997221723281</v>
      </c>
      <c r="E100" s="287">
        <v>0.28720746569158895</v>
      </c>
      <c r="F100" s="102"/>
      <c r="G100" s="102"/>
      <c r="H100" s="102"/>
      <c r="I100" s="102"/>
      <c r="J100" s="147"/>
    </row>
    <row r="101" spans="1:10" ht="13.5" thickTop="1">
      <c r="A101" s="196"/>
      <c r="B101" s="52"/>
      <c r="C101" s="52"/>
      <c r="D101" s="52"/>
      <c r="E101" s="52"/>
      <c r="F101" s="102"/>
      <c r="G101" s="102"/>
      <c r="H101" s="102"/>
      <c r="I101" s="102"/>
      <c r="J101" s="147"/>
    </row>
    <row r="102" spans="1:10">
      <c r="A102" s="454" t="s">
        <v>226</v>
      </c>
      <c r="B102" s="454"/>
      <c r="C102" s="454"/>
      <c r="D102" s="454"/>
      <c r="E102" s="454"/>
      <c r="F102" s="144"/>
      <c r="G102" s="144"/>
      <c r="H102" s="144"/>
      <c r="I102" s="144"/>
      <c r="J102" s="65"/>
    </row>
    <row r="103" spans="1:10" ht="39" thickBot="1">
      <c r="A103" s="270" t="s">
        <v>209</v>
      </c>
      <c r="B103" s="275" t="s">
        <v>218</v>
      </c>
      <c r="C103" s="275" t="s">
        <v>219</v>
      </c>
      <c r="D103" s="275" t="s">
        <v>220</v>
      </c>
      <c r="E103" s="275" t="s">
        <v>221</v>
      </c>
      <c r="F103" s="144"/>
      <c r="G103" s="144"/>
      <c r="H103" s="144"/>
      <c r="I103" s="144"/>
      <c r="J103" s="155"/>
    </row>
    <row r="104" spans="1:10">
      <c r="A104" s="277" t="s">
        <v>212</v>
      </c>
      <c r="B104" s="230">
        <v>11452336</v>
      </c>
      <c r="C104" s="278">
        <v>10862906.080809481</v>
      </c>
      <c r="D104" s="279">
        <f>C104/B104</f>
        <v>0.94853190482793037</v>
      </c>
      <c r="E104" s="286">
        <v>0</v>
      </c>
      <c r="F104" s="144"/>
      <c r="G104" s="144"/>
      <c r="H104" s="144"/>
      <c r="I104" s="144"/>
      <c r="J104" s="139"/>
    </row>
    <row r="105" spans="1:10">
      <c r="A105" s="277" t="s">
        <v>213</v>
      </c>
      <c r="B105" s="230">
        <v>2281655.5479000001</v>
      </c>
      <c r="C105" s="278">
        <v>2402106.4614237691</v>
      </c>
      <c r="D105" s="279">
        <f>C105/B105</f>
        <v>1.0527910155565023</v>
      </c>
      <c r="E105" s="286">
        <v>5.1742324987255631E-2</v>
      </c>
      <c r="F105" s="144"/>
      <c r="G105" s="144"/>
      <c r="H105" s="144"/>
      <c r="I105" s="144"/>
      <c r="J105" s="139"/>
    </row>
    <row r="106" spans="1:10">
      <c r="A106" s="277" t="s">
        <v>214</v>
      </c>
      <c r="B106" s="230">
        <v>2910707.6408999995</v>
      </c>
      <c r="C106" s="278">
        <v>2816954.6017853436</v>
      </c>
      <c r="D106" s="279">
        <f>C106/B106</f>
        <v>0.96779029339900757</v>
      </c>
      <c r="E106" s="286" t="s">
        <v>310</v>
      </c>
      <c r="F106" s="144"/>
      <c r="G106" s="144"/>
      <c r="H106" s="144"/>
      <c r="I106" s="144"/>
      <c r="J106" s="139"/>
    </row>
    <row r="107" spans="1:10" ht="15.75" thickBot="1">
      <c r="A107" s="215" t="s">
        <v>131</v>
      </c>
      <c r="B107" s="221">
        <f>SUM(B104:B106)</f>
        <v>16644699.1888</v>
      </c>
      <c r="C107" s="221">
        <f>SUM(C104:C106)</f>
        <v>16081967.144018594</v>
      </c>
      <c r="D107" s="280">
        <f>C107/B107</f>
        <v>0.96619151608579024</v>
      </c>
      <c r="E107" s="287">
        <v>1.3192682873927804E-2</v>
      </c>
      <c r="F107" s="74"/>
      <c r="G107" s="74"/>
      <c r="H107" s="74"/>
      <c r="I107" s="74"/>
      <c r="J107" s="101"/>
    </row>
    <row r="108" spans="1:10" ht="15.75" thickTop="1">
      <c r="A108" s="196"/>
      <c r="B108" s="52"/>
      <c r="C108" s="52"/>
      <c r="D108" s="52"/>
      <c r="E108" s="52"/>
      <c r="F108" s="74"/>
      <c r="G108" s="74"/>
      <c r="H108" s="74"/>
      <c r="I108" s="74"/>
      <c r="J108" s="101"/>
    </row>
    <row r="109" spans="1:10">
      <c r="A109" s="119" t="s">
        <v>215</v>
      </c>
      <c r="B109" s="119"/>
      <c r="C109" s="119"/>
      <c r="D109" s="119"/>
      <c r="E109" s="119"/>
      <c r="F109" s="144"/>
      <c r="G109" s="144"/>
      <c r="H109" s="144"/>
      <c r="I109" s="144"/>
      <c r="J109" s="65"/>
    </row>
    <row r="110" spans="1:10">
      <c r="A110" s="199"/>
      <c r="B110" s="122"/>
      <c r="C110" s="165"/>
      <c r="D110" s="165"/>
      <c r="E110" s="165"/>
      <c r="F110" s="165"/>
      <c r="G110" s="165"/>
      <c r="H110" s="165"/>
      <c r="I110" s="165"/>
      <c r="J110" s="281"/>
    </row>
    <row r="111" spans="1:10">
      <c r="A111" s="454" t="s">
        <v>227</v>
      </c>
      <c r="B111" s="454"/>
      <c r="C111" s="454"/>
      <c r="D111" s="454"/>
      <c r="E111" s="454"/>
      <c r="F111" s="74"/>
      <c r="G111" s="74"/>
      <c r="H111" s="74"/>
      <c r="I111" s="74"/>
      <c r="J111" s="281"/>
    </row>
    <row r="112" spans="1:10" ht="51.75" thickBot="1">
      <c r="A112" s="270" t="s">
        <v>209</v>
      </c>
      <c r="B112" s="275" t="s">
        <v>223</v>
      </c>
      <c r="C112" s="275" t="s">
        <v>224</v>
      </c>
      <c r="D112" s="275" t="s">
        <v>225</v>
      </c>
      <c r="E112" s="275" t="s">
        <v>221</v>
      </c>
      <c r="F112" s="74"/>
      <c r="G112" s="74"/>
      <c r="H112" s="74"/>
      <c r="I112" s="74"/>
      <c r="J112" s="281"/>
    </row>
    <row r="113" spans="1:13">
      <c r="A113" s="277" t="s">
        <v>212</v>
      </c>
      <c r="B113" s="282">
        <v>2872.3360000000002</v>
      </c>
      <c r="C113" s="283">
        <v>2353.2190634911499</v>
      </c>
      <c r="D113" s="279">
        <f>C113/B113</f>
        <v>0.81927012142421696</v>
      </c>
      <c r="E113" s="286">
        <v>0</v>
      </c>
      <c r="F113" s="55"/>
      <c r="G113" s="55"/>
      <c r="H113" s="55"/>
      <c r="I113" s="55"/>
      <c r="J113" s="281"/>
      <c r="K113" s="166"/>
      <c r="L113" s="166"/>
      <c r="M113" s="166"/>
    </row>
    <row r="114" spans="1:13">
      <c r="A114" s="277" t="s">
        <v>213</v>
      </c>
      <c r="B114" s="282">
        <v>425.93420000000003</v>
      </c>
      <c r="C114" s="283">
        <v>255.28195123944624</v>
      </c>
      <c r="D114" s="279">
        <f>C114/B114</f>
        <v>0.59934598170197706</v>
      </c>
      <c r="E114" s="286">
        <v>0.42673613320649095</v>
      </c>
      <c r="F114" s="55"/>
      <c r="G114" s="55"/>
      <c r="H114" s="55"/>
      <c r="I114" s="55"/>
      <c r="J114" s="281"/>
      <c r="K114" s="166"/>
      <c r="L114" s="166"/>
      <c r="M114" s="166"/>
    </row>
    <row r="115" spans="1:13">
      <c r="A115" s="277" t="s">
        <v>214</v>
      </c>
      <c r="B115" s="282">
        <v>475.67909999999989</v>
      </c>
      <c r="C115" s="283">
        <v>285.19593376257728</v>
      </c>
      <c r="D115" s="279">
        <f>C115/B115</f>
        <v>0.5995553173611734</v>
      </c>
      <c r="E115" s="286" t="s">
        <v>310</v>
      </c>
      <c r="F115" s="55"/>
      <c r="G115" s="55"/>
      <c r="H115" s="55"/>
      <c r="I115" s="55"/>
      <c r="J115" s="281"/>
      <c r="K115" s="166"/>
      <c r="L115" s="166"/>
      <c r="M115" s="166"/>
    </row>
    <row r="116" spans="1:13" ht="13.5" thickBot="1">
      <c r="A116" s="215" t="s">
        <v>131</v>
      </c>
      <c r="B116" s="284">
        <f>SUM(B113:B115)</f>
        <v>3773.9493000000002</v>
      </c>
      <c r="C116" s="284">
        <f>SUM(C113:C115)</f>
        <v>2893.6969484931733</v>
      </c>
      <c r="D116" s="223">
        <f>C116/B116</f>
        <v>0.76675564997472889</v>
      </c>
      <c r="E116" s="287">
        <v>0.15748683252629272</v>
      </c>
      <c r="F116" s="285"/>
      <c r="G116" s="285"/>
      <c r="H116" s="285"/>
      <c r="I116" s="285"/>
      <c r="J116" s="145"/>
      <c r="K116" s="166"/>
      <c r="L116" s="166"/>
      <c r="M116" s="166"/>
    </row>
    <row r="117" spans="1:13" ht="13.5" thickTop="1">
      <c r="A117" s="196"/>
      <c r="B117" s="52"/>
      <c r="C117" s="52"/>
      <c r="D117" s="52"/>
      <c r="E117" s="52"/>
      <c r="F117" s="285"/>
      <c r="G117" s="285"/>
      <c r="H117" s="285"/>
      <c r="I117" s="285"/>
      <c r="J117" s="145"/>
      <c r="K117" s="166"/>
      <c r="L117" s="166"/>
      <c r="M117" s="166"/>
    </row>
    <row r="118" spans="1:13" ht="15">
      <c r="A118" s="119" t="s">
        <v>215</v>
      </c>
      <c r="B118" s="92"/>
      <c r="C118" s="154"/>
      <c r="D118" s="154"/>
      <c r="E118" s="154"/>
      <c r="F118" s="154"/>
      <c r="G118" s="154"/>
      <c r="H118" s="154"/>
      <c r="I118" s="154"/>
      <c r="J118" s="101"/>
      <c r="K118" s="166"/>
      <c r="L118" s="166"/>
      <c r="M118" s="166"/>
    </row>
    <row r="119" spans="1:13">
      <c r="A119" s="105"/>
      <c r="B119" s="92"/>
      <c r="C119" s="148"/>
      <c r="D119" s="148"/>
      <c r="E119" s="148"/>
      <c r="F119" s="148"/>
      <c r="G119" s="148"/>
      <c r="H119" s="148"/>
      <c r="I119" s="148"/>
      <c r="J119" s="163"/>
      <c r="K119" s="166"/>
      <c r="L119" s="166"/>
      <c r="M119" s="166"/>
    </row>
    <row r="120" spans="1:13">
      <c r="A120" s="454" t="s">
        <v>228</v>
      </c>
      <c r="B120" s="454"/>
      <c r="C120" s="454"/>
      <c r="D120" s="454"/>
      <c r="E120" s="454"/>
      <c r="F120" s="454"/>
      <c r="G120" s="454"/>
      <c r="H120" s="454"/>
      <c r="I120" s="199"/>
      <c r="J120" s="153"/>
      <c r="K120" s="166"/>
      <c r="L120" s="166"/>
      <c r="M120" s="166"/>
    </row>
    <row r="121" spans="1:13">
      <c r="A121" s="466" t="s">
        <v>229</v>
      </c>
      <c r="B121" s="466" t="s">
        <v>230</v>
      </c>
      <c r="C121" s="462" t="s">
        <v>231</v>
      </c>
      <c r="D121" s="462" t="s">
        <v>232</v>
      </c>
      <c r="E121" s="462" t="s">
        <v>233</v>
      </c>
      <c r="F121" s="462" t="s">
        <v>234</v>
      </c>
      <c r="G121" s="462" t="s">
        <v>235</v>
      </c>
      <c r="H121" s="462" t="s">
        <v>236</v>
      </c>
      <c r="I121" s="149"/>
      <c r="J121" s="147"/>
      <c r="K121" s="166"/>
      <c r="L121" s="166"/>
      <c r="M121" s="166"/>
    </row>
    <row r="122" spans="1:13" ht="15.75" thickBot="1">
      <c r="A122" s="467"/>
      <c r="B122" s="467"/>
      <c r="C122" s="463"/>
      <c r="D122" s="463"/>
      <c r="E122" s="463"/>
      <c r="F122" s="463"/>
      <c r="G122" s="463"/>
      <c r="H122" s="463"/>
      <c r="I122" s="149"/>
      <c r="J122" s="101"/>
      <c r="K122" s="166"/>
      <c r="L122" s="166"/>
      <c r="M122" s="166"/>
    </row>
    <row r="123" spans="1:13">
      <c r="A123" s="92">
        <v>5433202654</v>
      </c>
      <c r="B123" s="92" t="s">
        <v>237</v>
      </c>
      <c r="C123" s="288">
        <v>8145623</v>
      </c>
      <c r="D123" s="288">
        <v>8038762.495070084</v>
      </c>
      <c r="E123" s="289">
        <f>D123/C123</f>
        <v>0.98688123610312972</v>
      </c>
      <c r="F123" s="292">
        <v>2186.1330000000003</v>
      </c>
      <c r="G123" s="292">
        <v>2111.1640086074763</v>
      </c>
      <c r="H123" s="289">
        <f t="shared" ref="H123:H134" si="6">IFERROR(G123/F123,1)</f>
        <v>0.96570703091142029</v>
      </c>
      <c r="I123" s="44"/>
      <c r="J123" s="163"/>
      <c r="K123" s="166"/>
      <c r="L123" s="166"/>
      <c r="M123" s="166"/>
    </row>
    <row r="124" spans="1:13" s="114" customFormat="1">
      <c r="A124" s="92">
        <v>2463880909</v>
      </c>
      <c r="B124" s="92" t="s">
        <v>238</v>
      </c>
      <c r="C124" s="288">
        <v>1918169</v>
      </c>
      <c r="D124" s="288">
        <v>1435599.5857393979</v>
      </c>
      <c r="E124" s="289">
        <f>D124/C124</f>
        <v>0.74842184694852121</v>
      </c>
      <c r="F124" s="292">
        <v>397.76930000000004</v>
      </c>
      <c r="G124" s="292">
        <v>152.05505488367362</v>
      </c>
      <c r="H124" s="289">
        <f t="shared" si="6"/>
        <v>0.38226945841137966</v>
      </c>
      <c r="I124" s="44"/>
      <c r="J124" s="150"/>
      <c r="K124" s="199"/>
      <c r="L124" s="199"/>
      <c r="M124" s="166"/>
    </row>
    <row r="125" spans="1:13">
      <c r="A125" s="92">
        <v>371650000</v>
      </c>
      <c r="B125" s="92">
        <v>3243</v>
      </c>
      <c r="C125" s="290">
        <v>1388544</v>
      </c>
      <c r="D125" s="290">
        <v>1388544</v>
      </c>
      <c r="E125" s="289">
        <f t="shared" ref="E125:E134" si="7">D125/C125</f>
        <v>1</v>
      </c>
      <c r="F125" s="293">
        <v>288.43369999999999</v>
      </c>
      <c r="G125" s="293">
        <v>90</v>
      </c>
      <c r="H125" s="289">
        <f t="shared" si="6"/>
        <v>0.31203011298610395</v>
      </c>
      <c r="I125" s="45"/>
      <c r="J125" s="153"/>
      <c r="K125" s="166"/>
      <c r="L125" s="166"/>
      <c r="M125" s="166"/>
    </row>
    <row r="126" spans="1:13">
      <c r="A126" s="92">
        <v>810060000</v>
      </c>
      <c r="B126" s="92">
        <v>2580</v>
      </c>
      <c r="C126" s="290">
        <v>580618</v>
      </c>
      <c r="D126" s="290">
        <v>580618</v>
      </c>
      <c r="E126" s="289">
        <f t="shared" si="7"/>
        <v>1</v>
      </c>
      <c r="F126" s="293">
        <v>120.4023</v>
      </c>
      <c r="G126" s="293">
        <v>0</v>
      </c>
      <c r="H126" s="289">
        <f t="shared" si="6"/>
        <v>0</v>
      </c>
      <c r="I126" s="45"/>
      <c r="J126" s="153"/>
      <c r="K126" s="166"/>
      <c r="L126" s="166"/>
      <c r="M126" s="166"/>
    </row>
    <row r="127" spans="1:13">
      <c r="A127" s="92">
        <v>7963332701</v>
      </c>
      <c r="B127" s="92">
        <v>3419</v>
      </c>
      <c r="C127" s="291">
        <v>500741</v>
      </c>
      <c r="D127" s="291">
        <v>500741</v>
      </c>
      <c r="E127" s="289">
        <f t="shared" si="7"/>
        <v>1</v>
      </c>
      <c r="F127" s="294">
        <v>82.357600000000005</v>
      </c>
      <c r="G127" s="294">
        <v>33.5</v>
      </c>
      <c r="H127" s="289">
        <f t="shared" si="6"/>
        <v>0.40676270313850815</v>
      </c>
      <c r="I127" s="46"/>
      <c r="J127" s="153"/>
      <c r="K127" s="166"/>
      <c r="L127" s="166"/>
      <c r="M127" s="166"/>
    </row>
    <row r="128" spans="1:13">
      <c r="A128" s="92">
        <v>1431424911</v>
      </c>
      <c r="B128" s="92">
        <v>3531</v>
      </c>
      <c r="C128" s="291">
        <v>454248</v>
      </c>
      <c r="D128" s="291">
        <v>437783.93993823184</v>
      </c>
      <c r="E128" s="289">
        <f t="shared" si="7"/>
        <v>0.96375534936473428</v>
      </c>
      <c r="F128" s="294">
        <v>73.979900000000001</v>
      </c>
      <c r="G128" s="294">
        <v>55.714588573024052</v>
      </c>
      <c r="H128" s="289">
        <f t="shared" si="6"/>
        <v>0.75310440502114828</v>
      </c>
      <c r="I128" s="46"/>
      <c r="J128" s="153"/>
      <c r="K128" s="166"/>
      <c r="L128" s="166"/>
      <c r="M128" s="166"/>
    </row>
    <row r="129" spans="1:15">
      <c r="A129" s="92">
        <v>5651580000</v>
      </c>
      <c r="B129" s="92">
        <v>3235</v>
      </c>
      <c r="C129" s="291">
        <v>364128</v>
      </c>
      <c r="D129" s="291">
        <v>480881</v>
      </c>
      <c r="E129" s="289">
        <f t="shared" si="7"/>
        <v>1.320637248440109</v>
      </c>
      <c r="F129" s="294">
        <v>69.995800000000003</v>
      </c>
      <c r="G129" s="294">
        <v>118.6</v>
      </c>
      <c r="H129" s="289">
        <f t="shared" si="6"/>
        <v>1.6943873775283658</v>
      </c>
      <c r="I129" s="46"/>
      <c r="J129" s="153"/>
      <c r="K129" s="166"/>
      <c r="L129" s="166"/>
      <c r="M129" s="166"/>
    </row>
    <row r="130" spans="1:15">
      <c r="A130" s="92">
        <v>5783869983</v>
      </c>
      <c r="B130" s="92">
        <v>2454</v>
      </c>
      <c r="C130" s="291">
        <v>227695</v>
      </c>
      <c r="D130" s="291">
        <v>220361.01085548702</v>
      </c>
      <c r="E130" s="289">
        <f t="shared" si="7"/>
        <v>0.96779029339900757</v>
      </c>
      <c r="F130" s="294">
        <v>42.503700000000002</v>
      </c>
      <c r="G130" s="294">
        <v>25.483319342524105</v>
      </c>
      <c r="H130" s="289">
        <f t="shared" si="6"/>
        <v>0.5995553173611734</v>
      </c>
      <c r="I130" s="46"/>
      <c r="J130" s="153"/>
      <c r="K130" s="166"/>
      <c r="L130" s="166"/>
      <c r="M130" s="166"/>
    </row>
    <row r="131" spans="1:15">
      <c r="A131" s="92">
        <v>410978402</v>
      </c>
      <c r="B131" s="92" t="s">
        <v>239</v>
      </c>
      <c r="C131" s="291">
        <v>7665774</v>
      </c>
      <c r="D131" s="291">
        <v>9185495.9292743448</v>
      </c>
      <c r="E131" s="289">
        <f t="shared" si="7"/>
        <v>1.1982476823963693</v>
      </c>
      <c r="F131" s="294">
        <v>1411.3</v>
      </c>
      <c r="G131" s="294">
        <v>1817.5124969996718</v>
      </c>
      <c r="H131" s="289">
        <f t="shared" si="6"/>
        <v>1.2878285956208262</v>
      </c>
      <c r="I131" s="46"/>
      <c r="J131" s="153"/>
      <c r="K131" s="166"/>
      <c r="L131" s="166"/>
      <c r="M131" s="166"/>
    </row>
    <row r="132" spans="1:15">
      <c r="A132" s="92">
        <v>6207745538</v>
      </c>
      <c r="B132" s="92" t="s">
        <v>240</v>
      </c>
      <c r="C132" s="291">
        <v>1981186</v>
      </c>
      <c r="D132" s="291">
        <v>1918286</v>
      </c>
      <c r="E132" s="289">
        <f t="shared" si="7"/>
        <v>0.96825134035875482</v>
      </c>
      <c r="F132" s="294">
        <v>150</v>
      </c>
      <c r="G132" s="294">
        <v>150</v>
      </c>
      <c r="H132" s="289">
        <f t="shared" si="6"/>
        <v>1</v>
      </c>
      <c r="I132" s="46"/>
      <c r="J132" s="153"/>
      <c r="K132" s="166"/>
      <c r="L132" s="166"/>
      <c r="M132" s="166"/>
    </row>
    <row r="133" spans="1:15">
      <c r="A133" s="92">
        <v>8202435121</v>
      </c>
      <c r="B133" s="92">
        <v>3246</v>
      </c>
      <c r="C133" s="291">
        <v>403938</v>
      </c>
      <c r="D133" s="291">
        <v>336560.81805411348</v>
      </c>
      <c r="E133" s="289">
        <f t="shared" si="7"/>
        <v>0.83319919902092276</v>
      </c>
      <c r="F133" s="294">
        <v>92.50479999999996</v>
      </c>
      <c r="G133" s="294">
        <v>110.24367264122904</v>
      </c>
      <c r="H133" s="289">
        <f t="shared" si="6"/>
        <v>1.1917616452468314</v>
      </c>
      <c r="I133" s="46"/>
      <c r="J133" s="153"/>
      <c r="K133" s="166"/>
      <c r="L133" s="166"/>
      <c r="M133" s="166"/>
    </row>
    <row r="134" spans="1:15">
      <c r="A134" s="92">
        <v>6337630000</v>
      </c>
      <c r="B134" s="92">
        <v>2770</v>
      </c>
      <c r="C134" s="291">
        <v>104059</v>
      </c>
      <c r="D134" s="291">
        <v>104059</v>
      </c>
      <c r="E134" s="289">
        <f t="shared" si="7"/>
        <v>1</v>
      </c>
      <c r="F134" s="294">
        <v>44.7577</v>
      </c>
      <c r="G134" s="294">
        <v>29.73</v>
      </c>
      <c r="H134" s="289">
        <f t="shared" si="6"/>
        <v>0.6642432475305925</v>
      </c>
      <c r="I134" s="46"/>
      <c r="J134" s="153"/>
      <c r="K134" s="166"/>
      <c r="L134" s="166"/>
      <c r="M134" s="166"/>
    </row>
    <row r="135" spans="1:15">
      <c r="A135" s="52"/>
      <c r="B135" s="52"/>
      <c r="C135" s="52"/>
      <c r="D135" s="52"/>
      <c r="E135" s="52"/>
      <c r="F135" s="52"/>
      <c r="G135" s="52"/>
      <c r="H135" s="52"/>
      <c r="I135" s="46"/>
      <c r="J135" s="153"/>
      <c r="K135" s="166"/>
      <c r="L135" s="166"/>
      <c r="M135" s="166"/>
    </row>
    <row r="136" spans="1:15">
      <c r="A136" s="119" t="s">
        <v>215</v>
      </c>
      <c r="B136" s="194"/>
      <c r="C136" s="194"/>
      <c r="D136" s="194"/>
      <c r="E136" s="194"/>
      <c r="F136" s="194"/>
      <c r="G136" s="194"/>
      <c r="H136" s="194"/>
      <c r="I136" s="194"/>
      <c r="J136" s="153"/>
      <c r="K136" s="166"/>
      <c r="L136" s="166"/>
      <c r="M136" s="166"/>
    </row>
    <row r="137" spans="1:15">
      <c r="A137" s="166"/>
      <c r="B137" s="92"/>
      <c r="C137" s="154"/>
      <c r="D137" s="154"/>
      <c r="E137" s="154"/>
      <c r="F137" s="154"/>
      <c r="G137" s="154"/>
      <c r="H137" s="154"/>
      <c r="I137" s="154"/>
      <c r="J137" s="153"/>
      <c r="K137" s="166"/>
      <c r="L137" s="166"/>
      <c r="M137" s="166"/>
    </row>
    <row r="138" spans="1:15">
      <c r="A138" s="454" t="s">
        <v>241</v>
      </c>
      <c r="B138" s="454"/>
      <c r="C138" s="454"/>
      <c r="D138" s="454"/>
      <c r="E138" s="454"/>
      <c r="F138" s="454"/>
      <c r="G138" s="454"/>
      <c r="H138" s="454"/>
      <c r="I138" s="199"/>
      <c r="J138" s="153"/>
      <c r="K138" s="166"/>
      <c r="L138" s="166"/>
      <c r="M138" s="166"/>
    </row>
    <row r="139" spans="1:15">
      <c r="A139" s="466" t="s">
        <v>242</v>
      </c>
      <c r="B139" s="466" t="s">
        <v>243</v>
      </c>
      <c r="C139" s="462" t="s">
        <v>244</v>
      </c>
      <c r="D139" s="462" t="s">
        <v>245</v>
      </c>
      <c r="E139" s="462" t="s">
        <v>246</v>
      </c>
      <c r="F139" s="462" t="s">
        <v>247</v>
      </c>
      <c r="G139" s="464" t="s">
        <v>248</v>
      </c>
      <c r="H139" s="464"/>
      <c r="I139" s="151"/>
      <c r="J139" s="153"/>
      <c r="K139" s="166"/>
      <c r="L139" s="166"/>
      <c r="M139" s="166"/>
    </row>
    <row r="140" spans="1:15" ht="13.5" thickBot="1">
      <c r="A140" s="467"/>
      <c r="B140" s="467"/>
      <c r="C140" s="463"/>
      <c r="D140" s="463"/>
      <c r="E140" s="463"/>
      <c r="F140" s="463"/>
      <c r="G140" s="465"/>
      <c r="H140" s="465"/>
      <c r="I140" s="151"/>
      <c r="J140" s="153"/>
      <c r="K140" s="166"/>
      <c r="L140" s="166"/>
      <c r="M140" s="166"/>
    </row>
    <row r="141" spans="1:15">
      <c r="A141" s="92">
        <f t="shared" ref="A141:B152" si="8">A123</f>
        <v>5433202654</v>
      </c>
      <c r="B141" s="92" t="str">
        <f t="shared" si="8"/>
        <v>3302, 3776, 3777, 3778, 3891</v>
      </c>
      <c r="C141" s="45">
        <f t="shared" ref="C141:C152" si="9">E123</f>
        <v>0.98688123610312972</v>
      </c>
      <c r="D141" s="295">
        <f t="shared" ref="D141:D152" si="10">(SUM($D$123:$D$134)-D123)/(SUM($C$123:$C$134)-C123)-SUM($D$123:$D$134)/SUM($C$123:$C$134)</f>
        <v>2.6513569999874642E-2</v>
      </c>
      <c r="E141" s="45">
        <f t="shared" ref="E141:E152" si="11">H123</f>
        <v>0.96570703091142029</v>
      </c>
      <c r="F141" s="295">
        <f t="shared" ref="F141:F152" si="12">(SUM($G$123:$G$134)-G123)/(SUM($F$123:$F$134)-F123)-SUM($G$123:$G$134)/SUM($F$123:$F$134)</f>
        <v>-1.5258552658348967E-2</v>
      </c>
      <c r="G141" s="469" t="s">
        <v>249</v>
      </c>
      <c r="H141" s="469"/>
      <c r="I141" s="185"/>
      <c r="J141" s="153"/>
      <c r="K141" s="166"/>
      <c r="L141" s="166"/>
      <c r="M141" s="166"/>
      <c r="N141" s="166"/>
      <c r="O141" s="166"/>
    </row>
    <row r="142" spans="1:15">
      <c r="A142" s="54">
        <f t="shared" si="8"/>
        <v>2463880909</v>
      </c>
      <c r="B142" s="92" t="str">
        <f t="shared" si="8"/>
        <v>2462, 3620</v>
      </c>
      <c r="C142" s="45">
        <f t="shared" si="9"/>
        <v>0.74842184694852121</v>
      </c>
      <c r="D142" s="295">
        <f t="shared" si="10"/>
        <v>2.5427322243249284E-2</v>
      </c>
      <c r="E142" s="45">
        <f t="shared" si="11"/>
        <v>0.38226945841137966</v>
      </c>
      <c r="F142" s="295">
        <f t="shared" si="12"/>
        <v>4.9178854447608167E-2</v>
      </c>
      <c r="G142" s="468" t="s">
        <v>250</v>
      </c>
      <c r="H142" s="468"/>
      <c r="I142" s="154"/>
      <c r="J142" s="153"/>
      <c r="K142" s="166"/>
      <c r="L142" s="166"/>
      <c r="M142" s="166"/>
      <c r="N142" s="166"/>
      <c r="O142" s="166"/>
    </row>
    <row r="143" spans="1:15">
      <c r="A143" s="54">
        <f t="shared" si="8"/>
        <v>371650000</v>
      </c>
      <c r="B143" s="92">
        <f t="shared" si="8"/>
        <v>3243</v>
      </c>
      <c r="C143" s="45">
        <f t="shared" si="9"/>
        <v>1</v>
      </c>
      <c r="D143" s="295">
        <f t="shared" si="10"/>
        <v>2.3378086783607532E-3</v>
      </c>
      <c r="E143" s="45">
        <f t="shared" si="11"/>
        <v>0.31203011298610395</v>
      </c>
      <c r="F143" s="295">
        <f t="shared" si="12"/>
        <v>3.9162985316259613E-2</v>
      </c>
      <c r="G143" s="468" t="s">
        <v>251</v>
      </c>
      <c r="H143" s="468"/>
      <c r="I143" s="154"/>
      <c r="J143" s="153"/>
      <c r="K143" s="166"/>
      <c r="L143" s="166"/>
      <c r="M143" s="166"/>
      <c r="N143" s="166"/>
      <c r="O143" s="166"/>
    </row>
    <row r="144" spans="1:15">
      <c r="A144" s="54">
        <f t="shared" si="8"/>
        <v>810060000</v>
      </c>
      <c r="B144" s="92">
        <f t="shared" si="8"/>
        <v>2580</v>
      </c>
      <c r="C144" s="45">
        <f t="shared" si="9"/>
        <v>1</v>
      </c>
      <c r="D144" s="295">
        <f t="shared" si="10"/>
        <v>9.4344174897753597E-4</v>
      </c>
      <c r="E144" s="45">
        <f t="shared" si="11"/>
        <v>0</v>
      </c>
      <c r="F144" s="295">
        <f t="shared" si="12"/>
        <v>2.3543053509213707E-2</v>
      </c>
      <c r="G144" s="468" t="s">
        <v>252</v>
      </c>
      <c r="H144" s="468"/>
      <c r="I144" s="154"/>
      <c r="J144" s="153"/>
      <c r="K144" s="166"/>
      <c r="L144" s="166"/>
      <c r="M144" s="166"/>
      <c r="N144" s="166"/>
      <c r="O144" s="166"/>
    </row>
    <row r="145" spans="1:17">
      <c r="A145" s="54">
        <f t="shared" si="8"/>
        <v>7963332701</v>
      </c>
      <c r="B145" s="92">
        <f t="shared" si="8"/>
        <v>3419</v>
      </c>
      <c r="C145" s="45">
        <f t="shared" si="9"/>
        <v>1</v>
      </c>
      <c r="D145" s="295">
        <f t="shared" si="10"/>
        <v>8.1085294300975441E-4</v>
      </c>
      <c r="E145" s="45">
        <f t="shared" si="11"/>
        <v>0.40676270313850815</v>
      </c>
      <c r="F145" s="295">
        <f t="shared" si="12"/>
        <v>9.1104409448594659E-3</v>
      </c>
      <c r="G145" s="468" t="s">
        <v>253</v>
      </c>
      <c r="H145" s="468"/>
      <c r="I145" s="154"/>
      <c r="J145" s="153"/>
      <c r="K145" s="166"/>
      <c r="L145" s="166"/>
      <c r="M145" s="166"/>
      <c r="N145" s="166"/>
      <c r="O145" s="166"/>
    </row>
    <row r="146" spans="1:17">
      <c r="A146" s="54">
        <f t="shared" si="8"/>
        <v>1431424911</v>
      </c>
      <c r="B146" s="92">
        <f t="shared" si="8"/>
        <v>3531</v>
      </c>
      <c r="C146" s="45">
        <f t="shared" si="9"/>
        <v>0.96375534936473428</v>
      </c>
      <c r="D146" s="295">
        <f t="shared" si="10"/>
        <v>1.4413022047090607E-3</v>
      </c>
      <c r="E146" s="45">
        <f t="shared" si="11"/>
        <v>0.75310440502114828</v>
      </c>
      <c r="F146" s="295">
        <f t="shared" si="12"/>
        <v>2.9258045022353407E-3</v>
      </c>
      <c r="G146" s="468" t="s">
        <v>254</v>
      </c>
      <c r="H146" s="468"/>
      <c r="I146" s="154"/>
      <c r="J146" s="153"/>
      <c r="K146" s="166"/>
      <c r="L146" s="166"/>
      <c r="M146" s="166"/>
      <c r="N146" s="166"/>
      <c r="O146" s="166"/>
    </row>
    <row r="147" spans="1:17">
      <c r="A147" s="54">
        <f t="shared" si="8"/>
        <v>5651580000</v>
      </c>
      <c r="B147" s="92">
        <f t="shared" si="8"/>
        <v>3235</v>
      </c>
      <c r="C147" s="45">
        <f t="shared" si="9"/>
        <v>1.320637248440109</v>
      </c>
      <c r="D147" s="295">
        <f t="shared" si="10"/>
        <v>-4.409534220488176E-3</v>
      </c>
      <c r="E147" s="45">
        <f t="shared" si="11"/>
        <v>1.6943873775283658</v>
      </c>
      <c r="F147" s="295">
        <f t="shared" si="12"/>
        <v>-1.0707215248910273E-2</v>
      </c>
      <c r="G147" s="468" t="s">
        <v>255</v>
      </c>
      <c r="H147" s="468"/>
      <c r="I147" s="154"/>
      <c r="J147" s="153"/>
      <c r="K147" s="166"/>
      <c r="L147" s="166"/>
      <c r="M147" s="166"/>
      <c r="N147" s="166"/>
      <c r="O147" s="166"/>
    </row>
    <row r="148" spans="1:17">
      <c r="A148" s="54">
        <f t="shared" si="8"/>
        <v>5783869983</v>
      </c>
      <c r="B148" s="92">
        <f t="shared" si="8"/>
        <v>2454</v>
      </c>
      <c r="C148" s="45">
        <f t="shared" si="9"/>
        <v>0.96779029339900757</v>
      </c>
      <c r="D148" s="295">
        <f t="shared" si="10"/>
        <v>6.764165073402939E-4</v>
      </c>
      <c r="E148" s="45">
        <f t="shared" si="11"/>
        <v>0.5995553173611734</v>
      </c>
      <c r="F148" s="295">
        <f t="shared" si="12"/>
        <v>2.9973474002393807E-3</v>
      </c>
      <c r="G148" s="468" t="s">
        <v>256</v>
      </c>
      <c r="H148" s="468"/>
      <c r="I148" s="154"/>
      <c r="J148" s="153"/>
      <c r="K148" s="166"/>
      <c r="L148" s="166"/>
      <c r="M148" s="166"/>
      <c r="N148" s="166"/>
      <c r="O148" s="166"/>
    </row>
    <row r="149" spans="1:17">
      <c r="A149" s="54">
        <f t="shared" si="8"/>
        <v>410978402</v>
      </c>
      <c r="B149" s="92" t="str">
        <f t="shared" si="8"/>
        <v>2905, 3306, 3307, 3308</v>
      </c>
      <c r="C149" s="45">
        <f t="shared" si="9"/>
        <v>1.1982476823963693</v>
      </c>
      <c r="D149" s="295">
        <f t="shared" si="10"/>
        <v>-7.6626857461934539E-2</v>
      </c>
      <c r="E149" s="45">
        <f t="shared" si="11"/>
        <v>1.2878285956208262</v>
      </c>
      <c r="F149" s="295">
        <f t="shared" si="12"/>
        <v>-0.13580089848910004</v>
      </c>
      <c r="G149" s="468" t="s">
        <v>257</v>
      </c>
      <c r="H149" s="468"/>
      <c r="I149" s="154"/>
      <c r="J149" s="153"/>
      <c r="K149" s="166"/>
      <c r="L149" s="166"/>
      <c r="M149" s="166"/>
      <c r="N149" s="166"/>
      <c r="O149" s="166"/>
    </row>
    <row r="150" spans="1:17">
      <c r="A150" s="54">
        <f t="shared" si="8"/>
        <v>6207745538</v>
      </c>
      <c r="B150" s="92" t="str">
        <f t="shared" si="8"/>
        <v>1249, 1250</v>
      </c>
      <c r="C150" s="45">
        <f t="shared" si="9"/>
        <v>0.96825134035875482</v>
      </c>
      <c r="D150" s="295">
        <f t="shared" si="10"/>
        <v>6.3179619295985479E-3</v>
      </c>
      <c r="E150" s="45">
        <f t="shared" si="11"/>
        <v>1</v>
      </c>
      <c r="F150" s="295">
        <f t="shared" si="12"/>
        <v>-1.6731752651226728E-3</v>
      </c>
      <c r="G150" s="468" t="s">
        <v>258</v>
      </c>
      <c r="H150" s="468"/>
      <c r="I150" s="154"/>
      <c r="J150" s="153"/>
      <c r="K150" s="166"/>
      <c r="L150" s="166"/>
      <c r="M150" s="166"/>
      <c r="N150" s="166"/>
      <c r="O150" s="166"/>
    </row>
    <row r="151" spans="1:17">
      <c r="A151" s="92">
        <f t="shared" si="8"/>
        <v>8202435121</v>
      </c>
      <c r="B151" s="92">
        <f t="shared" si="8"/>
        <v>3246</v>
      </c>
      <c r="C151" s="45">
        <f t="shared" si="9"/>
        <v>0.83319919902092276</v>
      </c>
      <c r="D151" s="295">
        <f t="shared" si="10"/>
        <v>3.5392942119727433E-3</v>
      </c>
      <c r="E151" s="45">
        <f t="shared" si="11"/>
        <v>1.1917616452468314</v>
      </c>
      <c r="F151" s="295">
        <f t="shared" si="12"/>
        <v>-4.6639072961126571E-3</v>
      </c>
      <c r="G151" s="468" t="s">
        <v>259</v>
      </c>
      <c r="H151" s="468"/>
      <c r="I151" s="154"/>
      <c r="J151" s="153"/>
      <c r="K151" s="166"/>
      <c r="L151" s="166"/>
      <c r="M151" s="166"/>
      <c r="N151" s="166"/>
      <c r="O151" s="166"/>
    </row>
    <row r="152" spans="1:17">
      <c r="A152" s="92">
        <f t="shared" si="8"/>
        <v>6337630000</v>
      </c>
      <c r="B152" s="92">
        <f t="shared" si="8"/>
        <v>2770</v>
      </c>
      <c r="C152" s="45">
        <f t="shared" si="9"/>
        <v>1</v>
      </c>
      <c r="D152" s="295">
        <f t="shared" si="10"/>
        <v>1.6567474718676145E-4</v>
      </c>
      <c r="E152" s="45">
        <f t="shared" si="11"/>
        <v>0.6642432475305925</v>
      </c>
      <c r="F152" s="295">
        <f t="shared" si="12"/>
        <v>2.5687208716358434E-3</v>
      </c>
      <c r="G152" s="468" t="s">
        <v>260</v>
      </c>
      <c r="H152" s="468"/>
      <c r="I152" s="154"/>
      <c r="J152" s="153"/>
      <c r="K152" s="166"/>
      <c r="L152" s="166"/>
      <c r="M152" s="166"/>
      <c r="N152" s="166"/>
      <c r="O152" s="166"/>
    </row>
    <row r="153" spans="1:17">
      <c r="A153" s="166"/>
      <c r="B153" s="92"/>
      <c r="C153" s="154"/>
      <c r="D153" s="154"/>
      <c r="E153" s="45"/>
      <c r="F153" s="154"/>
      <c r="G153" s="154"/>
      <c r="H153" s="154"/>
      <c r="I153" s="154"/>
      <c r="J153" s="153"/>
      <c r="K153" s="166"/>
      <c r="L153" s="166"/>
      <c r="M153" s="166"/>
      <c r="N153" s="166"/>
      <c r="O153" s="166"/>
    </row>
    <row r="154" spans="1:17">
      <c r="A154" s="119" t="s">
        <v>215</v>
      </c>
      <c r="B154" s="92"/>
      <c r="C154" s="154"/>
      <c r="D154" s="154"/>
      <c r="E154" s="154"/>
      <c r="F154" s="154"/>
      <c r="G154" s="154"/>
      <c r="H154" s="154"/>
      <c r="I154" s="154"/>
      <c r="J154" s="153"/>
      <c r="K154" s="166"/>
      <c r="L154" s="166"/>
      <c r="M154" s="166"/>
      <c r="N154" s="166"/>
      <c r="O154" s="166"/>
    </row>
    <row r="155" spans="1:17">
      <c r="A155" s="166"/>
      <c r="B155" s="92"/>
      <c r="C155" s="154"/>
      <c r="D155" s="154"/>
      <c r="E155" s="154"/>
      <c r="F155" s="154"/>
      <c r="G155" s="154"/>
      <c r="H155" s="154"/>
      <c r="I155" s="154"/>
      <c r="J155" s="153"/>
      <c r="K155" s="166"/>
      <c r="L155" s="166"/>
      <c r="M155" s="166"/>
      <c r="N155" s="166"/>
      <c r="O155" s="166"/>
    </row>
    <row r="156" spans="1:17">
      <c r="A156" s="52"/>
      <c r="B156" s="54"/>
      <c r="C156" s="74"/>
      <c r="D156" s="74"/>
      <c r="E156" s="74"/>
      <c r="F156" s="74"/>
      <c r="G156" s="74"/>
      <c r="H156" s="154"/>
      <c r="I156" s="154"/>
      <c r="J156" s="153"/>
      <c r="K156" s="166"/>
      <c r="L156" s="166"/>
      <c r="M156" s="166"/>
      <c r="N156" s="166"/>
      <c r="O156" s="166"/>
    </row>
    <row r="157" spans="1:17" ht="15">
      <c r="A157" s="173" t="s">
        <v>291</v>
      </c>
      <c r="B157" s="54"/>
      <c r="C157" s="74"/>
      <c r="D157" s="74"/>
      <c r="E157" s="74"/>
      <c r="F157" s="74"/>
      <c r="G157" s="74"/>
      <c r="H157" s="154"/>
      <c r="I157" s="154"/>
      <c r="J157" s="153"/>
      <c r="K157" s="166"/>
      <c r="L157" s="166"/>
      <c r="M157" s="166"/>
      <c r="N157" s="166"/>
      <c r="O157" s="166"/>
    </row>
    <row r="158" spans="1:17" ht="39" thickBot="1">
      <c r="A158" s="270" t="s">
        <v>180</v>
      </c>
      <c r="B158" s="267">
        <v>5</v>
      </c>
      <c r="C158" s="267">
        <v>4</v>
      </c>
      <c r="D158" s="267">
        <v>3</v>
      </c>
      <c r="E158" s="267">
        <v>2</v>
      </c>
      <c r="F158" s="267">
        <v>1</v>
      </c>
      <c r="G158" s="267" t="s">
        <v>292</v>
      </c>
      <c r="H158" s="267" t="s">
        <v>293</v>
      </c>
      <c r="I158" s="267" t="s">
        <v>181</v>
      </c>
      <c r="J158" s="153"/>
      <c r="K158" s="154"/>
      <c r="M158" s="166"/>
      <c r="N158" s="166"/>
      <c r="O158" s="166"/>
      <c r="P158" s="166"/>
      <c r="Q158" s="166"/>
    </row>
    <row r="159" spans="1:17">
      <c r="A159" s="371" t="s">
        <v>283</v>
      </c>
      <c r="B159" s="299">
        <v>0.5</v>
      </c>
      <c r="C159" s="299">
        <v>0.3</v>
      </c>
      <c r="D159" s="300">
        <v>0.2</v>
      </c>
      <c r="E159" s="300"/>
      <c r="F159" s="372"/>
      <c r="G159" s="372"/>
      <c r="H159" s="372"/>
      <c r="I159" s="374">
        <v>4.333333333333333</v>
      </c>
      <c r="J159" s="153"/>
      <c r="K159" s="166"/>
      <c r="L159" s="166"/>
      <c r="M159" s="166"/>
      <c r="N159" s="166"/>
      <c r="O159" s="166"/>
    </row>
    <row r="160" spans="1:17">
      <c r="A160" s="371" t="s">
        <v>284</v>
      </c>
      <c r="B160" s="299">
        <v>0.6</v>
      </c>
      <c r="C160" s="299">
        <v>0.4</v>
      </c>
      <c r="D160" s="300"/>
      <c r="E160" s="300"/>
      <c r="F160" s="372"/>
      <c r="G160" s="372"/>
      <c r="H160" s="372"/>
      <c r="I160" s="374">
        <v>4.5555555555555554</v>
      </c>
      <c r="J160" s="153"/>
      <c r="K160" s="166"/>
      <c r="L160" s="166"/>
      <c r="M160" s="166"/>
      <c r="N160" s="166"/>
      <c r="O160" s="166"/>
    </row>
    <row r="161" spans="1:15">
      <c r="A161" s="371" t="s">
        <v>285</v>
      </c>
      <c r="B161" s="299">
        <v>0.5</v>
      </c>
      <c r="C161" s="299">
        <v>0.2</v>
      </c>
      <c r="D161" s="300">
        <v>0.2</v>
      </c>
      <c r="E161" s="300"/>
      <c r="F161" s="372"/>
      <c r="G161" s="372"/>
      <c r="H161" s="372">
        <v>0.1</v>
      </c>
      <c r="I161" s="374">
        <v>4.375</v>
      </c>
      <c r="J161" s="153"/>
      <c r="K161" s="166"/>
      <c r="L161" s="166"/>
      <c r="M161" s="166"/>
      <c r="N161" s="166"/>
      <c r="O161" s="166"/>
    </row>
    <row r="162" spans="1:15">
      <c r="A162" s="371" t="s">
        <v>286</v>
      </c>
      <c r="B162" s="299">
        <v>0.5</v>
      </c>
      <c r="C162" s="299">
        <v>0.4</v>
      </c>
      <c r="D162" s="300">
        <v>0.1</v>
      </c>
      <c r="E162" s="300"/>
      <c r="F162" s="372"/>
      <c r="G162" s="372"/>
      <c r="H162" s="372"/>
      <c r="I162" s="374">
        <v>4.4444444444444446</v>
      </c>
      <c r="J162" s="153"/>
      <c r="K162" s="166"/>
      <c r="L162" s="166"/>
      <c r="M162" s="166"/>
      <c r="N162" s="166"/>
      <c r="O162" s="166"/>
    </row>
    <row r="163" spans="1:15">
      <c r="A163" s="371" t="s">
        <v>287</v>
      </c>
      <c r="B163" s="299">
        <v>0.6</v>
      </c>
      <c r="C163" s="299">
        <v>0.2</v>
      </c>
      <c r="D163" s="300">
        <v>0.2</v>
      </c>
      <c r="E163" s="300"/>
      <c r="F163" s="372"/>
      <c r="G163" s="372"/>
      <c r="H163" s="372"/>
      <c r="I163" s="374">
        <v>4.4444444444444446</v>
      </c>
      <c r="J163" s="153"/>
      <c r="K163" s="166"/>
      <c r="L163" s="166"/>
      <c r="M163" s="166"/>
      <c r="N163" s="166"/>
      <c r="O163" s="166"/>
    </row>
    <row r="164" spans="1:15">
      <c r="A164" s="371" t="s">
        <v>288</v>
      </c>
      <c r="B164" s="299">
        <v>0.2</v>
      </c>
      <c r="C164" s="299">
        <v>0.6</v>
      </c>
      <c r="D164" s="300">
        <v>0.1</v>
      </c>
      <c r="E164" s="300">
        <v>0.1</v>
      </c>
      <c r="F164" s="373"/>
      <c r="G164" s="372"/>
      <c r="H164" s="372"/>
      <c r="I164" s="374">
        <v>3.8888888888888888</v>
      </c>
      <c r="J164" s="153"/>
      <c r="K164" s="166"/>
      <c r="L164" s="166"/>
      <c r="M164" s="166"/>
      <c r="N164" s="166"/>
      <c r="O164" s="166"/>
    </row>
    <row r="165" spans="1:15">
      <c r="A165" s="371" t="s">
        <v>289</v>
      </c>
      <c r="B165" s="299">
        <v>0.7</v>
      </c>
      <c r="C165" s="299">
        <v>0.3</v>
      </c>
      <c r="D165" s="300"/>
      <c r="E165" s="300"/>
      <c r="F165" s="372"/>
      <c r="G165" s="372"/>
      <c r="H165" s="372"/>
      <c r="I165" s="374">
        <v>4.666666666666667</v>
      </c>
      <c r="J165" s="153"/>
      <c r="K165" s="166"/>
      <c r="L165" s="166"/>
      <c r="M165" s="166"/>
      <c r="N165" s="166"/>
      <c r="O165" s="166"/>
    </row>
    <row r="166" spans="1:15">
      <c r="A166" s="371" t="s">
        <v>290</v>
      </c>
      <c r="B166" s="299">
        <v>0.3</v>
      </c>
      <c r="C166" s="299">
        <v>0.2</v>
      </c>
      <c r="D166" s="300">
        <v>0.1</v>
      </c>
      <c r="E166" s="300">
        <v>0.1</v>
      </c>
      <c r="F166" s="372"/>
      <c r="G166" s="372">
        <v>0.3</v>
      </c>
      <c r="H166" s="372"/>
      <c r="I166" s="374">
        <v>4</v>
      </c>
      <c r="J166" s="153"/>
      <c r="K166" s="166"/>
      <c r="L166" s="166"/>
      <c r="M166" s="166"/>
      <c r="N166" s="166"/>
      <c r="O166" s="166"/>
    </row>
    <row r="167" spans="1:15">
      <c r="A167" s="365"/>
      <c r="B167" s="54"/>
      <c r="C167" s="74"/>
      <c r="D167" s="74"/>
      <c r="E167" s="74"/>
      <c r="F167" s="74"/>
      <c r="G167" s="74"/>
      <c r="H167" s="154"/>
      <c r="I167" s="154"/>
      <c r="J167" s="153"/>
      <c r="K167" s="166"/>
      <c r="L167" s="166"/>
      <c r="M167" s="166"/>
      <c r="N167" s="166"/>
      <c r="O167" s="166"/>
    </row>
    <row r="168" spans="1:15">
      <c r="A168" s="364" t="s">
        <v>308</v>
      </c>
      <c r="B168" s="54"/>
      <c r="C168" s="74"/>
      <c r="D168" s="74"/>
      <c r="E168" s="74"/>
      <c r="F168" s="74"/>
      <c r="G168" s="74"/>
      <c r="H168" s="154"/>
      <c r="I168" s="154"/>
      <c r="J168" s="153"/>
      <c r="K168" s="166"/>
      <c r="L168" s="166"/>
      <c r="M168" s="166"/>
      <c r="N168" s="166"/>
      <c r="O168" s="166"/>
    </row>
    <row r="169" spans="1:15">
      <c r="A169" s="52"/>
      <c r="B169" s="54"/>
      <c r="C169" s="74"/>
      <c r="D169" s="74"/>
      <c r="E169" s="74"/>
      <c r="F169" s="74"/>
      <c r="G169" s="74"/>
      <c r="H169" s="154"/>
      <c r="I169" s="154"/>
      <c r="J169" s="153"/>
      <c r="K169" s="166"/>
      <c r="L169" s="166"/>
      <c r="M169" s="166"/>
      <c r="N169" s="166"/>
      <c r="O169" s="166"/>
    </row>
    <row r="170" spans="1:15">
      <c r="A170" s="52"/>
      <c r="B170" s="54"/>
      <c r="C170" s="74"/>
      <c r="D170" s="74"/>
      <c r="E170" s="74"/>
      <c r="F170" s="74"/>
      <c r="G170" s="74"/>
      <c r="H170" s="154"/>
      <c r="I170" s="154"/>
      <c r="J170" s="153"/>
      <c r="K170" s="166"/>
      <c r="L170" s="166"/>
      <c r="M170" s="166"/>
      <c r="N170" s="166"/>
      <c r="O170" s="166"/>
    </row>
    <row r="171" spans="1:15" ht="15">
      <c r="A171" s="381" t="s">
        <v>301</v>
      </c>
      <c r="B171" s="92"/>
      <c r="C171" s="154"/>
      <c r="D171" s="154"/>
      <c r="E171" s="154"/>
      <c r="F171" s="154"/>
      <c r="G171" s="154"/>
      <c r="H171" s="154"/>
      <c r="I171" s="154"/>
      <c r="J171" s="153"/>
      <c r="K171" s="166"/>
      <c r="L171" s="166"/>
      <c r="M171" s="166"/>
      <c r="N171" s="166"/>
      <c r="O171" s="166"/>
    </row>
    <row r="172" spans="1:15" ht="13.5" thickBot="1">
      <c r="A172" s="382" t="s">
        <v>180</v>
      </c>
      <c r="B172" s="383">
        <v>5</v>
      </c>
      <c r="C172" s="383">
        <v>4</v>
      </c>
      <c r="D172" s="383">
        <v>3</v>
      </c>
      <c r="E172" s="383">
        <v>2</v>
      </c>
      <c r="F172" s="383">
        <v>1</v>
      </c>
      <c r="G172" s="383" t="s">
        <v>181</v>
      </c>
      <c r="H172" s="154"/>
      <c r="I172" s="154"/>
      <c r="J172" s="153"/>
      <c r="K172" s="166"/>
      <c r="L172" s="166"/>
      <c r="M172" s="166"/>
      <c r="N172" s="166"/>
      <c r="O172" s="166"/>
    </row>
    <row r="173" spans="1:15">
      <c r="A173" s="384" t="s">
        <v>182</v>
      </c>
      <c r="B173" s="385">
        <v>0.31</v>
      </c>
      <c r="C173" s="385">
        <v>0.62</v>
      </c>
      <c r="D173" s="385">
        <v>0.08</v>
      </c>
      <c r="E173" s="385">
        <v>0</v>
      </c>
      <c r="F173" s="385">
        <v>0</v>
      </c>
      <c r="G173" s="92">
        <v>4.2</v>
      </c>
      <c r="H173" s="154"/>
      <c r="I173" s="154"/>
      <c r="J173" s="153"/>
      <c r="K173" s="166"/>
      <c r="L173" s="166"/>
      <c r="M173" s="166"/>
      <c r="N173" s="166"/>
      <c r="O173" s="166"/>
    </row>
    <row r="174" spans="1:15">
      <c r="A174" s="384" t="s">
        <v>183</v>
      </c>
      <c r="B174" s="385">
        <v>0.46</v>
      </c>
      <c r="C174" s="385">
        <v>0.38</v>
      </c>
      <c r="D174" s="385">
        <v>0.15</v>
      </c>
      <c r="E174" s="385">
        <v>0</v>
      </c>
      <c r="F174" s="385">
        <v>0</v>
      </c>
      <c r="G174" s="92">
        <v>4.3</v>
      </c>
      <c r="H174" s="154"/>
      <c r="I174" s="154"/>
      <c r="J174" s="153"/>
      <c r="K174" s="166"/>
      <c r="L174" s="166"/>
      <c r="M174" s="166"/>
      <c r="N174" s="166"/>
      <c r="O174" s="166"/>
    </row>
    <row r="175" spans="1:15">
      <c r="A175" s="384" t="s">
        <v>184</v>
      </c>
      <c r="B175" s="385">
        <v>0.38</v>
      </c>
      <c r="C175" s="385">
        <v>0.62</v>
      </c>
      <c r="D175" s="385">
        <v>0</v>
      </c>
      <c r="E175" s="385">
        <v>0</v>
      </c>
      <c r="F175" s="385">
        <v>0</v>
      </c>
      <c r="G175" s="92">
        <v>4.4000000000000004</v>
      </c>
      <c r="H175" s="154"/>
      <c r="I175" s="154"/>
      <c r="J175" s="153"/>
      <c r="K175" s="166"/>
      <c r="L175" s="166"/>
      <c r="M175" s="166"/>
      <c r="N175" s="166"/>
      <c r="O175" s="166"/>
    </row>
    <row r="176" spans="1:15">
      <c r="A176" s="384" t="s">
        <v>185</v>
      </c>
      <c r="B176" s="385">
        <v>0.38</v>
      </c>
      <c r="C176" s="385">
        <v>0.54</v>
      </c>
      <c r="D176" s="385">
        <v>0.08</v>
      </c>
      <c r="E176" s="385">
        <v>0</v>
      </c>
      <c r="F176" s="385">
        <v>0</v>
      </c>
      <c r="G176" s="92">
        <v>4.3</v>
      </c>
      <c r="H176" s="154"/>
      <c r="I176" s="154"/>
      <c r="J176" s="153"/>
      <c r="K176" s="166"/>
      <c r="L176" s="166"/>
      <c r="M176" s="166"/>
      <c r="N176" s="166"/>
      <c r="O176" s="166"/>
    </row>
    <row r="177" spans="1:15">
      <c r="A177" s="384" t="s">
        <v>186</v>
      </c>
      <c r="B177" s="385">
        <v>0.5</v>
      </c>
      <c r="C177" s="385">
        <v>0.5</v>
      </c>
      <c r="D177" s="385">
        <v>0</v>
      </c>
      <c r="E177" s="385">
        <v>0</v>
      </c>
      <c r="F177" s="385">
        <v>0</v>
      </c>
      <c r="G177" s="92">
        <v>4.5</v>
      </c>
      <c r="H177" s="154"/>
      <c r="I177" s="154"/>
      <c r="J177" s="153"/>
      <c r="K177" s="166"/>
      <c r="L177" s="166"/>
      <c r="M177" s="166"/>
      <c r="N177" s="166"/>
      <c r="O177" s="166"/>
    </row>
    <row r="178" spans="1:15">
      <c r="A178" s="384" t="s">
        <v>187</v>
      </c>
      <c r="B178" s="385">
        <v>0.4</v>
      </c>
      <c r="C178" s="385">
        <v>0.4</v>
      </c>
      <c r="D178" s="385">
        <v>0.2</v>
      </c>
      <c r="E178" s="385">
        <v>0</v>
      </c>
      <c r="F178" s="385">
        <v>0</v>
      </c>
      <c r="G178" s="92">
        <v>4.2</v>
      </c>
      <c r="H178" s="154"/>
      <c r="I178" s="154"/>
      <c r="J178" s="153"/>
      <c r="K178" s="166"/>
      <c r="L178" s="166"/>
      <c r="M178" s="166"/>
      <c r="N178" s="166"/>
      <c r="O178" s="166"/>
    </row>
    <row r="179" spans="1:15">
      <c r="A179" s="384" t="s">
        <v>188</v>
      </c>
      <c r="B179" s="385">
        <v>0.4</v>
      </c>
      <c r="C179" s="385">
        <v>0.6</v>
      </c>
      <c r="D179" s="385">
        <v>0</v>
      </c>
      <c r="E179" s="385">
        <v>0</v>
      </c>
      <c r="F179" s="385">
        <v>0</v>
      </c>
      <c r="G179" s="92">
        <v>4.4000000000000004</v>
      </c>
      <c r="H179" s="154"/>
      <c r="I179" s="154"/>
      <c r="J179" s="153"/>
      <c r="K179" s="166"/>
      <c r="L179" s="166"/>
      <c r="M179" s="166"/>
      <c r="N179" s="166"/>
      <c r="O179" s="166"/>
    </row>
    <row r="180" spans="1:15">
      <c r="A180" s="384" t="s">
        <v>189</v>
      </c>
      <c r="B180" s="385">
        <v>0.69</v>
      </c>
      <c r="C180" s="385">
        <v>0.23</v>
      </c>
      <c r="D180" s="385">
        <v>0.08</v>
      </c>
      <c r="E180" s="385">
        <v>0</v>
      </c>
      <c r="F180" s="385">
        <v>0</v>
      </c>
      <c r="G180" s="92">
        <v>4.5999999999999996</v>
      </c>
      <c r="H180" s="154"/>
      <c r="I180" s="154"/>
      <c r="J180" s="153"/>
      <c r="K180" s="166"/>
      <c r="L180" s="166"/>
      <c r="M180" s="166"/>
      <c r="N180" s="166"/>
      <c r="O180" s="166"/>
    </row>
    <row r="181" spans="1:15">
      <c r="A181" s="384" t="s">
        <v>190</v>
      </c>
      <c r="B181" s="385">
        <v>0.77</v>
      </c>
      <c r="C181" s="385">
        <v>0.15</v>
      </c>
      <c r="D181" s="385">
        <v>0.08</v>
      </c>
      <c r="E181" s="385">
        <v>0</v>
      </c>
      <c r="F181" s="385">
        <v>0</v>
      </c>
      <c r="G181" s="92">
        <v>4.7</v>
      </c>
      <c r="H181" s="154"/>
      <c r="I181" s="154"/>
      <c r="J181" s="153"/>
      <c r="K181" s="166"/>
      <c r="L181" s="166"/>
      <c r="M181" s="166"/>
      <c r="N181" s="166"/>
      <c r="O181" s="166"/>
    </row>
    <row r="182" spans="1:15">
      <c r="A182" s="384" t="s">
        <v>191</v>
      </c>
      <c r="B182" s="385">
        <v>0.54</v>
      </c>
      <c r="C182" s="385">
        <v>0.46</v>
      </c>
      <c r="D182" s="385">
        <v>0</v>
      </c>
      <c r="E182" s="385">
        <v>0</v>
      </c>
      <c r="F182" s="385">
        <v>0</v>
      </c>
      <c r="G182" s="92">
        <v>4.5</v>
      </c>
      <c r="H182" s="154"/>
      <c r="I182" s="154"/>
      <c r="J182" s="153"/>
      <c r="K182" s="166"/>
      <c r="L182" s="166"/>
      <c r="M182" s="166"/>
      <c r="N182" s="166"/>
      <c r="O182" s="166"/>
    </row>
    <row r="183" spans="1:15">
      <c r="A183" s="370"/>
      <c r="B183" s="92"/>
      <c r="C183" s="154"/>
      <c r="D183" s="154"/>
      <c r="E183" s="154"/>
      <c r="F183" s="154"/>
      <c r="G183" s="154"/>
      <c r="H183" s="154"/>
      <c r="I183" s="154"/>
      <c r="J183" s="153"/>
      <c r="K183" s="166"/>
      <c r="L183" s="166"/>
      <c r="M183" s="166"/>
      <c r="N183" s="166"/>
      <c r="O183" s="166"/>
    </row>
    <row r="184" spans="1:15">
      <c r="A184" s="368" t="s">
        <v>305</v>
      </c>
      <c r="B184" s="92"/>
      <c r="C184" s="154"/>
      <c r="D184" s="154"/>
      <c r="E184" s="154"/>
      <c r="F184" s="154"/>
      <c r="G184" s="154"/>
      <c r="H184" s="154"/>
      <c r="I184" s="154"/>
      <c r="J184" s="153"/>
      <c r="K184" s="166"/>
      <c r="L184" s="166"/>
      <c r="M184" s="166"/>
      <c r="N184" s="166"/>
      <c r="O184" s="166"/>
    </row>
    <row r="185" spans="1:15">
      <c r="A185" s="370"/>
      <c r="B185" s="92"/>
      <c r="C185" s="154"/>
      <c r="D185" s="154"/>
      <c r="E185" s="154"/>
      <c r="F185" s="154"/>
      <c r="G185" s="154"/>
      <c r="H185" s="154"/>
      <c r="I185" s="154"/>
      <c r="J185" s="153"/>
      <c r="K185" s="166"/>
      <c r="L185" s="166"/>
      <c r="M185" s="166"/>
      <c r="N185" s="166"/>
      <c r="O185" s="166"/>
    </row>
    <row r="186" spans="1:15">
      <c r="A186" s="369" t="s">
        <v>192</v>
      </c>
      <c r="B186" s="92"/>
      <c r="C186" s="154"/>
      <c r="D186" s="154"/>
      <c r="E186" s="154"/>
      <c r="F186" s="154"/>
      <c r="G186" s="154"/>
      <c r="H186" s="154"/>
      <c r="I186" s="154"/>
      <c r="J186" s="153"/>
      <c r="K186" s="166"/>
      <c r="L186" s="166"/>
      <c r="M186" s="166"/>
      <c r="N186" s="166"/>
      <c r="O186" s="166"/>
    </row>
    <row r="187" spans="1:15" ht="13.5" thickBot="1">
      <c r="A187" s="382" t="s">
        <v>180</v>
      </c>
      <c r="B187" s="383">
        <v>5</v>
      </c>
      <c r="C187" s="383">
        <v>4</v>
      </c>
      <c r="D187" s="383">
        <v>3</v>
      </c>
      <c r="E187" s="383">
        <v>2</v>
      </c>
      <c r="F187" s="383">
        <v>1</v>
      </c>
      <c r="G187" s="383" t="s">
        <v>181</v>
      </c>
      <c r="H187" s="154"/>
      <c r="I187" s="154"/>
      <c r="J187" s="153"/>
      <c r="K187" s="166"/>
      <c r="L187" s="166"/>
      <c r="M187" s="166"/>
      <c r="N187" s="166"/>
      <c r="O187" s="166"/>
    </row>
    <row r="188" spans="1:15">
      <c r="A188" s="370" t="s">
        <v>193</v>
      </c>
      <c r="B188" s="386">
        <v>0.72</v>
      </c>
      <c r="C188" s="386">
        <v>0.21</v>
      </c>
      <c r="D188" s="386">
        <v>0.05</v>
      </c>
      <c r="E188" s="386">
        <v>0.03</v>
      </c>
      <c r="F188" s="386">
        <v>0</v>
      </c>
      <c r="G188" s="92">
        <v>4.7</v>
      </c>
      <c r="H188" s="154"/>
      <c r="I188" s="154"/>
      <c r="J188" s="153"/>
      <c r="K188" s="166"/>
      <c r="L188" s="166"/>
      <c r="M188" s="166"/>
      <c r="N188" s="166"/>
      <c r="O188" s="166"/>
    </row>
    <row r="189" spans="1:15">
      <c r="A189" s="370"/>
      <c r="B189" s="92"/>
      <c r="C189" s="154"/>
      <c r="D189" s="154"/>
      <c r="E189" s="154"/>
      <c r="F189" s="154"/>
      <c r="G189" s="154"/>
      <c r="H189" s="154"/>
      <c r="I189" s="154"/>
      <c r="J189" s="153"/>
      <c r="K189" s="166"/>
      <c r="L189" s="166"/>
      <c r="M189" s="166"/>
      <c r="N189" s="166"/>
      <c r="O189" s="166"/>
    </row>
    <row r="190" spans="1:15">
      <c r="A190" s="368" t="s">
        <v>307</v>
      </c>
      <c r="B190" s="92"/>
      <c r="C190" s="154"/>
      <c r="D190" s="154"/>
      <c r="E190" s="154"/>
      <c r="F190" s="154"/>
      <c r="G190" s="154"/>
      <c r="H190" s="154"/>
      <c r="I190" s="154"/>
      <c r="J190" s="153"/>
      <c r="K190" s="166"/>
      <c r="L190" s="166"/>
      <c r="M190" s="166"/>
      <c r="N190" s="166"/>
      <c r="O190" s="166"/>
    </row>
    <row r="191" spans="1:15">
      <c r="A191" s="370"/>
      <c r="B191" s="92"/>
      <c r="C191" s="154"/>
      <c r="D191" s="154"/>
      <c r="E191" s="154"/>
      <c r="F191" s="154"/>
      <c r="G191" s="154"/>
      <c r="H191" s="154"/>
      <c r="I191" s="154"/>
      <c r="J191" s="153"/>
      <c r="K191" s="166"/>
      <c r="L191" s="166"/>
      <c r="M191" s="166"/>
      <c r="N191" s="166"/>
      <c r="O191" s="166"/>
    </row>
    <row r="192" spans="1:15">
      <c r="A192" s="369" t="s">
        <v>194</v>
      </c>
      <c r="B192" s="92"/>
      <c r="C192" s="154"/>
      <c r="D192" s="154"/>
      <c r="E192" s="154"/>
      <c r="F192" s="154"/>
      <c r="G192" s="154"/>
      <c r="H192" s="154"/>
      <c r="I192" s="154"/>
      <c r="J192" s="153"/>
      <c r="K192" s="166"/>
      <c r="L192" s="166"/>
      <c r="M192" s="166"/>
      <c r="N192" s="166"/>
      <c r="O192" s="166"/>
    </row>
    <row r="193" spans="1:15" ht="13.5" thickBot="1">
      <c r="A193" s="382" t="s">
        <v>180</v>
      </c>
      <c r="B193" s="383">
        <v>5</v>
      </c>
      <c r="C193" s="383">
        <v>4</v>
      </c>
      <c r="D193" s="383">
        <v>3</v>
      </c>
      <c r="E193" s="383">
        <v>2</v>
      </c>
      <c r="F193" s="383">
        <v>1</v>
      </c>
      <c r="G193" s="383" t="s">
        <v>181</v>
      </c>
      <c r="H193" s="154"/>
      <c r="I193" s="154"/>
      <c r="J193" s="153"/>
      <c r="K193" s="166"/>
      <c r="L193" s="166"/>
      <c r="M193" s="166"/>
      <c r="N193" s="166"/>
      <c r="O193" s="166"/>
    </row>
    <row r="194" spans="1:15">
      <c r="A194" s="370" t="s">
        <v>195</v>
      </c>
      <c r="B194" s="386">
        <v>0.85</v>
      </c>
      <c r="C194" s="386">
        <v>0.15</v>
      </c>
      <c r="D194" s="386">
        <v>0</v>
      </c>
      <c r="E194" s="386">
        <v>0</v>
      </c>
      <c r="F194" s="386">
        <v>0</v>
      </c>
      <c r="G194" s="92">
        <v>4.9000000000000004</v>
      </c>
      <c r="H194" s="154"/>
      <c r="I194" s="154"/>
      <c r="J194" s="153"/>
      <c r="K194" s="166"/>
      <c r="L194" s="166"/>
      <c r="M194" s="166"/>
      <c r="N194" s="166"/>
      <c r="O194" s="166"/>
    </row>
    <row r="195" spans="1:15">
      <c r="A195" s="370"/>
      <c r="B195" s="92"/>
      <c r="C195" s="154"/>
      <c r="D195" s="154"/>
      <c r="E195" s="154"/>
      <c r="F195" s="154"/>
      <c r="G195" s="154"/>
      <c r="H195" s="154"/>
      <c r="I195" s="154"/>
      <c r="J195" s="153"/>
      <c r="K195" s="166"/>
      <c r="L195" s="166"/>
      <c r="M195" s="166"/>
      <c r="N195" s="166"/>
      <c r="O195" s="166"/>
    </row>
    <row r="196" spans="1:15">
      <c r="A196" s="368" t="s">
        <v>307</v>
      </c>
      <c r="B196" s="92"/>
      <c r="C196" s="154"/>
      <c r="D196" s="154"/>
      <c r="E196" s="154"/>
      <c r="F196" s="154"/>
      <c r="G196" s="154"/>
      <c r="H196" s="154"/>
      <c r="I196" s="154"/>
      <c r="J196" s="153"/>
      <c r="K196" s="166"/>
      <c r="L196" s="166"/>
      <c r="M196" s="166"/>
      <c r="N196" s="166"/>
      <c r="O196" s="166"/>
    </row>
    <row r="197" spans="1:15">
      <c r="A197" s="370"/>
      <c r="B197" s="92"/>
      <c r="C197" s="154"/>
      <c r="D197" s="154"/>
      <c r="E197" s="154"/>
      <c r="F197" s="154"/>
      <c r="G197" s="154"/>
      <c r="H197" s="154"/>
      <c r="I197" s="154"/>
      <c r="J197" s="153"/>
      <c r="K197" s="166"/>
      <c r="L197" s="166"/>
      <c r="M197" s="166"/>
      <c r="N197" s="166"/>
      <c r="O197" s="166"/>
    </row>
    <row r="198" spans="1:15">
      <c r="A198" s="369" t="s">
        <v>302</v>
      </c>
      <c r="B198" s="453"/>
      <c r="C198" s="452"/>
      <c r="D198" s="452"/>
      <c r="E198" s="452"/>
      <c r="F198" s="452"/>
      <c r="G198" s="452"/>
      <c r="H198" s="154"/>
      <c r="I198" s="154"/>
      <c r="J198" s="153"/>
      <c r="K198" s="166"/>
      <c r="L198" s="166"/>
      <c r="M198" s="166"/>
      <c r="N198" s="166"/>
      <c r="O198" s="166"/>
    </row>
    <row r="199" spans="1:15">
      <c r="A199" s="369" t="s">
        <v>303</v>
      </c>
      <c r="B199" s="453"/>
      <c r="C199" s="452"/>
      <c r="D199" s="452"/>
      <c r="E199" s="452"/>
      <c r="F199" s="452"/>
      <c r="G199" s="452"/>
      <c r="H199" s="154"/>
      <c r="I199" s="154"/>
      <c r="J199" s="153"/>
      <c r="K199" s="166"/>
      <c r="L199" s="166"/>
      <c r="M199" s="166"/>
      <c r="N199" s="166"/>
      <c r="O199" s="166"/>
    </row>
    <row r="200" spans="1:15" ht="13.5" thickBot="1">
      <c r="A200" s="382" t="s">
        <v>180</v>
      </c>
      <c r="B200" s="383">
        <v>5</v>
      </c>
      <c r="C200" s="383">
        <v>4</v>
      </c>
      <c r="D200" s="383">
        <v>3</v>
      </c>
      <c r="E200" s="383">
        <v>2</v>
      </c>
      <c r="F200" s="383">
        <v>1</v>
      </c>
      <c r="G200" s="383" t="s">
        <v>181</v>
      </c>
      <c r="H200" s="154"/>
      <c r="I200" s="154"/>
      <c r="J200" s="153"/>
      <c r="K200" s="166"/>
      <c r="L200" s="166"/>
      <c r="M200" s="166"/>
      <c r="N200" s="166"/>
      <c r="O200" s="166"/>
    </row>
    <row r="201" spans="1:15">
      <c r="A201" s="370" t="s">
        <v>304</v>
      </c>
      <c r="B201" s="386">
        <v>0.33</v>
      </c>
      <c r="C201" s="386">
        <v>0.56000000000000005</v>
      </c>
      <c r="D201" s="386">
        <v>0.11</v>
      </c>
      <c r="E201" s="386">
        <v>0</v>
      </c>
      <c r="F201" s="386">
        <v>0</v>
      </c>
      <c r="G201" s="92">
        <v>4.2</v>
      </c>
      <c r="H201" s="154"/>
      <c r="I201" s="154"/>
      <c r="J201" s="153"/>
      <c r="K201" s="166"/>
      <c r="L201" s="166"/>
      <c r="M201" s="166"/>
      <c r="N201" s="166"/>
      <c r="O201" s="166"/>
    </row>
    <row r="202" spans="1:15">
      <c r="A202" s="370"/>
      <c r="B202" s="92"/>
      <c r="C202" s="154"/>
      <c r="D202" s="154"/>
      <c r="E202" s="154"/>
      <c r="F202" s="154"/>
      <c r="G202" s="154"/>
      <c r="H202" s="154"/>
      <c r="I202" s="154"/>
      <c r="J202" s="153"/>
      <c r="K202" s="166"/>
      <c r="L202" s="166"/>
      <c r="M202" s="166"/>
      <c r="N202" s="166"/>
      <c r="O202" s="166"/>
    </row>
    <row r="203" spans="1:15">
      <c r="A203" s="368" t="s">
        <v>306</v>
      </c>
      <c r="B203" s="92"/>
      <c r="C203" s="154"/>
      <c r="D203" s="154"/>
      <c r="E203" s="154"/>
      <c r="F203" s="154"/>
      <c r="G203" s="154"/>
      <c r="H203" s="154"/>
      <c r="I203" s="154"/>
      <c r="J203" s="153"/>
      <c r="K203" s="166"/>
      <c r="L203" s="166"/>
      <c r="M203" s="166"/>
      <c r="N203" s="166"/>
      <c r="O203" s="166"/>
    </row>
    <row r="204" spans="1:15">
      <c r="A204" s="370"/>
      <c r="B204" s="92"/>
      <c r="C204" s="154"/>
      <c r="D204" s="154"/>
      <c r="E204" s="154"/>
      <c r="F204" s="154"/>
      <c r="G204" s="154"/>
      <c r="H204" s="154"/>
      <c r="I204" s="154"/>
      <c r="J204" s="153"/>
      <c r="K204" s="166"/>
      <c r="L204" s="166"/>
      <c r="M204" s="166"/>
      <c r="N204" s="166"/>
      <c r="O204" s="166"/>
    </row>
    <row r="205" spans="1:15">
      <c r="A205" s="369" t="s">
        <v>196</v>
      </c>
      <c r="B205" s="92"/>
      <c r="C205" s="154"/>
      <c r="D205" s="154"/>
      <c r="E205" s="154"/>
      <c r="F205" s="154"/>
      <c r="G205" s="154"/>
      <c r="H205" s="154"/>
      <c r="I205" s="154"/>
      <c r="J205" s="153"/>
      <c r="K205" s="166"/>
      <c r="L205" s="166"/>
      <c r="M205" s="166"/>
      <c r="N205" s="166"/>
      <c r="O205" s="166"/>
    </row>
    <row r="206" spans="1:15" ht="13.5" thickBot="1">
      <c r="A206" s="382" t="s">
        <v>180</v>
      </c>
      <c r="B206" s="383">
        <v>5</v>
      </c>
      <c r="C206" s="383">
        <v>4</v>
      </c>
      <c r="D206" s="383">
        <v>3</v>
      </c>
      <c r="E206" s="383">
        <v>2</v>
      </c>
      <c r="F206" s="383">
        <v>1</v>
      </c>
      <c r="G206" s="383" t="s">
        <v>181</v>
      </c>
      <c r="H206" s="154"/>
      <c r="I206" s="154"/>
      <c r="J206" s="153"/>
      <c r="K206" s="166"/>
      <c r="L206" s="166"/>
      <c r="M206" s="166"/>
      <c r="N206" s="166"/>
      <c r="O206" s="166"/>
    </row>
    <row r="207" spans="1:15">
      <c r="A207" s="370" t="s">
        <v>197</v>
      </c>
      <c r="B207" s="386">
        <v>0.61</v>
      </c>
      <c r="C207" s="386">
        <v>0.28000000000000003</v>
      </c>
      <c r="D207" s="386">
        <v>0.11</v>
      </c>
      <c r="E207" s="386">
        <v>0</v>
      </c>
      <c r="F207" s="386">
        <v>0</v>
      </c>
      <c r="G207" s="92">
        <v>4.5</v>
      </c>
      <c r="H207" s="154"/>
      <c r="I207" s="154"/>
      <c r="J207" s="153"/>
      <c r="K207" s="166"/>
      <c r="L207" s="166"/>
      <c r="M207" s="166"/>
      <c r="N207" s="166"/>
      <c r="O207" s="166"/>
    </row>
    <row r="208" spans="1:15">
      <c r="A208" s="370" t="s">
        <v>198</v>
      </c>
      <c r="B208" s="386">
        <v>0.72</v>
      </c>
      <c r="C208" s="386">
        <v>0.17</v>
      </c>
      <c r="D208" s="386">
        <v>0.06</v>
      </c>
      <c r="E208" s="386">
        <v>0.06</v>
      </c>
      <c r="F208" s="386">
        <v>0</v>
      </c>
      <c r="G208" s="92">
        <v>4.5999999999999996</v>
      </c>
      <c r="H208" s="154"/>
      <c r="I208" s="154"/>
      <c r="J208" s="153"/>
      <c r="K208" s="166"/>
      <c r="L208" s="166"/>
      <c r="M208" s="166"/>
      <c r="N208" s="166"/>
      <c r="O208" s="166"/>
    </row>
    <row r="209" spans="1:15">
      <c r="A209" s="370" t="s">
        <v>199</v>
      </c>
      <c r="B209" s="386">
        <v>0.56000000000000005</v>
      </c>
      <c r="C209" s="386">
        <v>0.33</v>
      </c>
      <c r="D209" s="386">
        <v>0.06</v>
      </c>
      <c r="E209" s="386">
        <v>0.06</v>
      </c>
      <c r="F209" s="386">
        <v>0</v>
      </c>
      <c r="G209" s="92">
        <v>4.4000000000000004</v>
      </c>
      <c r="H209" s="154"/>
      <c r="I209" s="154"/>
      <c r="J209" s="153"/>
      <c r="K209" s="166"/>
      <c r="L209" s="166"/>
      <c r="M209" s="166"/>
      <c r="N209" s="166"/>
      <c r="O209" s="166"/>
    </row>
    <row r="210" spans="1:15">
      <c r="A210" s="370"/>
      <c r="B210" s="92"/>
      <c r="C210" s="154"/>
      <c r="D210" s="154"/>
      <c r="E210" s="154"/>
      <c r="F210" s="154"/>
      <c r="G210" s="154"/>
      <c r="H210" s="154"/>
      <c r="I210" s="154"/>
      <c r="J210" s="153"/>
      <c r="K210" s="166"/>
      <c r="L210" s="166"/>
      <c r="M210" s="166"/>
      <c r="N210" s="166"/>
      <c r="O210" s="166"/>
    </row>
    <row r="211" spans="1:15">
      <c r="A211" s="368" t="s">
        <v>305</v>
      </c>
      <c r="B211" s="92"/>
      <c r="C211" s="154"/>
      <c r="D211" s="154"/>
      <c r="E211" s="154"/>
      <c r="F211" s="154"/>
      <c r="G211" s="154"/>
      <c r="H211" s="154"/>
      <c r="I211" s="154"/>
      <c r="J211" s="153"/>
      <c r="K211" s="166"/>
      <c r="L211" s="166"/>
      <c r="M211" s="166"/>
      <c r="N211" s="166"/>
      <c r="O211" s="166"/>
    </row>
    <row r="212" spans="1:15">
      <c r="A212" s="166"/>
      <c r="B212" s="92"/>
      <c r="C212" s="154"/>
      <c r="D212" s="154"/>
      <c r="E212" s="154"/>
      <c r="F212" s="154"/>
      <c r="G212" s="154"/>
      <c r="H212" s="154"/>
      <c r="I212" s="154"/>
      <c r="J212" s="153"/>
      <c r="K212" s="166"/>
      <c r="L212" s="166"/>
      <c r="M212" s="166"/>
      <c r="N212" s="166"/>
      <c r="O212" s="166"/>
    </row>
    <row r="213" spans="1:15">
      <c r="A213" s="166"/>
      <c r="B213" s="92"/>
      <c r="C213" s="154"/>
      <c r="D213" s="154"/>
      <c r="E213" s="154"/>
      <c r="F213" s="154"/>
      <c r="G213" s="154"/>
      <c r="H213" s="154"/>
      <c r="I213" s="154"/>
      <c r="J213" s="153"/>
      <c r="K213" s="166"/>
      <c r="L213" s="166"/>
      <c r="M213" s="166"/>
      <c r="N213" s="166"/>
      <c r="O213" s="166"/>
    </row>
    <row r="214" spans="1:15">
      <c r="A214" s="166"/>
      <c r="B214" s="92"/>
      <c r="C214" s="154"/>
      <c r="D214" s="154"/>
      <c r="E214" s="154"/>
      <c r="F214" s="154"/>
      <c r="G214" s="154"/>
      <c r="H214" s="154"/>
      <c r="I214" s="154"/>
      <c r="J214" s="153"/>
      <c r="K214" s="166"/>
      <c r="L214" s="166"/>
      <c r="M214" s="166"/>
      <c r="N214" s="166"/>
      <c r="O214" s="166"/>
    </row>
    <row r="215" spans="1:15">
      <c r="A215" s="166"/>
      <c r="B215" s="92"/>
      <c r="C215" s="154"/>
      <c r="D215" s="154"/>
      <c r="E215" s="154"/>
      <c r="F215" s="154"/>
      <c r="G215" s="154"/>
      <c r="H215" s="154"/>
      <c r="I215" s="154"/>
      <c r="J215" s="153"/>
      <c r="K215" s="166"/>
      <c r="L215" s="166"/>
      <c r="M215" s="166"/>
      <c r="N215" s="166"/>
      <c r="O215" s="166"/>
    </row>
    <row r="216" spans="1:15">
      <c r="A216" s="166"/>
      <c r="B216" s="92"/>
      <c r="C216" s="154"/>
      <c r="D216" s="154"/>
      <c r="E216" s="154"/>
      <c r="F216" s="154"/>
      <c r="G216" s="154"/>
      <c r="H216" s="154"/>
      <c r="I216" s="154"/>
      <c r="J216" s="153"/>
      <c r="K216" s="166"/>
      <c r="L216" s="166"/>
      <c r="M216" s="166"/>
      <c r="N216" s="166"/>
      <c r="O216" s="166"/>
    </row>
  </sheetData>
  <mergeCells count="68">
    <mergeCell ref="G146:H146"/>
    <mergeCell ref="G150:H150"/>
    <mergeCell ref="G147:H147"/>
    <mergeCell ref="G148:H148"/>
    <mergeCell ref="G149:H149"/>
    <mergeCell ref="G151:H151"/>
    <mergeCell ref="G152:H152"/>
    <mergeCell ref="A1:J1"/>
    <mergeCell ref="G141:H141"/>
    <mergeCell ref="G142:H142"/>
    <mergeCell ref="G143:H143"/>
    <mergeCell ref="G145:H145"/>
    <mergeCell ref="G144:H144"/>
    <mergeCell ref="A2:J2"/>
    <mergeCell ref="A3:J3"/>
    <mergeCell ref="E10:G10"/>
    <mergeCell ref="A4:G4"/>
    <mergeCell ref="A5:G5"/>
    <mergeCell ref="A9:G9"/>
    <mergeCell ref="B10:D10"/>
    <mergeCell ref="A6:G6"/>
    <mergeCell ref="F139:F140"/>
    <mergeCell ref="G139:H140"/>
    <mergeCell ref="A120:H120"/>
    <mergeCell ref="A121:A122"/>
    <mergeCell ref="B121:B122"/>
    <mergeCell ref="C121:C122"/>
    <mergeCell ref="A139:A140"/>
    <mergeCell ref="B139:B140"/>
    <mergeCell ref="C139:C140"/>
    <mergeCell ref="D139:D140"/>
    <mergeCell ref="E139:E140"/>
    <mergeCell ref="A102:E102"/>
    <mergeCell ref="A111:E111"/>
    <mergeCell ref="D121:D122"/>
    <mergeCell ref="A138:H138"/>
    <mergeCell ref="E121:E122"/>
    <mergeCell ref="F121:F122"/>
    <mergeCell ref="G121:G122"/>
    <mergeCell ref="H121:H122"/>
    <mergeCell ref="A7:G7"/>
    <mergeCell ref="A71:I71"/>
    <mergeCell ref="A75:E75"/>
    <mergeCell ref="A25:G25"/>
    <mergeCell ref="A72:E72"/>
    <mergeCell ref="A50:F50"/>
    <mergeCell ref="A8:G8"/>
    <mergeCell ref="A26:G26"/>
    <mergeCell ref="B27:D27"/>
    <mergeCell ref="A43:D43"/>
    <mergeCell ref="A74:E74"/>
    <mergeCell ref="A17:G17"/>
    <mergeCell ref="B18:D18"/>
    <mergeCell ref="E18:G18"/>
    <mergeCell ref="A34:G34"/>
    <mergeCell ref="B35:D35"/>
    <mergeCell ref="A86:E86"/>
    <mergeCell ref="A95:E95"/>
    <mergeCell ref="A61:F61"/>
    <mergeCell ref="A73:E73"/>
    <mergeCell ref="E27:G27"/>
    <mergeCell ref="E35:G35"/>
    <mergeCell ref="G198:G199"/>
    <mergeCell ref="B198:B199"/>
    <mergeCell ref="C198:C199"/>
    <mergeCell ref="D198:D199"/>
    <mergeCell ref="E198:E199"/>
    <mergeCell ref="F198:F199"/>
  </mergeCells>
  <pageMargins left="0.7" right="0.7" top="0.75" bottom="0.75" header="0.3" footer="0.3"/>
  <pageSetup scale="17" orientation="landscape" verticalDpi="200" r:id="rId1"/>
  <headerFooter alignWithMargins="0">
    <oddFooter>&amp;R&amp;1#&amp;"Calibri"&amp;10&amp;KA80000Internal Use Only</oddFooter>
  </headerFooter>
  <rowBreaks count="1" manualBreakCount="1">
    <brk id="8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9"/>
  <sheetViews>
    <sheetView workbookViewId="0">
      <selection sqref="A1:J1"/>
    </sheetView>
  </sheetViews>
  <sheetFormatPr defaultColWidth="9.28515625" defaultRowHeight="12.75"/>
  <cols>
    <col min="1" max="1" width="35.7109375" style="52" customWidth="1"/>
    <col min="2" max="2" width="17.7109375" style="54" customWidth="1"/>
    <col min="3" max="3" width="15.7109375" style="74" customWidth="1"/>
    <col min="4" max="4" width="17.28515625" style="74" customWidth="1"/>
    <col min="5" max="6" width="17.7109375" style="74" customWidth="1"/>
    <col min="7" max="7" width="17.42578125" style="74" customWidth="1"/>
    <col min="8" max="9" width="15.28515625" style="74" customWidth="1"/>
    <col min="10" max="10" width="0.5703125" style="65" customWidth="1"/>
    <col min="11" max="16384" width="9.28515625" style="52"/>
  </cols>
  <sheetData>
    <row r="1" spans="1:10" ht="13.35" customHeight="1">
      <c r="A1" s="429" t="str">
        <f>Cover!B8</f>
        <v>Evergy Services, Inc. (ESI) Evaluation, Measurement, and Verification Report  – Commercial &amp; Industrial Databook</v>
      </c>
      <c r="B1" s="429"/>
      <c r="C1" s="429"/>
      <c r="D1" s="429"/>
      <c r="E1" s="429"/>
      <c r="F1" s="429"/>
      <c r="G1" s="429"/>
      <c r="H1" s="429"/>
      <c r="I1" s="429"/>
      <c r="J1" s="429"/>
    </row>
    <row r="2" spans="1:10" ht="35.25" customHeight="1">
      <c r="A2" s="471"/>
      <c r="B2" s="471"/>
      <c r="C2" s="471"/>
      <c r="D2" s="471"/>
      <c r="E2" s="471"/>
      <c r="F2" s="471"/>
      <c r="G2" s="471"/>
      <c r="H2" s="471"/>
      <c r="I2" s="471"/>
      <c r="J2" s="471"/>
    </row>
    <row r="3" spans="1:10">
      <c r="A3" s="472"/>
      <c r="B3" s="472"/>
      <c r="C3" s="472"/>
      <c r="D3" s="472"/>
      <c r="E3" s="472"/>
      <c r="F3" s="472"/>
      <c r="G3" s="472"/>
      <c r="H3" s="472"/>
      <c r="I3" s="472"/>
      <c r="J3" s="472"/>
    </row>
    <row r="4" spans="1:10" ht="30" customHeight="1">
      <c r="A4" s="443" t="s">
        <v>261</v>
      </c>
      <c r="B4" s="443"/>
      <c r="C4" s="443"/>
      <c r="D4" s="443"/>
      <c r="E4" s="443"/>
      <c r="F4" s="443"/>
      <c r="G4" s="443"/>
      <c r="H4" s="199"/>
      <c r="I4" s="199"/>
      <c r="J4" s="104"/>
    </row>
    <row r="5" spans="1:10" ht="15.75">
      <c r="A5" s="444" t="s">
        <v>100</v>
      </c>
      <c r="B5" s="444"/>
      <c r="C5" s="444"/>
      <c r="D5" s="444"/>
      <c r="E5" s="444"/>
      <c r="F5" s="444"/>
      <c r="G5" s="444"/>
      <c r="H5" s="199"/>
      <c r="I5" s="199"/>
      <c r="J5" s="104"/>
    </row>
    <row r="6" spans="1:10" ht="12.75" customHeight="1">
      <c r="A6" s="444"/>
      <c r="B6" s="444"/>
      <c r="C6" s="444"/>
      <c r="D6" s="444"/>
      <c r="E6" s="444"/>
      <c r="F6" s="444"/>
      <c r="G6" s="444"/>
      <c r="H6" s="199"/>
      <c r="I6" s="199"/>
      <c r="J6" s="104"/>
    </row>
    <row r="7" spans="1:10" ht="12.75" customHeight="1">
      <c r="A7" s="445" t="s">
        <v>262</v>
      </c>
      <c r="B7" s="445"/>
      <c r="C7" s="445"/>
      <c r="D7" s="445"/>
      <c r="E7" s="445"/>
      <c r="F7" s="445"/>
      <c r="G7" s="445"/>
      <c r="H7" s="199"/>
      <c r="I7" s="199"/>
      <c r="J7" s="104"/>
    </row>
    <row r="8" spans="1:10" ht="12.75" customHeight="1">
      <c r="A8" s="195"/>
      <c r="B8" s="195"/>
      <c r="C8" s="195"/>
      <c r="D8" s="195"/>
      <c r="E8" s="195"/>
      <c r="F8" s="195"/>
      <c r="G8" s="195"/>
      <c r="H8" s="199"/>
      <c r="I8" s="199"/>
      <c r="J8" s="104"/>
    </row>
    <row r="9" spans="1:10" s="113" customFormat="1">
      <c r="A9" s="402" t="s">
        <v>263</v>
      </c>
      <c r="B9" s="402"/>
      <c r="C9" s="402"/>
      <c r="D9" s="402"/>
      <c r="E9" s="402"/>
      <c r="F9" s="402"/>
      <c r="G9" s="402"/>
      <c r="H9" s="199"/>
      <c r="I9" s="199"/>
      <c r="J9" s="104"/>
    </row>
    <row r="10" spans="1:10" s="113" customFormat="1" ht="13.5" thickBot="1">
      <c r="A10" s="265"/>
      <c r="B10" s="459" t="s">
        <v>12</v>
      </c>
      <c r="C10" s="460"/>
      <c r="D10" s="461"/>
      <c r="E10" s="455" t="s">
        <v>13</v>
      </c>
      <c r="F10" s="456"/>
      <c r="G10" s="456"/>
      <c r="H10" s="199"/>
      <c r="I10" s="199"/>
      <c r="J10" s="139"/>
    </row>
    <row r="11" spans="1:10" s="113" customFormat="1" ht="26.25" thickBot="1">
      <c r="A11" s="270"/>
      <c r="B11" s="271" t="s">
        <v>102</v>
      </c>
      <c r="C11" s="268" t="s">
        <v>103</v>
      </c>
      <c r="D11" s="269" t="s">
        <v>104</v>
      </c>
      <c r="E11" s="267" t="s">
        <v>105</v>
      </c>
      <c r="F11" s="267" t="s">
        <v>103</v>
      </c>
      <c r="G11" s="267" t="s">
        <v>264</v>
      </c>
      <c r="H11" s="199"/>
      <c r="I11" s="199"/>
      <c r="J11" s="140"/>
    </row>
    <row r="12" spans="1:10" s="113" customFormat="1">
      <c r="A12" s="79" t="s">
        <v>106</v>
      </c>
      <c r="B12" s="332">
        <v>0</v>
      </c>
      <c r="C12" s="333">
        <v>0</v>
      </c>
      <c r="D12" s="133" t="e">
        <f>C12/B12</f>
        <v>#DIV/0!</v>
      </c>
      <c r="E12" s="131">
        <f>'MEEIA 3 Targets'!G8</f>
        <v>19454539.392000027</v>
      </c>
      <c r="F12" s="131">
        <f>C12*C44</f>
        <v>0</v>
      </c>
      <c r="G12" s="90">
        <f>F12/E12</f>
        <v>0</v>
      </c>
      <c r="H12" s="199"/>
      <c r="I12" s="199"/>
      <c r="J12" s="152"/>
    </row>
    <row r="13" spans="1:10" s="113" customFormat="1">
      <c r="A13" s="79" t="s">
        <v>107</v>
      </c>
      <c r="B13" s="334">
        <v>0</v>
      </c>
      <c r="C13" s="131">
        <v>0</v>
      </c>
      <c r="D13" s="133" t="e">
        <f>C13/B13</f>
        <v>#DIV/0!</v>
      </c>
      <c r="E13" s="162">
        <f>'MEEIA 3 Targets'!G16</f>
        <v>181.95839999999995</v>
      </c>
      <c r="F13" s="162">
        <f>C13*C44</f>
        <v>0</v>
      </c>
      <c r="G13" s="90">
        <f>F13/E13</f>
        <v>0</v>
      </c>
      <c r="H13" s="199"/>
      <c r="I13" s="199"/>
      <c r="J13" s="140"/>
    </row>
    <row r="14" spans="1:10" s="113" customFormat="1">
      <c r="A14" s="70"/>
      <c r="B14" s="131"/>
      <c r="C14" s="131"/>
      <c r="D14" s="341"/>
      <c r="E14" s="162"/>
      <c r="F14" s="162"/>
      <c r="G14" s="90"/>
      <c r="H14" s="199"/>
      <c r="I14" s="199"/>
      <c r="J14" s="140"/>
    </row>
    <row r="15" spans="1:10" s="113" customFormat="1">
      <c r="A15" s="119" t="s">
        <v>108</v>
      </c>
      <c r="B15" s="131"/>
      <c r="C15" s="131"/>
      <c r="D15" s="90"/>
      <c r="E15" s="199"/>
      <c r="F15" s="199"/>
      <c r="G15" s="199"/>
      <c r="H15" s="199"/>
      <c r="I15" s="199"/>
      <c r="J15" s="139"/>
    </row>
    <row r="16" spans="1:10" s="113" customFormat="1">
      <c r="A16" s="119"/>
      <c r="B16" s="131"/>
      <c r="C16" s="131"/>
      <c r="D16" s="90"/>
      <c r="E16" s="199"/>
      <c r="F16" s="199"/>
      <c r="G16" s="199"/>
      <c r="H16" s="199"/>
      <c r="I16" s="199"/>
      <c r="J16" s="139"/>
    </row>
    <row r="17" spans="1:10" s="113" customFormat="1">
      <c r="A17" s="402" t="s">
        <v>201</v>
      </c>
      <c r="B17" s="402"/>
      <c r="C17" s="402"/>
      <c r="D17" s="402"/>
      <c r="E17" s="402"/>
      <c r="F17" s="402"/>
      <c r="G17" s="402"/>
      <c r="H17" s="199"/>
      <c r="I17" s="199"/>
      <c r="J17" s="139"/>
    </row>
    <row r="18" spans="1:10" s="113" customFormat="1" ht="13.5" thickBot="1">
      <c r="A18" s="265"/>
      <c r="B18" s="459" t="s">
        <v>12</v>
      </c>
      <c r="C18" s="460"/>
      <c r="D18" s="461"/>
      <c r="E18" s="455" t="s">
        <v>13</v>
      </c>
      <c r="F18" s="456"/>
      <c r="G18" s="456"/>
      <c r="H18" s="199"/>
      <c r="I18" s="199"/>
      <c r="J18" s="139"/>
    </row>
    <row r="19" spans="1:10" s="113" customFormat="1" ht="26.25" thickBot="1">
      <c r="A19" s="270"/>
      <c r="B19" s="271" t="s">
        <v>102</v>
      </c>
      <c r="C19" s="268" t="s">
        <v>103</v>
      </c>
      <c r="D19" s="269" t="s">
        <v>104</v>
      </c>
      <c r="E19" s="267" t="s">
        <v>105</v>
      </c>
      <c r="F19" s="267" t="s">
        <v>103</v>
      </c>
      <c r="G19" s="267" t="s">
        <v>264</v>
      </c>
      <c r="H19" s="199"/>
      <c r="I19" s="199"/>
      <c r="J19" s="139"/>
    </row>
    <row r="20" spans="1:10" s="113" customFormat="1">
      <c r="A20" s="79" t="s">
        <v>106</v>
      </c>
      <c r="B20" s="332">
        <f>0+B12</f>
        <v>0</v>
      </c>
      <c r="C20" s="333">
        <f>0+C12</f>
        <v>0</v>
      </c>
      <c r="D20" s="133" t="e">
        <f>C20/B20</f>
        <v>#DIV/0!</v>
      </c>
      <c r="E20" s="131">
        <f>'MEEIA 3 Targets'!G8</f>
        <v>19454539.392000027</v>
      </c>
      <c r="F20" s="131">
        <f>0+F12</f>
        <v>0</v>
      </c>
      <c r="G20" s="90">
        <f>F20/E20</f>
        <v>0</v>
      </c>
      <c r="H20" s="199"/>
      <c r="I20" s="199"/>
      <c r="J20" s="139"/>
    </row>
    <row r="21" spans="1:10" s="113" customFormat="1">
      <c r="A21" s="79" t="s">
        <v>107</v>
      </c>
      <c r="B21" s="334">
        <f>0+B13</f>
        <v>0</v>
      </c>
      <c r="C21" s="131">
        <f>0+C13</f>
        <v>0</v>
      </c>
      <c r="D21" s="133" t="e">
        <f>C21/B21</f>
        <v>#DIV/0!</v>
      </c>
      <c r="E21" s="162">
        <f>'MEEIA 3 Targets'!G16</f>
        <v>181.95839999999995</v>
      </c>
      <c r="F21" s="162">
        <f>0+F13</f>
        <v>0</v>
      </c>
      <c r="G21" s="90">
        <f>F21/E21</f>
        <v>0</v>
      </c>
      <c r="H21" s="199"/>
      <c r="I21" s="199"/>
      <c r="J21" s="139"/>
    </row>
    <row r="22" spans="1:10" s="113" customFormat="1">
      <c r="A22" s="70"/>
      <c r="B22" s="131"/>
      <c r="C22" s="131"/>
      <c r="D22" s="341"/>
      <c r="E22" s="162"/>
      <c r="F22" s="162"/>
      <c r="G22" s="90"/>
      <c r="H22" s="199"/>
      <c r="I22" s="199"/>
      <c r="J22" s="139"/>
    </row>
    <row r="23" spans="1:10" s="113" customFormat="1">
      <c r="A23" s="435" t="s">
        <v>265</v>
      </c>
      <c r="B23" s="435"/>
      <c r="C23" s="435"/>
      <c r="D23" s="435"/>
      <c r="E23" s="435"/>
      <c r="F23" s="435"/>
      <c r="G23" s="435"/>
      <c r="H23" s="199"/>
      <c r="I23" s="199"/>
      <c r="J23" s="139"/>
    </row>
    <row r="24" spans="1:10" s="113" customFormat="1">
      <c r="A24" s="119" t="s">
        <v>108</v>
      </c>
      <c r="B24" s="131"/>
      <c r="C24" s="131"/>
      <c r="D24" s="90"/>
      <c r="E24" s="199"/>
      <c r="F24" s="199"/>
      <c r="G24" s="199"/>
      <c r="H24" s="199"/>
      <c r="I24" s="199"/>
      <c r="J24" s="139"/>
    </row>
    <row r="25" spans="1:10" s="113" customFormat="1">
      <c r="A25" s="119"/>
      <c r="B25" s="131"/>
      <c r="C25" s="131"/>
      <c r="D25" s="90"/>
      <c r="E25" s="199"/>
      <c r="F25" s="199"/>
      <c r="G25" s="199"/>
      <c r="H25" s="199"/>
      <c r="I25" s="199"/>
      <c r="J25" s="139"/>
    </row>
    <row r="26" spans="1:10" s="113" customFormat="1">
      <c r="A26" s="402" t="s">
        <v>110</v>
      </c>
      <c r="B26" s="402"/>
      <c r="C26" s="402"/>
      <c r="D26" s="402"/>
      <c r="E26" s="402"/>
      <c r="F26" s="402"/>
      <c r="G26" s="402"/>
      <c r="H26" s="199"/>
      <c r="I26" s="199"/>
      <c r="J26" s="104"/>
    </row>
    <row r="27" spans="1:10" s="113" customFormat="1" ht="13.5" thickBot="1">
      <c r="A27" s="265"/>
      <c r="B27" s="459" t="s">
        <v>12</v>
      </c>
      <c r="C27" s="460"/>
      <c r="D27" s="461"/>
      <c r="E27" s="455" t="s">
        <v>13</v>
      </c>
      <c r="F27" s="456"/>
      <c r="G27" s="456"/>
      <c r="H27" s="199"/>
      <c r="I27" s="199"/>
      <c r="J27" s="139"/>
    </row>
    <row r="28" spans="1:10" s="113" customFormat="1" ht="26.25" thickBot="1">
      <c r="A28" s="270"/>
      <c r="B28" s="271" t="s">
        <v>102</v>
      </c>
      <c r="C28" s="268" t="s">
        <v>103</v>
      </c>
      <c r="D28" s="269" t="s">
        <v>104</v>
      </c>
      <c r="E28" s="267" t="s">
        <v>105</v>
      </c>
      <c r="F28" s="267" t="s">
        <v>103</v>
      </c>
      <c r="G28" s="267" t="s">
        <v>264</v>
      </c>
      <c r="H28" s="199"/>
      <c r="I28" s="199"/>
      <c r="J28" s="140"/>
    </row>
    <row r="29" spans="1:10" s="113" customFormat="1">
      <c r="A29" s="79" t="s">
        <v>106</v>
      </c>
      <c r="B29" s="337">
        <v>467795</v>
      </c>
      <c r="C29" s="338">
        <v>450363</v>
      </c>
      <c r="D29" s="133">
        <f>C29/B29</f>
        <v>0.9627358137645764</v>
      </c>
      <c r="E29" s="131">
        <f>'MEEIA 3 Targets'!G26</f>
        <v>20470674.240000032</v>
      </c>
      <c r="F29" s="131">
        <f>C29*C44</f>
        <v>450363</v>
      </c>
      <c r="G29" s="90">
        <f>F29/E29</f>
        <v>2.2000398947289355E-2</v>
      </c>
      <c r="H29" s="181"/>
      <c r="I29" s="183"/>
      <c r="J29" s="152"/>
    </row>
    <row r="30" spans="1:10" s="113" customFormat="1">
      <c r="A30" s="79" t="s">
        <v>107</v>
      </c>
      <c r="B30" s="339">
        <v>73.5</v>
      </c>
      <c r="C30" s="340">
        <v>66.31</v>
      </c>
      <c r="D30" s="133">
        <f>C30/B30</f>
        <v>0.90217687074829933</v>
      </c>
      <c r="E30" s="131">
        <f>'MEEIA 3 Targets'!G34</f>
        <v>227.44799999999998</v>
      </c>
      <c r="F30" s="162">
        <f>C30*C44</f>
        <v>66.31</v>
      </c>
      <c r="G30" s="90">
        <f>F30/E30</f>
        <v>0.29153916499595517</v>
      </c>
      <c r="H30" s="182"/>
      <c r="I30" s="183"/>
      <c r="J30" s="140"/>
    </row>
    <row r="31" spans="1:10" ht="15">
      <c r="J31" s="101"/>
    </row>
    <row r="32" spans="1:10">
      <c r="A32" s="119" t="s">
        <v>108</v>
      </c>
      <c r="J32" s="145"/>
    </row>
    <row r="33" spans="1:10">
      <c r="J33" s="145"/>
    </row>
    <row r="34" spans="1:10">
      <c r="A34" s="402" t="s">
        <v>111</v>
      </c>
      <c r="B34" s="402"/>
      <c r="C34" s="402"/>
      <c r="D34" s="402"/>
      <c r="E34" s="402"/>
      <c r="F34" s="402"/>
      <c r="G34" s="402"/>
    </row>
    <row r="35" spans="1:10" ht="13.5" thickBot="1">
      <c r="A35" s="265"/>
      <c r="B35" s="459" t="s">
        <v>12</v>
      </c>
      <c r="C35" s="460"/>
      <c r="D35" s="461"/>
      <c r="E35" s="455" t="s">
        <v>13</v>
      </c>
      <c r="F35" s="456"/>
      <c r="G35" s="456"/>
    </row>
    <row r="36" spans="1:10" ht="26.25" thickBot="1">
      <c r="A36" s="270"/>
      <c r="B36" s="271" t="s">
        <v>102</v>
      </c>
      <c r="C36" s="268" t="s">
        <v>103</v>
      </c>
      <c r="D36" s="269" t="s">
        <v>104</v>
      </c>
      <c r="E36" s="267" t="s">
        <v>105</v>
      </c>
      <c r="F36" s="267" t="s">
        <v>103</v>
      </c>
      <c r="G36" s="267" t="s">
        <v>264</v>
      </c>
    </row>
    <row r="37" spans="1:10">
      <c r="A37" s="79" t="s">
        <v>106</v>
      </c>
      <c r="B37" s="332">
        <f>0+B29</f>
        <v>467795</v>
      </c>
      <c r="C37" s="333">
        <f>0+C29</f>
        <v>450363</v>
      </c>
      <c r="D37" s="133">
        <f>C37/B37</f>
        <v>0.9627358137645764</v>
      </c>
      <c r="E37" s="131">
        <f>'MEEIA 3 Targets'!G26</f>
        <v>20470674.240000032</v>
      </c>
      <c r="F37" s="131">
        <f>0+F29</f>
        <v>450363</v>
      </c>
      <c r="G37" s="90">
        <f>F37/E37</f>
        <v>2.2000398947289355E-2</v>
      </c>
    </row>
    <row r="38" spans="1:10">
      <c r="A38" s="79" t="s">
        <v>107</v>
      </c>
      <c r="B38" s="334">
        <f>0+B30</f>
        <v>73.5</v>
      </c>
      <c r="C38" s="131">
        <f>0+C30</f>
        <v>66.31</v>
      </c>
      <c r="D38" s="133">
        <f>C38/B38</f>
        <v>0.90217687074829933</v>
      </c>
      <c r="E38" s="131">
        <f>'MEEIA 3 Targets'!G34</f>
        <v>227.44799999999998</v>
      </c>
      <c r="F38" s="162">
        <f>0+F30</f>
        <v>66.31</v>
      </c>
      <c r="G38" s="90">
        <f>F38/E38</f>
        <v>0.29153916499595517</v>
      </c>
    </row>
    <row r="40" spans="1:10">
      <c r="A40" s="119" t="s">
        <v>108</v>
      </c>
    </row>
    <row r="41" spans="1:10">
      <c r="A41" s="119"/>
    </row>
    <row r="42" spans="1:10">
      <c r="A42" s="454" t="s">
        <v>112</v>
      </c>
      <c r="B42" s="454"/>
      <c r="C42" s="454"/>
      <c r="D42" s="454"/>
    </row>
    <row r="43" spans="1:10" ht="13.5" thickBot="1">
      <c r="A43" s="272" t="s">
        <v>52</v>
      </c>
      <c r="B43" s="256" t="s">
        <v>266</v>
      </c>
      <c r="C43" s="256" t="s">
        <v>55</v>
      </c>
    </row>
    <row r="44" spans="1:10" ht="13.5" thickTop="1">
      <c r="A44" s="216">
        <v>0</v>
      </c>
      <c r="B44" s="217">
        <v>0</v>
      </c>
      <c r="C44" s="217">
        <f>1-A44+B44</f>
        <v>1</v>
      </c>
    </row>
    <row r="45" spans="1:10">
      <c r="A45" s="200"/>
      <c r="B45" s="200"/>
      <c r="C45" s="200"/>
      <c r="D45" s="134"/>
    </row>
    <row r="46" spans="1:10">
      <c r="A46" s="119" t="s">
        <v>267</v>
      </c>
      <c r="B46" s="200"/>
      <c r="C46" s="200"/>
      <c r="D46" s="200"/>
    </row>
    <row r="48" spans="1:10">
      <c r="A48" s="454" t="s">
        <v>114</v>
      </c>
      <c r="B48" s="454"/>
      <c r="C48" s="454"/>
      <c r="D48" s="454"/>
      <c r="E48" s="454"/>
      <c r="F48" s="454"/>
      <c r="G48" s="199"/>
      <c r="H48" s="199"/>
    </row>
    <row r="49" spans="1:8" ht="39" thickBot="1">
      <c r="A49" s="270" t="s">
        <v>115</v>
      </c>
      <c r="B49" s="267" t="s">
        <v>203</v>
      </c>
      <c r="C49" s="275" t="s">
        <v>117</v>
      </c>
      <c r="D49" s="275" t="s">
        <v>118</v>
      </c>
      <c r="E49" s="275" t="s">
        <v>119</v>
      </c>
      <c r="F49" s="275" t="s">
        <v>120</v>
      </c>
      <c r="G49" s="275" t="s">
        <v>121</v>
      </c>
      <c r="H49" s="275" t="s">
        <v>122</v>
      </c>
    </row>
    <row r="50" spans="1:8">
      <c r="A50" s="157" t="s">
        <v>268</v>
      </c>
      <c r="B50" s="218">
        <v>0</v>
      </c>
      <c r="C50" s="218">
        <v>0</v>
      </c>
      <c r="D50" s="218">
        <v>0</v>
      </c>
      <c r="E50" s="219" t="e">
        <f>D50/$D$51</f>
        <v>#DIV/0!</v>
      </c>
      <c r="F50" s="220">
        <v>0</v>
      </c>
      <c r="G50" s="220">
        <v>0</v>
      </c>
      <c r="H50" s="219" t="e">
        <f>G50/$G$51</f>
        <v>#DIV/0!</v>
      </c>
    </row>
    <row r="51" spans="1:8" ht="13.5" thickBot="1">
      <c r="A51" s="215" t="s">
        <v>131</v>
      </c>
      <c r="B51" s="221">
        <f t="shared" ref="B51:H51" si="0">SUM(B50:B50)</f>
        <v>0</v>
      </c>
      <c r="C51" s="221">
        <f t="shared" si="0"/>
        <v>0</v>
      </c>
      <c r="D51" s="221">
        <f t="shared" si="0"/>
        <v>0</v>
      </c>
      <c r="E51" s="280" t="e">
        <f t="shared" si="0"/>
        <v>#DIV/0!</v>
      </c>
      <c r="F51" s="224">
        <f t="shared" si="0"/>
        <v>0</v>
      </c>
      <c r="G51" s="224">
        <f t="shared" si="0"/>
        <v>0</v>
      </c>
      <c r="H51" s="223" t="e">
        <f t="shared" si="0"/>
        <v>#DIV/0!</v>
      </c>
    </row>
    <row r="52" spans="1:8" ht="13.5" thickTop="1">
      <c r="A52" s="196"/>
      <c r="B52" s="158"/>
      <c r="C52" s="158"/>
      <c r="D52" s="129"/>
      <c r="E52" s="159"/>
      <c r="F52" s="129"/>
      <c r="G52" s="142"/>
      <c r="H52" s="142"/>
    </row>
    <row r="53" spans="1:8">
      <c r="A53" s="119" t="s">
        <v>108</v>
      </c>
      <c r="B53" s="127"/>
      <c r="C53" s="122"/>
      <c r="D53" s="122"/>
      <c r="E53" s="122"/>
      <c r="F53" s="122"/>
      <c r="G53" s="142"/>
      <c r="H53" s="142"/>
    </row>
    <row r="54" spans="1:8">
      <c r="A54" s="119"/>
      <c r="B54" s="127"/>
      <c r="C54" s="122"/>
      <c r="D54" s="122"/>
      <c r="E54" s="122"/>
      <c r="F54" s="122"/>
      <c r="G54" s="142"/>
      <c r="H54" s="142"/>
    </row>
    <row r="55" spans="1:8">
      <c r="A55" s="454" t="s">
        <v>132</v>
      </c>
      <c r="B55" s="454"/>
      <c r="C55" s="454"/>
      <c r="D55" s="454"/>
      <c r="E55" s="454"/>
      <c r="F55" s="454"/>
      <c r="G55" s="199"/>
      <c r="H55" s="199"/>
    </row>
    <row r="56" spans="1:8" ht="39" thickBot="1">
      <c r="A56" s="270" t="s">
        <v>115</v>
      </c>
      <c r="B56" s="267" t="s">
        <v>203</v>
      </c>
      <c r="C56" s="275" t="s">
        <v>117</v>
      </c>
      <c r="D56" s="275" t="s">
        <v>118</v>
      </c>
      <c r="E56" s="275" t="s">
        <v>119</v>
      </c>
      <c r="F56" s="275" t="s">
        <v>120</v>
      </c>
      <c r="G56" s="275" t="s">
        <v>121</v>
      </c>
      <c r="H56" s="275" t="s">
        <v>122</v>
      </c>
    </row>
    <row r="57" spans="1:8">
      <c r="A57" s="157" t="s">
        <v>268</v>
      </c>
      <c r="B57" s="218">
        <v>2</v>
      </c>
      <c r="C57" s="218">
        <f>B29</f>
        <v>467795</v>
      </c>
      <c r="D57" s="218">
        <f>C29</f>
        <v>450363</v>
      </c>
      <c r="E57" s="222">
        <f>D57/$D$58</f>
        <v>1</v>
      </c>
      <c r="F57" s="220">
        <f>B30</f>
        <v>73.5</v>
      </c>
      <c r="G57" s="220">
        <f>C30</f>
        <v>66.31</v>
      </c>
      <c r="H57" s="222">
        <f>G57/$G$58</f>
        <v>1</v>
      </c>
    </row>
    <row r="58" spans="1:8" ht="13.5" thickBot="1">
      <c r="A58" s="215" t="s">
        <v>131</v>
      </c>
      <c r="B58" s="221">
        <f t="shared" ref="B58:H58" si="1">SUM(B57:B57)</f>
        <v>2</v>
      </c>
      <c r="C58" s="221">
        <f t="shared" si="1"/>
        <v>467795</v>
      </c>
      <c r="D58" s="221">
        <f t="shared" si="1"/>
        <v>450363</v>
      </c>
      <c r="E58" s="223">
        <f t="shared" si="1"/>
        <v>1</v>
      </c>
      <c r="F58" s="224">
        <f t="shared" si="1"/>
        <v>73.5</v>
      </c>
      <c r="G58" s="224">
        <f t="shared" si="1"/>
        <v>66.31</v>
      </c>
      <c r="H58" s="223">
        <f t="shared" si="1"/>
        <v>1</v>
      </c>
    </row>
    <row r="59" spans="1:8" ht="13.5" thickTop="1">
      <c r="A59" s="196"/>
      <c r="B59" s="158"/>
      <c r="C59" s="158"/>
      <c r="D59" s="129"/>
      <c r="E59" s="159"/>
      <c r="F59" s="129"/>
      <c r="G59" s="142"/>
      <c r="H59" s="142"/>
    </row>
  </sheetData>
  <mergeCells count="23">
    <mergeCell ref="A55:F55"/>
    <mergeCell ref="A34:G34"/>
    <mergeCell ref="B35:D35"/>
    <mergeCell ref="E35:G35"/>
    <mergeCell ref="A42:D42"/>
    <mergeCell ref="A48:F48"/>
    <mergeCell ref="A26:G26"/>
    <mergeCell ref="B27:D27"/>
    <mergeCell ref="E27:G27"/>
    <mergeCell ref="A17:G17"/>
    <mergeCell ref="B18:D18"/>
    <mergeCell ref="E18:G18"/>
    <mergeCell ref="A23:G23"/>
    <mergeCell ref="A1:J1"/>
    <mergeCell ref="B10:D10"/>
    <mergeCell ref="E10:G10"/>
    <mergeCell ref="A5:G5"/>
    <mergeCell ref="A2:J2"/>
    <mergeCell ref="A3:J3"/>
    <mergeCell ref="A4:G4"/>
    <mergeCell ref="A6:G6"/>
    <mergeCell ref="A7:G7"/>
    <mergeCell ref="A9:G9"/>
  </mergeCells>
  <pageMargins left="0.7" right="0.7" top="0.75" bottom="0.75" header="0.3" footer="0.3"/>
  <pageSetup scale="56" orientation="landscape" verticalDpi="200" r:id="rId1"/>
  <headerFooter alignWithMargins="0">
    <oddFooter>&amp;R&amp;1#&amp;"Calibri"&amp;10&amp;KA80000Internal Use Only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01"/>
  <sheetViews>
    <sheetView showGridLines="0" workbookViewId="0">
      <selection sqref="A1:T1"/>
    </sheetView>
  </sheetViews>
  <sheetFormatPr defaultColWidth="8.7109375" defaultRowHeight="12.75"/>
  <cols>
    <col min="1" max="1" width="49.7109375" customWidth="1"/>
    <col min="2" max="2" width="17.7109375" style="2" customWidth="1"/>
    <col min="3" max="3" width="17.5703125" style="23" customWidth="1"/>
    <col min="4" max="4" width="16.7109375" style="23" customWidth="1"/>
    <col min="5" max="6" width="17.7109375" style="23" customWidth="1"/>
    <col min="7" max="9" width="17.42578125" style="23" customWidth="1"/>
    <col min="10" max="11" width="15.28515625" style="23" customWidth="1"/>
    <col min="12" max="12" width="0.42578125" style="58" customWidth="1"/>
  </cols>
  <sheetData>
    <row r="1" spans="1:20" ht="13.35" customHeight="1">
      <c r="A1" s="429" t="str">
        <f>Cover!B8</f>
        <v>Evergy Services, Inc. (ESI) Evaluation, Measurement, and Verification Report  – Commercial &amp; Industrial Databook</v>
      </c>
      <c r="B1" s="429"/>
      <c r="C1" s="429"/>
      <c r="D1" s="429"/>
      <c r="E1" s="429"/>
      <c r="F1" s="429"/>
      <c r="G1" s="429"/>
      <c r="H1" s="429"/>
      <c r="I1" s="429"/>
      <c r="J1" s="429"/>
      <c r="K1" s="429"/>
      <c r="L1" s="429"/>
      <c r="M1" s="429"/>
      <c r="N1" s="429"/>
      <c r="O1" s="429"/>
      <c r="P1" s="429"/>
      <c r="Q1" s="429"/>
      <c r="R1" s="429"/>
      <c r="S1" s="429"/>
      <c r="T1" s="429"/>
    </row>
    <row r="2" spans="1:20" ht="35.25" customHeight="1">
      <c r="A2" s="430"/>
      <c r="B2" s="430"/>
      <c r="C2" s="430"/>
      <c r="D2" s="430"/>
      <c r="E2" s="430"/>
      <c r="F2" s="430"/>
      <c r="G2" s="430"/>
      <c r="H2" s="430"/>
      <c r="I2" s="430"/>
      <c r="J2" s="430"/>
      <c r="K2" s="430"/>
      <c r="L2" s="430"/>
    </row>
    <row r="3" spans="1:20">
      <c r="A3" s="431"/>
      <c r="B3" s="431"/>
      <c r="C3" s="431"/>
      <c r="D3" s="431"/>
      <c r="E3" s="431"/>
      <c r="F3" s="431"/>
      <c r="G3" s="431"/>
      <c r="H3" s="431"/>
      <c r="I3" s="431"/>
      <c r="J3" s="431"/>
      <c r="K3" s="431"/>
      <c r="L3" s="431"/>
    </row>
    <row r="4" spans="1:20" ht="30" customHeight="1">
      <c r="A4" s="443" t="s">
        <v>269</v>
      </c>
      <c r="B4" s="443"/>
      <c r="C4" s="443"/>
      <c r="D4" s="443"/>
      <c r="E4" s="443"/>
      <c r="F4" s="443"/>
      <c r="G4" s="443"/>
      <c r="H4" s="193"/>
      <c r="I4" s="193"/>
      <c r="J4" s="5"/>
      <c r="K4" s="5"/>
      <c r="L4" s="56"/>
    </row>
    <row r="5" spans="1:20" ht="15.75">
      <c r="A5" s="444" t="s">
        <v>100</v>
      </c>
      <c r="B5" s="444"/>
      <c r="C5" s="444"/>
      <c r="D5" s="444"/>
      <c r="E5" s="444"/>
      <c r="F5" s="444"/>
      <c r="G5" s="444"/>
      <c r="H5" s="195"/>
      <c r="I5" s="195"/>
      <c r="J5" s="5"/>
      <c r="K5" s="5"/>
      <c r="L5" s="56"/>
    </row>
    <row r="6" spans="1:20" ht="13.5" customHeight="1">
      <c r="A6" s="444"/>
      <c r="B6" s="444"/>
      <c r="C6" s="444"/>
      <c r="D6" s="444"/>
      <c r="E6" s="444"/>
      <c r="F6" s="444"/>
      <c r="G6" s="444"/>
      <c r="H6" s="195"/>
      <c r="I6" s="195"/>
      <c r="J6" s="5"/>
      <c r="K6" s="5"/>
      <c r="L6" s="56"/>
    </row>
    <row r="7" spans="1:20" ht="13.5" customHeight="1">
      <c r="A7" s="445" t="s">
        <v>31</v>
      </c>
      <c r="B7" s="445"/>
      <c r="C7" s="445"/>
      <c r="D7" s="445"/>
      <c r="E7" s="445"/>
      <c r="F7" s="445"/>
      <c r="G7" s="445"/>
      <c r="H7" s="198"/>
      <c r="I7" s="198"/>
      <c r="J7" s="5"/>
      <c r="K7" s="5"/>
      <c r="L7" s="56"/>
    </row>
    <row r="8" spans="1:20" ht="13.5" customHeight="1">
      <c r="A8" s="5"/>
      <c r="B8" s="5"/>
      <c r="C8" s="5"/>
      <c r="D8" s="5"/>
      <c r="E8" s="5"/>
      <c r="F8" s="5"/>
      <c r="G8" s="5"/>
      <c r="H8" s="5"/>
      <c r="I8" s="5"/>
      <c r="J8" s="5"/>
      <c r="K8" s="5"/>
      <c r="L8" s="56"/>
    </row>
    <row r="9" spans="1:20" ht="12.75" customHeight="1">
      <c r="A9" s="5"/>
      <c r="B9" s="5"/>
      <c r="C9" s="5"/>
      <c r="D9" s="5"/>
      <c r="E9" s="5"/>
      <c r="F9" s="5"/>
      <c r="G9" s="5"/>
      <c r="H9" s="5"/>
      <c r="I9" s="5"/>
      <c r="J9" s="5"/>
      <c r="K9" s="5"/>
      <c r="L9" s="56"/>
    </row>
    <row r="10" spans="1:20">
      <c r="A10" s="5"/>
      <c r="B10" s="5"/>
      <c r="C10" s="5"/>
      <c r="D10" s="5"/>
      <c r="E10" s="5"/>
      <c r="F10" s="5"/>
      <c r="G10" s="5"/>
      <c r="H10" s="5"/>
      <c r="I10" s="5"/>
      <c r="J10" s="5"/>
      <c r="K10" s="5"/>
      <c r="L10" s="110"/>
    </row>
    <row r="11" spans="1:20" ht="13.5" customHeight="1">
      <c r="A11" s="5"/>
      <c r="B11" s="5"/>
      <c r="C11" s="5"/>
      <c r="D11" s="5"/>
      <c r="E11" s="5"/>
      <c r="F11" s="5"/>
      <c r="G11" s="5"/>
      <c r="H11" s="5"/>
      <c r="I11" s="5"/>
      <c r="J11" s="5"/>
      <c r="K11" s="5"/>
      <c r="L11" s="111"/>
    </row>
    <row r="12" spans="1:20" ht="13.5" customHeight="1">
      <c r="A12" s="5"/>
      <c r="B12" s="5"/>
      <c r="C12" s="5"/>
      <c r="D12" s="5"/>
      <c r="E12" s="5"/>
      <c r="F12" s="5"/>
      <c r="G12" s="5"/>
      <c r="H12" s="5"/>
      <c r="I12" s="5"/>
      <c r="J12" s="5"/>
      <c r="K12" s="5"/>
      <c r="L12" s="57"/>
    </row>
    <row r="13" spans="1:20" ht="13.5" customHeight="1">
      <c r="A13" s="38"/>
      <c r="B13" s="75"/>
      <c r="C13" s="13"/>
      <c r="D13" s="75"/>
      <c r="E13" s="13"/>
      <c r="F13" s="75"/>
      <c r="G13" s="13"/>
      <c r="H13" s="13"/>
      <c r="I13" s="13"/>
      <c r="K13" s="5"/>
      <c r="L13" s="60"/>
    </row>
    <row r="14" spans="1:20" ht="13.5" customHeight="1">
      <c r="A14" s="38"/>
      <c r="B14" s="75"/>
      <c r="C14" s="13"/>
      <c r="D14" s="75"/>
      <c r="E14" s="13"/>
      <c r="F14" s="75"/>
      <c r="G14" s="13"/>
      <c r="H14" s="13"/>
      <c r="I14" s="13"/>
      <c r="K14" s="5"/>
      <c r="L14" s="60"/>
    </row>
    <row r="15" spans="1:20" ht="13.5" customHeight="1">
      <c r="A15" s="38"/>
      <c r="B15" s="75"/>
      <c r="C15" s="13"/>
      <c r="D15" s="75"/>
      <c r="E15" s="13"/>
      <c r="F15" s="75"/>
      <c r="G15" s="13"/>
      <c r="H15" s="13"/>
      <c r="I15" s="13"/>
      <c r="K15" s="5"/>
      <c r="L15" s="60"/>
    </row>
    <row r="16" spans="1:20">
      <c r="K16" s="5"/>
      <c r="L16" s="60"/>
    </row>
    <row r="17" spans="11:12">
      <c r="K17" s="5"/>
      <c r="L17" s="60"/>
    </row>
    <row r="18" spans="11:12">
      <c r="K18" s="5"/>
      <c r="L18" s="60"/>
    </row>
    <row r="19" spans="11:12">
      <c r="K19" s="5"/>
      <c r="L19" s="60"/>
    </row>
    <row r="20" spans="11:12">
      <c r="K20" s="5"/>
      <c r="L20" s="60"/>
    </row>
    <row r="21" spans="11:12">
      <c r="K21" s="5"/>
      <c r="L21" s="60"/>
    </row>
    <row r="22" spans="11:12">
      <c r="K22" s="5"/>
      <c r="L22" s="60"/>
    </row>
    <row r="23" spans="11:12">
      <c r="K23" s="5"/>
      <c r="L23" s="60"/>
    </row>
    <row r="24" spans="11:12">
      <c r="K24" s="5"/>
      <c r="L24" s="60"/>
    </row>
    <row r="25" spans="11:12">
      <c r="K25" s="5"/>
      <c r="L25" s="60"/>
    </row>
    <row r="26" spans="11:12">
      <c r="K26" s="5"/>
      <c r="L26" s="60"/>
    </row>
    <row r="27" spans="11:12">
      <c r="K27" s="5"/>
      <c r="L27" s="60"/>
    </row>
    <row r="28" spans="11:12">
      <c r="K28" s="5"/>
      <c r="L28" s="60"/>
    </row>
    <row r="29" spans="11:12">
      <c r="K29" s="5"/>
      <c r="L29" s="60"/>
    </row>
    <row r="30" spans="11:12">
      <c r="K30" s="5"/>
      <c r="L30" s="60"/>
    </row>
    <row r="31" spans="11:12">
      <c r="K31" s="5"/>
      <c r="L31" s="60"/>
    </row>
    <row r="32" spans="11:12">
      <c r="K32" s="5"/>
      <c r="L32" s="60"/>
    </row>
    <row r="33" spans="11:12">
      <c r="K33" s="5"/>
      <c r="L33" s="60"/>
    </row>
    <row r="34" spans="11:12">
      <c r="K34" s="5"/>
      <c r="L34" s="60"/>
    </row>
    <row r="35" spans="11:12">
      <c r="K35" s="5"/>
      <c r="L35" s="60"/>
    </row>
    <row r="36" spans="11:12">
      <c r="K36" s="5"/>
      <c r="L36" s="60"/>
    </row>
    <row r="37" spans="11:12">
      <c r="K37" s="5"/>
      <c r="L37" s="60"/>
    </row>
    <row r="38" spans="11:12">
      <c r="K38" s="5"/>
      <c r="L38" s="60"/>
    </row>
    <row r="39" spans="11:12">
      <c r="K39" s="5"/>
      <c r="L39" s="60"/>
    </row>
    <row r="40" spans="11:12">
      <c r="K40" s="5"/>
      <c r="L40" s="60"/>
    </row>
    <row r="41" spans="11:12">
      <c r="K41" s="5"/>
      <c r="L41" s="60"/>
    </row>
    <row r="42" spans="11:12">
      <c r="K42" s="5"/>
      <c r="L42" s="60"/>
    </row>
    <row r="43" spans="11:12">
      <c r="K43" s="5"/>
      <c r="L43" s="60"/>
    </row>
    <row r="44" spans="11:12">
      <c r="K44" s="5"/>
      <c r="L44" s="60"/>
    </row>
    <row r="45" spans="11:12">
      <c r="K45" s="5"/>
      <c r="L45" s="60"/>
    </row>
    <row r="46" spans="11:12">
      <c r="K46" s="5"/>
      <c r="L46" s="60"/>
    </row>
    <row r="47" spans="11:12">
      <c r="K47" s="5"/>
      <c r="L47" s="60"/>
    </row>
    <row r="48" spans="11:12">
      <c r="K48" s="5"/>
      <c r="L48" s="60"/>
    </row>
    <row r="49" spans="11:12">
      <c r="K49" s="5"/>
      <c r="L49" s="60"/>
    </row>
    <row r="50" spans="11:12">
      <c r="K50" s="5"/>
      <c r="L50" s="60"/>
    </row>
    <row r="51" spans="11:12">
      <c r="K51" s="5"/>
      <c r="L51" s="60"/>
    </row>
    <row r="52" spans="11:12">
      <c r="K52" s="5"/>
      <c r="L52" s="60"/>
    </row>
    <row r="53" spans="11:12">
      <c r="K53" s="5"/>
      <c r="L53" s="60"/>
    </row>
    <row r="54" spans="11:12">
      <c r="K54" s="5"/>
      <c r="L54" s="60"/>
    </row>
    <row r="55" spans="11:12">
      <c r="K55" s="5"/>
      <c r="L55" s="60"/>
    </row>
    <row r="56" spans="11:12">
      <c r="K56" s="5"/>
      <c r="L56" s="60"/>
    </row>
    <row r="57" spans="11:12">
      <c r="K57" s="5"/>
      <c r="L57" s="60"/>
    </row>
    <row r="58" spans="11:12">
      <c r="K58" s="5"/>
      <c r="L58" s="60"/>
    </row>
    <row r="59" spans="11:12">
      <c r="K59" s="5"/>
      <c r="L59" s="60"/>
    </row>
    <row r="60" spans="11:12">
      <c r="K60" s="5"/>
      <c r="L60" s="60"/>
    </row>
    <row r="61" spans="11:12">
      <c r="K61" s="5"/>
      <c r="L61" s="60"/>
    </row>
    <row r="62" spans="11:12">
      <c r="K62" s="5"/>
      <c r="L62" s="60"/>
    </row>
    <row r="63" spans="11:12">
      <c r="K63" s="5"/>
      <c r="L63" s="60"/>
    </row>
    <row r="64" spans="11:12">
      <c r="K64" s="5"/>
      <c r="L64" s="60"/>
    </row>
    <row r="65" spans="11:12">
      <c r="K65" s="5"/>
      <c r="L65" s="60"/>
    </row>
    <row r="66" spans="11:12">
      <c r="K66" s="5"/>
      <c r="L66" s="60"/>
    </row>
    <row r="67" spans="11:12">
      <c r="K67" s="5"/>
      <c r="L67" s="60"/>
    </row>
    <row r="68" spans="11:12">
      <c r="K68" s="5"/>
      <c r="L68" s="60"/>
    </row>
    <row r="69" spans="11:12">
      <c r="K69" s="5"/>
      <c r="L69" s="60"/>
    </row>
    <row r="70" spans="11:12">
      <c r="K70" s="5"/>
      <c r="L70" s="60"/>
    </row>
    <row r="71" spans="11:12">
      <c r="K71" s="5"/>
      <c r="L71" s="60"/>
    </row>
    <row r="72" spans="11:12">
      <c r="K72" s="5"/>
      <c r="L72" s="60"/>
    </row>
    <row r="73" spans="11:12">
      <c r="K73" s="5"/>
      <c r="L73" s="60"/>
    </row>
    <row r="74" spans="11:12">
      <c r="K74" s="5"/>
      <c r="L74" s="60"/>
    </row>
    <row r="75" spans="11:12">
      <c r="K75" s="5"/>
      <c r="L75" s="60"/>
    </row>
    <row r="76" spans="11:12">
      <c r="K76" s="5"/>
      <c r="L76" s="60"/>
    </row>
    <row r="77" spans="11:12">
      <c r="K77" s="5"/>
      <c r="L77" s="60"/>
    </row>
    <row r="78" spans="11:12">
      <c r="K78" s="5"/>
      <c r="L78" s="60"/>
    </row>
    <row r="79" spans="11:12">
      <c r="K79" s="5"/>
      <c r="L79" s="60"/>
    </row>
    <row r="80" spans="11:12">
      <c r="K80" s="5"/>
      <c r="L80" s="60"/>
    </row>
    <row r="81" spans="11:12">
      <c r="K81" s="5"/>
      <c r="L81" s="60"/>
    </row>
    <row r="82" spans="11:12">
      <c r="K82" s="5"/>
      <c r="L82" s="60"/>
    </row>
    <row r="83" spans="11:12">
      <c r="K83" s="5"/>
      <c r="L83" s="60"/>
    </row>
    <row r="84" spans="11:12">
      <c r="K84" s="5"/>
      <c r="L84" s="60"/>
    </row>
    <row r="85" spans="11:12">
      <c r="K85" s="5"/>
      <c r="L85" s="60"/>
    </row>
    <row r="86" spans="11:12">
      <c r="K86" s="5"/>
      <c r="L86" s="60"/>
    </row>
    <row r="87" spans="11:12">
      <c r="K87" s="5"/>
      <c r="L87" s="60"/>
    </row>
    <row r="88" spans="11:12">
      <c r="K88" s="5"/>
      <c r="L88" s="60"/>
    </row>
    <row r="89" spans="11:12">
      <c r="K89" s="5"/>
      <c r="L89" s="60"/>
    </row>
    <row r="90" spans="11:12">
      <c r="K90" s="5"/>
      <c r="L90" s="60"/>
    </row>
    <row r="91" spans="11:12">
      <c r="K91" s="5"/>
      <c r="L91" s="60"/>
    </row>
    <row r="92" spans="11:12">
      <c r="K92" s="5"/>
      <c r="L92" s="60"/>
    </row>
    <row r="93" spans="11:12">
      <c r="K93" s="5"/>
      <c r="L93" s="60"/>
    </row>
    <row r="94" spans="11:12">
      <c r="K94" s="5"/>
      <c r="L94" s="60"/>
    </row>
    <row r="95" spans="11:12">
      <c r="K95" s="5"/>
      <c r="L95" s="60"/>
    </row>
    <row r="96" spans="11:12">
      <c r="K96" s="5"/>
      <c r="L96" s="60"/>
    </row>
    <row r="97" spans="11:12">
      <c r="K97" s="5"/>
      <c r="L97" s="60"/>
    </row>
    <row r="98" spans="11:12">
      <c r="K98" s="5"/>
      <c r="L98" s="60"/>
    </row>
    <row r="99" spans="11:12">
      <c r="K99" s="5"/>
      <c r="L99" s="60"/>
    </row>
    <row r="100" spans="11:12">
      <c r="K100" s="5"/>
      <c r="L100" s="60"/>
    </row>
    <row r="101" spans="11:12">
      <c r="K101" s="5"/>
      <c r="L101" s="60"/>
    </row>
    <row r="102" spans="11:12">
      <c r="K102" s="5"/>
      <c r="L102" s="60"/>
    </row>
    <row r="103" spans="11:12">
      <c r="K103" s="5"/>
      <c r="L103" s="60"/>
    </row>
    <row r="104" spans="11:12">
      <c r="K104" s="5"/>
      <c r="L104" s="60"/>
    </row>
    <row r="105" spans="11:12">
      <c r="K105" s="5"/>
      <c r="L105" s="60"/>
    </row>
    <row r="106" spans="11:12">
      <c r="K106" s="5"/>
      <c r="L106" s="60"/>
    </row>
    <row r="107" spans="11:12">
      <c r="K107" s="5"/>
      <c r="L107" s="60"/>
    </row>
    <row r="108" spans="11:12">
      <c r="K108" s="5"/>
      <c r="L108" s="60"/>
    </row>
    <row r="109" spans="11:12">
      <c r="K109" s="5"/>
      <c r="L109" s="60"/>
    </row>
    <row r="110" spans="11:12">
      <c r="K110" s="5"/>
      <c r="L110" s="60"/>
    </row>
    <row r="111" spans="11:12">
      <c r="K111" s="5"/>
      <c r="L111" s="60"/>
    </row>
    <row r="112" spans="11:12">
      <c r="K112" s="5"/>
      <c r="L112" s="60"/>
    </row>
    <row r="113" spans="11:12">
      <c r="K113" s="5"/>
      <c r="L113" s="60"/>
    </row>
    <row r="114" spans="11:12">
      <c r="K114" s="5"/>
      <c r="L114" s="60"/>
    </row>
    <row r="115" spans="11:12">
      <c r="K115" s="5"/>
      <c r="L115" s="60"/>
    </row>
    <row r="116" spans="11:12">
      <c r="K116" s="5"/>
      <c r="L116" s="60"/>
    </row>
    <row r="117" spans="11:12">
      <c r="K117" s="5"/>
      <c r="L117" s="60"/>
    </row>
    <row r="118" spans="11:12">
      <c r="K118" s="5"/>
      <c r="L118" s="60"/>
    </row>
    <row r="119" spans="11:12">
      <c r="K119" s="5"/>
      <c r="L119" s="60"/>
    </row>
    <row r="120" spans="11:12">
      <c r="K120" s="5"/>
      <c r="L120" s="60"/>
    </row>
    <row r="121" spans="11:12">
      <c r="K121" s="5"/>
      <c r="L121" s="60"/>
    </row>
    <row r="122" spans="11:12">
      <c r="K122" s="5"/>
      <c r="L122" s="60"/>
    </row>
    <row r="123" spans="11:12">
      <c r="K123" s="5"/>
      <c r="L123" s="60"/>
    </row>
    <row r="124" spans="11:12">
      <c r="K124" s="5"/>
      <c r="L124" s="60"/>
    </row>
    <row r="125" spans="11:12">
      <c r="K125" s="5"/>
      <c r="L125" s="60"/>
    </row>
    <row r="126" spans="11:12">
      <c r="K126" s="5"/>
      <c r="L126" s="60"/>
    </row>
    <row r="127" spans="11:12">
      <c r="K127" s="5"/>
      <c r="L127" s="60"/>
    </row>
    <row r="128" spans="11:12">
      <c r="K128" s="5"/>
      <c r="L128" s="60"/>
    </row>
    <row r="129" spans="11:12">
      <c r="K129" s="5"/>
      <c r="L129" s="60"/>
    </row>
    <row r="130" spans="11:12">
      <c r="K130" s="5"/>
      <c r="L130" s="60"/>
    </row>
    <row r="131" spans="11:12">
      <c r="K131" s="5"/>
      <c r="L131" s="60"/>
    </row>
    <row r="132" spans="11:12">
      <c r="K132" s="5"/>
      <c r="L132" s="60"/>
    </row>
    <row r="133" spans="11:12">
      <c r="K133" s="5"/>
      <c r="L133" s="60"/>
    </row>
    <row r="134" spans="11:12">
      <c r="K134" s="5"/>
      <c r="L134" s="60"/>
    </row>
    <row r="135" spans="11:12">
      <c r="K135" s="5"/>
      <c r="L135" s="60"/>
    </row>
    <row r="136" spans="11:12">
      <c r="K136" s="5"/>
      <c r="L136" s="60"/>
    </row>
    <row r="137" spans="11:12">
      <c r="K137" s="5"/>
      <c r="L137" s="60"/>
    </row>
    <row r="138" spans="11:12">
      <c r="K138" s="5"/>
      <c r="L138" s="60"/>
    </row>
    <row r="139" spans="11:12">
      <c r="K139" s="5"/>
      <c r="L139" s="60"/>
    </row>
    <row r="140" spans="11:12">
      <c r="K140" s="5"/>
      <c r="L140" s="60"/>
    </row>
    <row r="141" spans="11:12">
      <c r="K141" s="5"/>
      <c r="L141" s="60"/>
    </row>
    <row r="142" spans="11:12">
      <c r="K142" s="5"/>
      <c r="L142" s="60"/>
    </row>
    <row r="143" spans="11:12">
      <c r="K143" s="5"/>
      <c r="L143" s="60"/>
    </row>
    <row r="144" spans="11:12">
      <c r="K144" s="5"/>
      <c r="L144" s="60"/>
    </row>
    <row r="145" spans="11:12">
      <c r="K145" s="5"/>
      <c r="L145" s="60"/>
    </row>
    <row r="146" spans="11:12">
      <c r="K146" s="5"/>
      <c r="L146" s="60"/>
    </row>
    <row r="147" spans="11:12">
      <c r="K147" s="5"/>
      <c r="L147" s="60"/>
    </row>
    <row r="148" spans="11:12">
      <c r="K148" s="5"/>
      <c r="L148" s="60"/>
    </row>
    <row r="149" spans="11:12">
      <c r="K149" s="5"/>
      <c r="L149" s="60"/>
    </row>
    <row r="150" spans="11:12">
      <c r="K150" s="5"/>
      <c r="L150" s="60"/>
    </row>
    <row r="151" spans="11:12">
      <c r="K151" s="5"/>
      <c r="L151" s="60"/>
    </row>
    <row r="152" spans="11:12">
      <c r="K152" s="5"/>
      <c r="L152" s="60"/>
    </row>
    <row r="153" spans="11:12">
      <c r="K153" s="5"/>
      <c r="L153" s="60"/>
    </row>
    <row r="154" spans="11:12">
      <c r="K154" s="5"/>
      <c r="L154" s="60"/>
    </row>
    <row r="155" spans="11:12">
      <c r="K155" s="5"/>
      <c r="L155" s="60"/>
    </row>
    <row r="156" spans="11:12">
      <c r="K156" s="5"/>
      <c r="L156" s="60"/>
    </row>
    <row r="157" spans="11:12">
      <c r="K157" s="5"/>
      <c r="L157" s="60"/>
    </row>
    <row r="158" spans="11:12">
      <c r="K158" s="5"/>
      <c r="L158" s="60"/>
    </row>
    <row r="159" spans="11:12">
      <c r="K159" s="5"/>
      <c r="L159" s="60"/>
    </row>
    <row r="160" spans="11:12">
      <c r="K160" s="5"/>
      <c r="L160" s="60"/>
    </row>
    <row r="161" spans="11:12">
      <c r="K161" s="5"/>
      <c r="L161" s="60"/>
    </row>
    <row r="162" spans="11:12">
      <c r="K162" s="5"/>
      <c r="L162" s="60"/>
    </row>
    <row r="163" spans="11:12">
      <c r="K163" s="5"/>
      <c r="L163" s="60"/>
    </row>
    <row r="164" spans="11:12">
      <c r="K164" s="5"/>
      <c r="L164" s="60"/>
    </row>
    <row r="165" spans="11:12">
      <c r="K165" s="5"/>
      <c r="L165" s="60"/>
    </row>
    <row r="166" spans="11:12">
      <c r="K166" s="5"/>
      <c r="L166" s="60"/>
    </row>
    <row r="167" spans="11:12">
      <c r="K167" s="5"/>
      <c r="L167" s="60"/>
    </row>
    <row r="168" spans="11:12">
      <c r="K168" s="5"/>
      <c r="L168" s="60"/>
    </row>
    <row r="169" spans="11:12">
      <c r="K169" s="5"/>
      <c r="L169" s="60"/>
    </row>
    <row r="170" spans="11:12">
      <c r="K170" s="5"/>
      <c r="L170" s="60"/>
    </row>
    <row r="171" spans="11:12">
      <c r="K171" s="5"/>
      <c r="L171" s="60"/>
    </row>
    <row r="172" spans="11:12">
      <c r="K172" s="5"/>
      <c r="L172" s="60"/>
    </row>
    <row r="173" spans="11:12">
      <c r="K173" s="5"/>
      <c r="L173" s="60"/>
    </row>
    <row r="174" spans="11:12">
      <c r="K174" s="5"/>
      <c r="L174" s="60"/>
    </row>
    <row r="175" spans="11:12">
      <c r="K175" s="5"/>
      <c r="L175" s="60"/>
    </row>
    <row r="176" spans="11:12">
      <c r="K176" s="5"/>
      <c r="L176" s="60"/>
    </row>
    <row r="177" spans="11:12">
      <c r="K177" s="5"/>
      <c r="L177" s="60"/>
    </row>
    <row r="178" spans="11:12">
      <c r="K178" s="5"/>
      <c r="L178" s="60"/>
    </row>
    <row r="179" spans="11:12">
      <c r="K179" s="5"/>
      <c r="L179" s="60"/>
    </row>
    <row r="180" spans="11:12">
      <c r="K180" s="5"/>
      <c r="L180" s="60"/>
    </row>
    <row r="181" spans="11:12">
      <c r="K181" s="5"/>
      <c r="L181" s="60"/>
    </row>
    <row r="182" spans="11:12">
      <c r="K182" s="5"/>
      <c r="L182" s="60"/>
    </row>
    <row r="183" spans="11:12">
      <c r="K183" s="5"/>
      <c r="L183" s="60"/>
    </row>
    <row r="184" spans="11:12">
      <c r="K184" s="5"/>
      <c r="L184" s="60"/>
    </row>
    <row r="185" spans="11:12">
      <c r="K185" s="5"/>
      <c r="L185" s="60"/>
    </row>
    <row r="186" spans="11:12">
      <c r="K186" s="5"/>
      <c r="L186" s="60"/>
    </row>
    <row r="187" spans="11:12">
      <c r="K187" s="5"/>
      <c r="L187" s="60"/>
    </row>
    <row r="188" spans="11:12">
      <c r="K188" s="5"/>
      <c r="L188" s="60"/>
    </row>
    <row r="189" spans="11:12">
      <c r="K189" s="5"/>
      <c r="L189" s="60"/>
    </row>
    <row r="190" spans="11:12">
      <c r="K190" s="5"/>
      <c r="L190" s="60"/>
    </row>
    <row r="204" spans="1:12">
      <c r="A204" s="30"/>
    </row>
    <row r="205" spans="1:12">
      <c r="L205" s="83"/>
    </row>
    <row r="212" spans="2:10">
      <c r="B212"/>
      <c r="C212"/>
      <c r="D212"/>
      <c r="E212"/>
      <c r="F212"/>
      <c r="G212"/>
      <c r="H212"/>
      <c r="I212"/>
      <c r="J212"/>
    </row>
    <row r="230" spans="1:12">
      <c r="L230" s="83"/>
    </row>
    <row r="232" spans="1:12">
      <c r="A232" s="30"/>
    </row>
    <row r="250" spans="11:11">
      <c r="K250"/>
    </row>
    <row r="276" spans="4:11">
      <c r="D276"/>
      <c r="E276"/>
      <c r="F276"/>
      <c r="G276"/>
      <c r="H276"/>
      <c r="I276"/>
      <c r="J276"/>
      <c r="K276"/>
    </row>
    <row r="301" spans="2:11">
      <c r="B301"/>
      <c r="C301"/>
      <c r="D301"/>
      <c r="E301"/>
      <c r="F301"/>
      <c r="G301"/>
      <c r="H301"/>
      <c r="I301"/>
      <c r="J301"/>
      <c r="K301"/>
    </row>
  </sheetData>
  <mergeCells count="7">
    <mergeCell ref="A1:T1"/>
    <mergeCell ref="A2:L2"/>
    <mergeCell ref="A3:L3"/>
    <mergeCell ref="A6:G6"/>
    <mergeCell ref="A7:G7"/>
    <mergeCell ref="A5:G5"/>
    <mergeCell ref="A4:G4"/>
  </mergeCells>
  <pageMargins left="0.7" right="0.7" top="0.75" bottom="0.75" header="0.3" footer="0.3"/>
  <pageSetup orientation="portrait" r:id="rId1"/>
  <headerFooter>
    <oddFooter>&amp;R&amp;1#&amp;"Calibri"&amp;10&amp;KA80000Internal Use Only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23BF7-EDCB-4827-8D66-CEC18D9A44EB}">
  <dimension ref="B2:H37"/>
  <sheetViews>
    <sheetView workbookViewId="0"/>
  </sheetViews>
  <sheetFormatPr defaultColWidth="9.140625" defaultRowHeight="14.25"/>
  <cols>
    <col min="1" max="1" width="9.140625" style="210"/>
    <col min="2" max="2" width="38.5703125" style="210" customWidth="1"/>
    <col min="3" max="3" width="1.85546875" style="210" customWidth="1"/>
    <col min="4" max="6" width="14" style="210" bestFit="1" customWidth="1"/>
    <col min="7" max="7" width="14" style="210" customWidth="1"/>
    <col min="8" max="16384" width="9.140625" style="210"/>
  </cols>
  <sheetData>
    <row r="2" spans="2:8" ht="15">
      <c r="B2" s="474" t="s">
        <v>270</v>
      </c>
      <c r="C2" s="474"/>
      <c r="D2" s="474"/>
      <c r="E2" s="474"/>
      <c r="F2" s="474"/>
      <c r="G2" s="474"/>
      <c r="H2" s="401"/>
    </row>
    <row r="4" spans="2:8" ht="15">
      <c r="D4" s="473" t="s">
        <v>271</v>
      </c>
      <c r="E4" s="473"/>
      <c r="F4" s="473"/>
      <c r="G4" s="473"/>
    </row>
    <row r="5" spans="2:8" ht="15">
      <c r="B5" s="400" t="s">
        <v>272</v>
      </c>
      <c r="D5" s="400" t="s">
        <v>273</v>
      </c>
      <c r="E5" s="400" t="s">
        <v>274</v>
      </c>
      <c r="F5" s="400" t="s">
        <v>275</v>
      </c>
      <c r="G5" s="400" t="s">
        <v>131</v>
      </c>
    </row>
    <row r="6" spans="2:8">
      <c r="B6" s="210" t="s">
        <v>276</v>
      </c>
      <c r="D6" s="211">
        <v>14019242.584024405</v>
      </c>
      <c r="E6" s="211">
        <v>19107931.287316639</v>
      </c>
      <c r="F6" s="211">
        <v>20850203.558348488</v>
      </c>
      <c r="G6" s="212">
        <f t="shared" ref="G6:G10" si="0">SUM(D6:F6)</f>
        <v>53977377.429689527</v>
      </c>
    </row>
    <row r="7" spans="2:8">
      <c r="B7" s="210" t="s">
        <v>277</v>
      </c>
      <c r="D7" s="211">
        <v>5216972.5208675945</v>
      </c>
      <c r="E7" s="211">
        <v>11114231.393720426</v>
      </c>
      <c r="F7" s="211">
        <v>13908599.118248396</v>
      </c>
      <c r="G7" s="212">
        <f t="shared" si="0"/>
        <v>30239803.032836415</v>
      </c>
    </row>
    <row r="8" spans="2:8">
      <c r="B8" s="210" t="s">
        <v>278</v>
      </c>
      <c r="D8" s="211">
        <v>3273111.0720000048</v>
      </c>
      <c r="E8" s="211">
        <v>7191745.9200000102</v>
      </c>
      <c r="F8" s="211">
        <v>8989682.4000000134</v>
      </c>
      <c r="G8" s="212">
        <f t="shared" si="0"/>
        <v>19454539.392000027</v>
      </c>
    </row>
    <row r="9" spans="2:8">
      <c r="B9" s="210" t="s">
        <v>279</v>
      </c>
      <c r="D9" s="211">
        <v>0</v>
      </c>
      <c r="E9" s="211">
        <v>0</v>
      </c>
      <c r="F9" s="211">
        <v>0</v>
      </c>
      <c r="G9" s="212">
        <f t="shared" si="0"/>
        <v>0</v>
      </c>
    </row>
    <row r="10" spans="2:8" ht="15" thickBot="1">
      <c r="D10" s="213">
        <f>SUM(D6:D9)</f>
        <v>22509326.176892005</v>
      </c>
      <c r="E10" s="213">
        <f>SUM(E6:E9)</f>
        <v>37413908.601037078</v>
      </c>
      <c r="F10" s="213">
        <f>SUM(F6:F9)</f>
        <v>43748485.076596893</v>
      </c>
      <c r="G10" s="214">
        <f t="shared" si="0"/>
        <v>103671719.85452598</v>
      </c>
    </row>
    <row r="11" spans="2:8" ht="15" thickTop="1">
      <c r="D11" s="211"/>
      <c r="E11" s="211"/>
      <c r="F11" s="211"/>
      <c r="G11" s="212"/>
    </row>
    <row r="12" spans="2:8">
      <c r="D12" s="328"/>
      <c r="E12" s="328"/>
      <c r="F12" s="328"/>
      <c r="G12" s="328"/>
    </row>
    <row r="13" spans="2:8" ht="15">
      <c r="B13" s="400" t="s">
        <v>280</v>
      </c>
      <c r="D13" s="400" t="s">
        <v>273</v>
      </c>
      <c r="E13" s="400" t="s">
        <v>274</v>
      </c>
      <c r="F13" s="400" t="s">
        <v>275</v>
      </c>
      <c r="G13" s="400" t="s">
        <v>131</v>
      </c>
    </row>
    <row r="14" spans="2:8">
      <c r="B14" s="210" t="s">
        <v>276</v>
      </c>
      <c r="D14" s="211">
        <v>2181.3606491348082</v>
      </c>
      <c r="E14" s="211">
        <v>3012.8918591184029</v>
      </c>
      <c r="F14" s="211">
        <v>3328.3622788785306</v>
      </c>
      <c r="G14" s="212">
        <f>SUM(D14:F14)</f>
        <v>8522.6147871317407</v>
      </c>
    </row>
    <row r="15" spans="2:8">
      <c r="B15" s="210" t="s">
        <v>277</v>
      </c>
      <c r="D15" s="211">
        <v>833.89855122297024</v>
      </c>
      <c r="E15" s="211">
        <v>1776.5363762427864</v>
      </c>
      <c r="F15" s="211">
        <v>2223.1975744276256</v>
      </c>
      <c r="G15" s="212">
        <f>SUM(D15:F15)</f>
        <v>4833.6325018933821</v>
      </c>
    </row>
    <row r="16" spans="2:8">
      <c r="B16" s="210" t="s">
        <v>278</v>
      </c>
      <c r="D16" s="211">
        <v>24.494399999999995</v>
      </c>
      <c r="E16" s="211">
        <v>69.98399999999998</v>
      </c>
      <c r="F16" s="211">
        <v>87.479999999999976</v>
      </c>
      <c r="G16" s="212">
        <f>SUM(D16:F16)</f>
        <v>181.95839999999995</v>
      </c>
    </row>
    <row r="17" spans="2:7">
      <c r="B17" s="210" t="s">
        <v>279</v>
      </c>
      <c r="G17" s="212">
        <f>SUM(D17:F17)</f>
        <v>0</v>
      </c>
    </row>
    <row r="18" spans="2:7" ht="15" thickBot="1">
      <c r="D18" s="214">
        <f>SUM(D14:D17)</f>
        <v>3039.7536003577784</v>
      </c>
      <c r="E18" s="214">
        <f>SUM(E14:E17)</f>
        <v>4859.4122353611892</v>
      </c>
      <c r="F18" s="214">
        <f>SUM(F14:F17)</f>
        <v>5639.0398533061561</v>
      </c>
      <c r="G18" s="214">
        <f>SUM(G14:G17)</f>
        <v>13538.205689025122</v>
      </c>
    </row>
    <row r="19" spans="2:7" ht="15" thickTop="1"/>
    <row r="22" spans="2:7" ht="15">
      <c r="D22" s="473" t="s">
        <v>281</v>
      </c>
      <c r="E22" s="473"/>
      <c r="F22" s="473"/>
      <c r="G22" s="473"/>
    </row>
    <row r="23" spans="2:7" ht="15">
      <c r="B23" s="400" t="s">
        <v>272</v>
      </c>
      <c r="D23" s="400" t="s">
        <v>273</v>
      </c>
      <c r="E23" s="400" t="s">
        <v>274</v>
      </c>
      <c r="F23" s="400" t="s">
        <v>275</v>
      </c>
      <c r="G23" s="400" t="s">
        <v>131</v>
      </c>
    </row>
    <row r="24" spans="2:7">
      <c r="B24" s="210" t="s">
        <v>276</v>
      </c>
      <c r="D24" s="211">
        <v>13647811.670186047</v>
      </c>
      <c r="E24" s="211">
        <v>16447376.807865005</v>
      </c>
      <c r="F24" s="211">
        <v>16551008.720851503</v>
      </c>
      <c r="G24" s="212">
        <f t="shared" ref="G24:G28" si="1">SUM(D24:F24)</f>
        <v>46646197.198902555</v>
      </c>
    </row>
    <row r="25" spans="2:7">
      <c r="B25" s="210" t="s">
        <v>277</v>
      </c>
      <c r="D25" s="211">
        <v>2663601.4800000014</v>
      </c>
      <c r="E25" s="211">
        <v>3676320.0000000028</v>
      </c>
      <c r="F25" s="211">
        <v>3676320.0000000028</v>
      </c>
      <c r="G25" s="212">
        <f t="shared" si="1"/>
        <v>10016241.480000008</v>
      </c>
    </row>
    <row r="26" spans="2:7">
      <c r="B26" s="210" t="s">
        <v>278</v>
      </c>
      <c r="D26" s="211">
        <v>3618888.8400000054</v>
      </c>
      <c r="E26" s="211">
        <v>7639682.4000000106</v>
      </c>
      <c r="F26" s="211">
        <v>9212103.000000013</v>
      </c>
      <c r="G26" s="212">
        <f t="shared" si="1"/>
        <v>20470674.240000032</v>
      </c>
    </row>
    <row r="27" spans="2:7">
      <c r="B27" s="210" t="s">
        <v>279</v>
      </c>
      <c r="D27" s="211">
        <v>0</v>
      </c>
      <c r="E27" s="211">
        <v>0</v>
      </c>
      <c r="F27" s="211">
        <v>0</v>
      </c>
      <c r="G27" s="212">
        <f t="shared" si="1"/>
        <v>0</v>
      </c>
    </row>
    <row r="28" spans="2:7" ht="15" thickBot="1">
      <c r="D28" s="213">
        <f>SUM(D24:D27)</f>
        <v>19930301.990186051</v>
      </c>
      <c r="E28" s="213">
        <f>SUM(E24:E27)</f>
        <v>27763379.207865018</v>
      </c>
      <c r="F28" s="213">
        <f>SUM(F24:F27)</f>
        <v>29439431.720851518</v>
      </c>
      <c r="G28" s="214">
        <f t="shared" si="1"/>
        <v>77133112.918902576</v>
      </c>
    </row>
    <row r="29" spans="2:7" ht="15" thickTop="1">
      <c r="D29" s="211"/>
      <c r="E29" s="211"/>
      <c r="F29" s="211"/>
      <c r="G29" s="212"/>
    </row>
    <row r="30" spans="2:7">
      <c r="D30" s="211"/>
      <c r="E30" s="211"/>
      <c r="F30" s="211"/>
    </row>
    <row r="31" spans="2:7" ht="15">
      <c r="B31" s="400" t="s">
        <v>280</v>
      </c>
      <c r="D31" s="400" t="s">
        <v>273</v>
      </c>
      <c r="E31" s="400" t="s">
        <v>274</v>
      </c>
      <c r="F31" s="400" t="s">
        <v>275</v>
      </c>
      <c r="G31" s="400" t="s">
        <v>131</v>
      </c>
    </row>
    <row r="32" spans="2:7">
      <c r="B32" s="210" t="s">
        <v>276</v>
      </c>
      <c r="D32" s="211">
        <v>2160.5437632000007</v>
      </c>
      <c r="E32" s="211">
        <v>2653.0255379999999</v>
      </c>
      <c r="F32" s="211">
        <v>2700.3203699999999</v>
      </c>
      <c r="G32" s="212">
        <f>SUM(D32:F32)</f>
        <v>7513.8896712000005</v>
      </c>
    </row>
    <row r="33" spans="2:7">
      <c r="B33" s="210" t="s">
        <v>277</v>
      </c>
      <c r="D33" s="211">
        <v>422.94239999999996</v>
      </c>
      <c r="E33" s="211">
        <v>581.86901994154721</v>
      </c>
      <c r="F33" s="211">
        <v>581.86901994154721</v>
      </c>
      <c r="G33" s="212">
        <f>SUM(D33:F33)</f>
        <v>1586.6804398830946</v>
      </c>
    </row>
    <row r="34" spans="2:7">
      <c r="B34" s="210" t="s">
        <v>278</v>
      </c>
      <c r="D34" s="211">
        <v>30.617999999999999</v>
      </c>
      <c r="E34" s="211">
        <v>87.47999999999999</v>
      </c>
      <c r="F34" s="211">
        <v>109.35</v>
      </c>
      <c r="G34" s="212">
        <f>SUM(D34:F34)</f>
        <v>227.44799999999998</v>
      </c>
    </row>
    <row r="35" spans="2:7">
      <c r="B35" s="210" t="s">
        <v>279</v>
      </c>
      <c r="G35" s="212">
        <f>SUM(D35:F35)</f>
        <v>0</v>
      </c>
    </row>
    <row r="36" spans="2:7" ht="15" thickBot="1">
      <c r="D36" s="214">
        <f>SUM(D32:D35)</f>
        <v>2614.1041632000006</v>
      </c>
      <c r="E36" s="214">
        <f>SUM(E32:E35)</f>
        <v>3322.3745579415472</v>
      </c>
      <c r="F36" s="214">
        <f>SUM(F32:F35)</f>
        <v>3391.5393899415471</v>
      </c>
      <c r="G36" s="214">
        <f>SUM(G32:G35)</f>
        <v>9328.0181110830963</v>
      </c>
    </row>
    <row r="37" spans="2:7" ht="15" thickTop="1"/>
  </sheetData>
  <mergeCells count="3">
    <mergeCell ref="D4:G4"/>
    <mergeCell ref="D22:G22"/>
    <mergeCell ref="B2:G2"/>
  </mergeCells>
  <pageMargins left="0.7" right="0.7" top="0.75" bottom="0.75" header="0.3" footer="0.3"/>
  <pageSetup orientation="portrait" r:id="rId1"/>
  <headerFoot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D891-B243-490F-BF19-E28A7E36093B}">
  <dimension ref="B3:H16"/>
  <sheetViews>
    <sheetView workbookViewId="0"/>
  </sheetViews>
  <sheetFormatPr defaultRowHeight="12.75"/>
  <cols>
    <col min="2" max="2" width="25.7109375" customWidth="1"/>
    <col min="3" max="3" width="13" customWidth="1"/>
    <col min="4" max="4" width="13.42578125" customWidth="1"/>
    <col min="5" max="5" width="12.7109375" customWidth="1"/>
    <col min="6" max="6" width="14.28515625" customWidth="1"/>
    <col min="7" max="7" width="15.85546875" customWidth="1"/>
    <col min="8" max="8" width="19.85546875" customWidth="1"/>
  </cols>
  <sheetData>
    <row r="3" spans="2:8" ht="14.25">
      <c r="B3" s="248" t="s">
        <v>10</v>
      </c>
    </row>
    <row r="4" spans="2:8" ht="13.5" thickBot="1">
      <c r="B4" s="412" t="s">
        <v>11</v>
      </c>
      <c r="C4" s="414" t="s">
        <v>12</v>
      </c>
      <c r="D4" s="414"/>
      <c r="E4" s="415"/>
      <c r="F4" s="416" t="s">
        <v>13</v>
      </c>
      <c r="G4" s="414"/>
      <c r="H4" s="414"/>
    </row>
    <row r="5" spans="2:8" ht="60.75" customHeight="1" thickBot="1">
      <c r="B5" s="413"/>
      <c r="C5" s="245" t="s">
        <v>14</v>
      </c>
      <c r="D5" s="245" t="s">
        <v>15</v>
      </c>
      <c r="E5" s="246" t="s">
        <v>16</v>
      </c>
      <c r="F5" s="245" t="s">
        <v>17</v>
      </c>
      <c r="G5" s="245" t="s">
        <v>18</v>
      </c>
      <c r="H5" s="250" t="s">
        <v>19</v>
      </c>
    </row>
    <row r="6" spans="2:8" ht="14.25" thickTop="1" thickBot="1">
      <c r="B6" s="247" t="s">
        <v>20</v>
      </c>
      <c r="C6" s="136">
        <f>'PY2 - Evergy Metro'!C37</f>
        <v>52747009.5031</v>
      </c>
      <c r="D6" s="136">
        <f>'PY2 - Evergy Metro'!D37</f>
        <v>55215486.326106772</v>
      </c>
      <c r="E6" s="251">
        <f>D6/C6</f>
        <v>1.0467984222472688</v>
      </c>
      <c r="F6" s="136">
        <f>'PY2 - Evergy Metro'!F37</f>
        <v>103671719.85452595</v>
      </c>
      <c r="G6" s="136">
        <f>'PY2 - Evergy Metro'!G37</f>
        <v>47106255.950209156</v>
      </c>
      <c r="H6" s="252">
        <f>G6/F6</f>
        <v>0.45437903428543014</v>
      </c>
    </row>
    <row r="7" spans="2:8" ht="13.5" thickBot="1">
      <c r="B7" s="247" t="s">
        <v>21</v>
      </c>
      <c r="C7" s="136">
        <f>'PY2 - Evergy MO West'!C37</f>
        <v>48705354.965900004</v>
      </c>
      <c r="D7" s="136">
        <f>'PY2 - Evergy MO West'!D37</f>
        <v>49603370.513642564</v>
      </c>
      <c r="E7" s="251">
        <f>D7/C7</f>
        <v>1.0184377169280727</v>
      </c>
      <c r="F7" s="136">
        <f>'PY2 - Evergy MO West'!F37</f>
        <v>77133112.918902606</v>
      </c>
      <c r="G7" s="136">
        <f>'PY2 - Evergy MO West'!G37</f>
        <v>42404151.149679169</v>
      </c>
      <c r="H7" s="252">
        <f>G7/F7</f>
        <v>0.54975288232257258</v>
      </c>
    </row>
    <row r="8" spans="2:8" ht="13.5" thickBot="1">
      <c r="B8" s="249" t="s">
        <v>22</v>
      </c>
      <c r="C8" s="253">
        <f>SUM(C6:C7)</f>
        <v>101452364.46900001</v>
      </c>
      <c r="D8" s="253">
        <f>SUM(D6:D7)</f>
        <v>104818856.83974934</v>
      </c>
      <c r="E8" s="254">
        <f>D8/C8</f>
        <v>1.0331829858118091</v>
      </c>
      <c r="F8" s="253">
        <f>SUM(F6:F7)</f>
        <v>180804832.77342856</v>
      </c>
      <c r="G8" s="253">
        <f>SUM(G6:G7)</f>
        <v>89510407.099888325</v>
      </c>
      <c r="H8" s="255">
        <f>G8/F8</f>
        <v>0.49506645218967266</v>
      </c>
    </row>
    <row r="9" spans="2:8">
      <c r="G9" s="22"/>
    </row>
    <row r="11" spans="2:8" ht="14.25">
      <c r="B11" s="248" t="s">
        <v>23</v>
      </c>
    </row>
    <row r="12" spans="2:8" ht="13.5" thickBot="1">
      <c r="B12" s="412" t="s">
        <v>11</v>
      </c>
      <c r="C12" s="414" t="s">
        <v>12</v>
      </c>
      <c r="D12" s="414"/>
      <c r="E12" s="415"/>
      <c r="F12" s="416" t="s">
        <v>13</v>
      </c>
      <c r="G12" s="414"/>
      <c r="H12" s="414"/>
    </row>
    <row r="13" spans="2:8" ht="36.75" thickBot="1">
      <c r="B13" s="413"/>
      <c r="C13" s="245" t="s">
        <v>24</v>
      </c>
      <c r="D13" s="245" t="s">
        <v>25</v>
      </c>
      <c r="E13" s="246" t="s">
        <v>16</v>
      </c>
      <c r="F13" s="245" t="s">
        <v>26</v>
      </c>
      <c r="G13" s="245" t="s">
        <v>27</v>
      </c>
      <c r="H13" s="245" t="s">
        <v>19</v>
      </c>
    </row>
    <row r="14" spans="2:8" ht="14.25" thickTop="1" thickBot="1">
      <c r="B14" s="247" t="s">
        <v>20</v>
      </c>
      <c r="C14" s="136">
        <f>'PY2 - Evergy Metro'!C48</f>
        <v>10253.435799999999</v>
      </c>
      <c r="D14" s="136">
        <f>'PY2 - Evergy Metro'!D48</f>
        <v>10240.027389242543</v>
      </c>
      <c r="E14" s="251">
        <f>D14/C14</f>
        <v>0.99869230070592963</v>
      </c>
      <c r="F14" s="136">
        <f>'PY2 - Evergy Metro'!F48</f>
        <v>13538.205689025122</v>
      </c>
      <c r="G14" s="136">
        <f>'PY2 - Evergy Metro'!G48</f>
        <v>8711.671959577503</v>
      </c>
      <c r="H14" s="252">
        <f>G14/F14</f>
        <v>0.64348793035695306</v>
      </c>
    </row>
    <row r="15" spans="2:8" ht="13.5" thickBot="1">
      <c r="B15" s="247" t="s">
        <v>21</v>
      </c>
      <c r="C15" s="136">
        <f>'PY2 - Evergy MO West'!C48</f>
        <v>9670.6370999999999</v>
      </c>
      <c r="D15" s="136">
        <f>'PY2 - Evergy MO West'!D48</f>
        <v>8381.4882278760124</v>
      </c>
      <c r="E15" s="251">
        <f>D15/C15</f>
        <v>0.86669452500456379</v>
      </c>
      <c r="F15" s="136">
        <f>'PY2 - Evergy MO West'!F48</f>
        <v>9328.0181110830963</v>
      </c>
      <c r="G15" s="136">
        <f>'PY2 - Evergy MO West'!G48</f>
        <v>7181.4766741235562</v>
      </c>
      <c r="H15" s="252">
        <f>G15/F15</f>
        <v>0.76988236821612466</v>
      </c>
    </row>
    <row r="16" spans="2:8" ht="13.5" thickBot="1">
      <c r="B16" s="249" t="s">
        <v>22</v>
      </c>
      <c r="C16" s="253">
        <f>SUM(C14:C15)</f>
        <v>19924.072899999999</v>
      </c>
      <c r="D16" s="253">
        <f>SUM(D14:D15)</f>
        <v>18621.515617118555</v>
      </c>
      <c r="E16" s="254">
        <f>D16/C16</f>
        <v>0.93462394514319191</v>
      </c>
      <c r="F16" s="253">
        <f>SUM(F14:F15)</f>
        <v>22866.223800108219</v>
      </c>
      <c r="G16" s="253">
        <f>SUM(G14:G15)</f>
        <v>15893.148633701059</v>
      </c>
      <c r="H16" s="255">
        <f>G16/F16</f>
        <v>0.69504911578910733</v>
      </c>
    </row>
  </sheetData>
  <mergeCells count="6">
    <mergeCell ref="B4:B5"/>
    <mergeCell ref="C4:E4"/>
    <mergeCell ref="F4:H4"/>
    <mergeCell ref="B12:B13"/>
    <mergeCell ref="C12:E12"/>
    <mergeCell ref="F12:H12"/>
  </mergeCells>
  <pageMargins left="0.7" right="0.7" top="0.75" bottom="0.75" header="0.3" footer="0.3"/>
  <pageSetup orientation="portrait" horizontalDpi="1200" verticalDpi="1200" r:id="rId1"/>
  <headerFooter>
    <oddFooter>&amp;R&amp;1#&amp;"Calibri"&amp;10&amp;KA80000Internal Use Only</oddFooter>
  </headerFooter>
  <ignoredErrors>
    <ignoredError sqref="E16 E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5AA3-8644-4015-900D-BA4460930678}">
  <dimension ref="B3:H16"/>
  <sheetViews>
    <sheetView workbookViewId="0"/>
  </sheetViews>
  <sheetFormatPr defaultRowHeight="12.75"/>
  <cols>
    <col min="2" max="2" width="25.7109375" customWidth="1"/>
    <col min="3" max="3" width="13" customWidth="1"/>
    <col min="4" max="4" width="13.42578125" customWidth="1"/>
    <col min="5" max="5" width="12.7109375" customWidth="1"/>
    <col min="6" max="6" width="14.28515625" customWidth="1"/>
    <col min="7" max="7" width="15.85546875" customWidth="1"/>
    <col min="8" max="8" width="19.85546875" customWidth="1"/>
  </cols>
  <sheetData>
    <row r="3" spans="2:8" ht="14.25">
      <c r="B3" s="248" t="s">
        <v>28</v>
      </c>
    </row>
    <row r="4" spans="2:8" ht="13.5" thickBot="1">
      <c r="B4" s="412" t="s">
        <v>11</v>
      </c>
      <c r="C4" s="414" t="s">
        <v>12</v>
      </c>
      <c r="D4" s="414"/>
      <c r="E4" s="415"/>
      <c r="F4" s="416" t="s">
        <v>13</v>
      </c>
      <c r="G4" s="414"/>
      <c r="H4" s="414"/>
    </row>
    <row r="5" spans="2:8" ht="60.75" customHeight="1" thickBot="1">
      <c r="B5" s="413"/>
      <c r="C5" s="245" t="s">
        <v>14</v>
      </c>
      <c r="D5" s="245" t="s">
        <v>15</v>
      </c>
      <c r="E5" s="246" t="s">
        <v>16</v>
      </c>
      <c r="F5" s="245" t="s">
        <v>17</v>
      </c>
      <c r="G5" s="245" t="s">
        <v>18</v>
      </c>
      <c r="H5" s="250" t="s">
        <v>19</v>
      </c>
    </row>
    <row r="6" spans="2:8" ht="14.25" thickTop="1" thickBot="1">
      <c r="B6" s="247" t="s">
        <v>20</v>
      </c>
      <c r="C6" s="136">
        <f>'PY2 - Evergy Metro'!C15</f>
        <v>24574932.0528</v>
      </c>
      <c r="D6" s="136">
        <f>'PY2 - Evergy Metro'!D15</f>
        <v>24950785.371556569</v>
      </c>
      <c r="E6" s="251">
        <f>D6/C6</f>
        <v>1.0152941752981874</v>
      </c>
      <c r="F6" s="136">
        <f>'PY2 - Evergy Metro'!F15</f>
        <v>103671719.85452595</v>
      </c>
      <c r="G6" s="136">
        <f>'PY2 - Evergy Metro'!G15</f>
        <v>20100168.863190159</v>
      </c>
      <c r="H6" s="252">
        <f>G6/F6</f>
        <v>0.19388285340877032</v>
      </c>
    </row>
    <row r="7" spans="2:8" ht="13.5" thickBot="1">
      <c r="B7" s="247" t="s">
        <v>21</v>
      </c>
      <c r="C7" s="136">
        <f>'PY2 - Evergy MO West'!C15</f>
        <v>29080142.188800003</v>
      </c>
      <c r="D7" s="136">
        <f>'PY2 - Evergy MO West'!D15</f>
        <v>28972042.144018598</v>
      </c>
      <c r="E7" s="251">
        <f>D7/C7</f>
        <v>0.99628268513683405</v>
      </c>
      <c r="F7" s="136">
        <f>'PY2 - Evergy MO West'!F15</f>
        <v>77133112.918902606</v>
      </c>
      <c r="G7" s="136">
        <f>'PY2 - Evergy MO West'!G15</f>
        <v>23413060.381519176</v>
      </c>
      <c r="H7" s="252">
        <f>G7/F7</f>
        <v>0.30354097605441593</v>
      </c>
    </row>
    <row r="8" spans="2:8" ht="13.5" thickBot="1">
      <c r="B8" s="249" t="s">
        <v>22</v>
      </c>
      <c r="C8" s="253">
        <f>SUM(C6:C7)</f>
        <v>53655074.241600007</v>
      </c>
      <c r="D8" s="253">
        <f>SUM(D6:D7)</f>
        <v>53922827.515575171</v>
      </c>
      <c r="E8" s="254">
        <f>D8/C8</f>
        <v>1.0049902693782422</v>
      </c>
      <c r="F8" s="253">
        <f>SUM(F6:F7)</f>
        <v>180804832.77342856</v>
      </c>
      <c r="G8" s="253">
        <f>SUM(G6:G7)</f>
        <v>43513229.244709335</v>
      </c>
      <c r="H8" s="255">
        <f>G8/F8</f>
        <v>0.24066408279715035</v>
      </c>
    </row>
    <row r="9" spans="2:8">
      <c r="G9" s="22"/>
    </row>
    <row r="11" spans="2:8" ht="14.25">
      <c r="B11" s="248" t="s">
        <v>29</v>
      </c>
    </row>
    <row r="12" spans="2:8" ht="13.5" thickBot="1">
      <c r="B12" s="412" t="s">
        <v>11</v>
      </c>
      <c r="C12" s="414" t="s">
        <v>12</v>
      </c>
      <c r="D12" s="414"/>
      <c r="E12" s="415"/>
      <c r="F12" s="416" t="s">
        <v>13</v>
      </c>
      <c r="G12" s="414"/>
      <c r="H12" s="414"/>
    </row>
    <row r="13" spans="2:8" ht="36.75" thickBot="1">
      <c r="B13" s="413"/>
      <c r="C13" s="245" t="s">
        <v>24</v>
      </c>
      <c r="D13" s="245" t="s">
        <v>25</v>
      </c>
      <c r="E13" s="246" t="s">
        <v>16</v>
      </c>
      <c r="F13" s="245" t="s">
        <v>26</v>
      </c>
      <c r="G13" s="245" t="s">
        <v>27</v>
      </c>
      <c r="H13" s="245" t="s">
        <v>19</v>
      </c>
    </row>
    <row r="14" spans="2:8" ht="14.25" thickTop="1" thickBot="1">
      <c r="B14" s="247" t="s">
        <v>20</v>
      </c>
      <c r="C14" s="136">
        <f>'PY2 - Evergy Metro'!C26</f>
        <v>4918.2433000000001</v>
      </c>
      <c r="D14" s="136">
        <f>'PY2 - Evergy Metro'!D26</f>
        <v>4576.3365866650529</v>
      </c>
      <c r="E14" s="251">
        <f>D14/C14</f>
        <v>0.93048194396260409</v>
      </c>
      <c r="F14" s="136">
        <f>'PY2 - Evergy Metro'!F26</f>
        <v>13538.205689025122</v>
      </c>
      <c r="G14" s="136">
        <f>'PY2 - Evergy Metro'!G26</f>
        <v>3689.0906547186837</v>
      </c>
      <c r="H14" s="252">
        <f>G14/F14</f>
        <v>0.27249480023111783</v>
      </c>
    </row>
    <row r="15" spans="2:8" ht="13.5" thickBot="1">
      <c r="B15" s="247" t="s">
        <v>21</v>
      </c>
      <c r="C15" s="136">
        <f>'PY2 - Evergy MO West'!C26</f>
        <v>6156.4493000000002</v>
      </c>
      <c r="D15" s="136">
        <f>'PY2 - Evergy MO West'!D26</f>
        <v>4830.006948493171</v>
      </c>
      <c r="E15" s="251">
        <f>D15/C15</f>
        <v>0.78454425808284833</v>
      </c>
      <c r="F15" s="136">
        <f>'PY2 - Evergy MO West'!F26</f>
        <v>9328.0181110830963</v>
      </c>
      <c r="G15" s="136">
        <f>'PY2 - Evergy MO West'!G26</f>
        <v>3906.736709970427</v>
      </c>
      <c r="H15" s="252">
        <f>G15/F15</f>
        <v>0.41881744476124388</v>
      </c>
    </row>
    <row r="16" spans="2:8" ht="13.5" thickBot="1">
      <c r="B16" s="249" t="s">
        <v>22</v>
      </c>
      <c r="C16" s="253">
        <f>SUM(C14:C15)</f>
        <v>11074.6926</v>
      </c>
      <c r="D16" s="253">
        <f>SUM(D14:D15)</f>
        <v>9406.3435351582229</v>
      </c>
      <c r="E16" s="254">
        <f>D16/C16</f>
        <v>0.84935481957830805</v>
      </c>
      <c r="F16" s="253">
        <f>SUM(F14:F15)</f>
        <v>22866.223800108219</v>
      </c>
      <c r="G16" s="253">
        <f>SUM(G14:G15)</f>
        <v>7595.8273646891103</v>
      </c>
      <c r="H16" s="255">
        <f>G16/F16</f>
        <v>0.33218547282184657</v>
      </c>
    </row>
  </sheetData>
  <mergeCells count="6">
    <mergeCell ref="B4:B5"/>
    <mergeCell ref="C4:E4"/>
    <mergeCell ref="F4:H4"/>
    <mergeCell ref="B12:B13"/>
    <mergeCell ref="C12:E12"/>
    <mergeCell ref="F12:H12"/>
  </mergeCells>
  <pageMargins left="0.7" right="0.7" top="0.75" bottom="0.75" header="0.3" footer="0.3"/>
  <pageSetup orientation="portrait" horizontalDpi="1200" verticalDpi="1200" r:id="rId1"/>
  <headerFooter>
    <oddFooter>&amp;R&amp;1#&amp;"Calibri"&amp;10&amp;KA80000Internal Use Only</oddFooter>
  </headerFooter>
  <ignoredErrors>
    <ignoredError sqref="E8 E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B659-2FF2-4D4C-A101-7673F6B9AB1C}">
  <sheetPr>
    <pageSetUpPr fitToPage="1"/>
  </sheetPr>
  <dimension ref="A1:K108"/>
  <sheetViews>
    <sheetView showGridLines="0" workbookViewId="0">
      <selection sqref="A1:K1"/>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s>
  <sheetData>
    <row r="1" spans="1:11">
      <c r="A1" s="429" t="str">
        <f>Cover!B8</f>
        <v>Evergy Services, Inc. (ESI) Evaluation, Measurement, and Verification Report  – Commercial &amp; Industrial Databook</v>
      </c>
      <c r="B1" s="429"/>
      <c r="C1" s="429"/>
      <c r="D1" s="429"/>
      <c r="E1" s="429"/>
      <c r="F1" s="429"/>
      <c r="G1" s="429"/>
      <c r="H1" s="429"/>
      <c r="I1" s="429"/>
      <c r="J1" s="429"/>
      <c r="K1" s="429"/>
    </row>
    <row r="2" spans="1:11" ht="34.15" customHeight="1">
      <c r="A2" s="430"/>
      <c r="B2" s="430"/>
      <c r="C2" s="430"/>
      <c r="D2" s="430"/>
      <c r="E2" s="430"/>
      <c r="F2" s="430"/>
      <c r="G2" s="430"/>
      <c r="H2" s="430"/>
      <c r="I2" s="430"/>
      <c r="J2" s="430"/>
      <c r="K2" s="430"/>
    </row>
    <row r="3" spans="1:11">
      <c r="A3" s="431"/>
      <c r="B3" s="431"/>
      <c r="C3" s="431"/>
      <c r="D3" s="431"/>
      <c r="E3" s="431"/>
      <c r="F3" s="431"/>
      <c r="G3" s="431"/>
      <c r="H3" s="431"/>
      <c r="I3" s="431"/>
      <c r="J3" s="431"/>
      <c r="K3" s="431"/>
    </row>
    <row r="4" spans="1:11" ht="30" customHeight="1">
      <c r="A4" s="432" t="s">
        <v>30</v>
      </c>
      <c r="B4" s="432"/>
      <c r="C4" s="432"/>
      <c r="D4" s="432"/>
      <c r="E4" s="432"/>
      <c r="F4" s="432"/>
      <c r="G4" s="432"/>
      <c r="H4" s="432"/>
      <c r="I4" s="432"/>
      <c r="J4" s="5"/>
      <c r="K4" s="56"/>
    </row>
    <row r="5" spans="1:11">
      <c r="A5" s="430"/>
      <c r="B5" s="430"/>
      <c r="C5" s="430"/>
      <c r="D5" s="430"/>
      <c r="E5" s="430"/>
      <c r="F5" s="430"/>
      <c r="G5" s="430"/>
      <c r="H5" s="430"/>
      <c r="I5"/>
      <c r="J5" s="5"/>
      <c r="K5" s="56"/>
    </row>
    <row r="6" spans="1:11">
      <c r="A6" s="434" t="s">
        <v>31</v>
      </c>
      <c r="B6" s="434"/>
      <c r="C6" s="434"/>
      <c r="D6" s="434"/>
      <c r="E6" s="434"/>
      <c r="F6" s="434"/>
      <c r="G6" s="434"/>
      <c r="H6" s="434"/>
      <c r="I6" s="190"/>
      <c r="J6" s="5"/>
      <c r="K6" s="56"/>
    </row>
    <row r="7" spans="1:11">
      <c r="A7" s="435"/>
      <c r="B7" s="435"/>
      <c r="C7" s="435"/>
      <c r="D7" s="435"/>
      <c r="E7" s="435"/>
      <c r="F7" s="435"/>
      <c r="G7" s="435"/>
      <c r="H7" s="435"/>
      <c r="I7" s="171"/>
      <c r="J7" s="108"/>
      <c r="K7" s="56"/>
    </row>
    <row r="8" spans="1:11">
      <c r="A8" s="422" t="s">
        <v>32</v>
      </c>
      <c r="B8" s="422"/>
      <c r="C8" s="422"/>
      <c r="D8" s="422"/>
      <c r="E8" s="422"/>
      <c r="F8" s="422"/>
      <c r="G8" s="422"/>
      <c r="H8" s="422"/>
      <c r="I8" s="5"/>
      <c r="J8" s="5"/>
      <c r="K8" s="56"/>
    </row>
    <row r="9" spans="1:11" ht="13.5" thickBot="1">
      <c r="A9" s="420" t="s">
        <v>11</v>
      </c>
      <c r="B9" s="420" t="s">
        <v>33</v>
      </c>
      <c r="C9" s="256"/>
      <c r="D9" s="256" t="s">
        <v>12</v>
      </c>
      <c r="E9" s="257"/>
      <c r="F9" s="256"/>
      <c r="G9" s="256" t="s">
        <v>13</v>
      </c>
      <c r="H9" s="256"/>
      <c r="I9"/>
      <c r="J9" s="108"/>
      <c r="K9" s="56"/>
    </row>
    <row r="10" spans="1:11" ht="39" thickTop="1">
      <c r="A10" s="421"/>
      <c r="B10" s="421"/>
      <c r="C10" s="259" t="s">
        <v>14</v>
      </c>
      <c r="D10" s="259" t="s">
        <v>15</v>
      </c>
      <c r="E10" s="260" t="s">
        <v>16</v>
      </c>
      <c r="F10" s="259" t="s">
        <v>34</v>
      </c>
      <c r="G10" s="259" t="s">
        <v>15</v>
      </c>
      <c r="H10" s="259" t="s">
        <v>35</v>
      </c>
      <c r="I10" s="43"/>
      <c r="J10" s="43"/>
      <c r="K10" s="110"/>
    </row>
    <row r="11" spans="1:11" ht="13.5" thickBot="1">
      <c r="A11" s="417" t="s">
        <v>36</v>
      </c>
      <c r="B11" s="192" t="s">
        <v>37</v>
      </c>
      <c r="C11" s="192">
        <f>'Business ESP - Standard'!B12</f>
        <v>11162365</v>
      </c>
      <c r="D11" s="192">
        <f>'Business ESP - Standard'!C12</f>
        <v>10386880</v>
      </c>
      <c r="E11" s="95">
        <f>D11/C11</f>
        <v>0.93052681936130921</v>
      </c>
      <c r="F11" s="192">
        <f>'Business ESP - Standard'!E12</f>
        <v>53977377.429689527</v>
      </c>
      <c r="G11" s="192">
        <f>'Business ESP - Standard'!F12</f>
        <v>8216022.0800000001</v>
      </c>
      <c r="H11" s="94">
        <f t="shared" ref="H11:H13" si="0">G11/F11</f>
        <v>0.15221232433350659</v>
      </c>
      <c r="I11" s="186"/>
      <c r="J11" s="186"/>
      <c r="K11" s="111"/>
    </row>
    <row r="12" spans="1:11" ht="13.5" thickBot="1">
      <c r="A12" s="417"/>
      <c r="B12" s="192" t="s">
        <v>38</v>
      </c>
      <c r="C12" s="192">
        <f>'Business ESP - Custom'!B12</f>
        <v>13412567.052800002</v>
      </c>
      <c r="D12" s="192">
        <f>'Business ESP - Custom'!C12</f>
        <v>14563905.371556569</v>
      </c>
      <c r="E12" s="95">
        <f t="shared" ref="E12" si="1">D12/C12</f>
        <v>1.0858402656422295</v>
      </c>
      <c r="F12" s="192">
        <f>'Business ESP - Custom'!E12</f>
        <v>30239803.032836415</v>
      </c>
      <c r="G12" s="192">
        <f>'Business ESP - Custom'!F12</f>
        <v>11884146.783190161</v>
      </c>
      <c r="H12" s="94">
        <f t="shared" si="0"/>
        <v>0.39299683170176586</v>
      </c>
      <c r="I12" s="186"/>
      <c r="J12" s="186"/>
      <c r="K12" s="57"/>
    </row>
    <row r="13" spans="1:11">
      <c r="A13" s="418"/>
      <c r="B13" s="202" t="s">
        <v>39</v>
      </c>
      <c r="C13" s="202">
        <f>'Process Efficiency'!B12</f>
        <v>0</v>
      </c>
      <c r="D13" s="202">
        <f>'Process Efficiency'!C12</f>
        <v>0</v>
      </c>
      <c r="E13" s="205" t="s">
        <v>40</v>
      </c>
      <c r="F13" s="202">
        <f>'Process Efficiency'!E12</f>
        <v>19454539.392000027</v>
      </c>
      <c r="G13" s="202">
        <v>0</v>
      </c>
      <c r="H13" s="350">
        <f t="shared" si="0"/>
        <v>0</v>
      </c>
      <c r="I13" s="186"/>
      <c r="J13" s="186"/>
      <c r="K13" s="57"/>
    </row>
    <row r="14" spans="1:11" ht="13.5" customHeight="1">
      <c r="A14" s="321" t="s">
        <v>41</v>
      </c>
      <c r="B14" s="322" t="s">
        <v>42</v>
      </c>
      <c r="C14" s="419" t="s">
        <v>43</v>
      </c>
      <c r="D14" s="419"/>
      <c r="E14" s="419"/>
      <c r="F14" s="419"/>
      <c r="G14" s="419"/>
      <c r="H14" s="419"/>
      <c r="I14" s="186"/>
      <c r="J14" s="186"/>
      <c r="K14" s="57"/>
    </row>
    <row r="15" spans="1:11" ht="13.5" customHeight="1" thickBot="1">
      <c r="A15" s="207" t="s">
        <v>44</v>
      </c>
      <c r="B15" s="207"/>
      <c r="C15" s="207">
        <f>SUM(C11:C13)</f>
        <v>24574932.0528</v>
      </c>
      <c r="D15" s="207">
        <f>SUM(D11:D13)</f>
        <v>24950785.371556569</v>
      </c>
      <c r="E15" s="208">
        <f>D15/C15</f>
        <v>1.0152941752981874</v>
      </c>
      <c r="F15" s="207">
        <f>SUM(F11:F13)</f>
        <v>103671719.85452595</v>
      </c>
      <c r="G15" s="207">
        <f>SUM(G11:G13)</f>
        <v>20100168.863190159</v>
      </c>
      <c r="H15" s="209">
        <f>G15/F15</f>
        <v>0.19388285340877032</v>
      </c>
      <c r="I15" s="186"/>
      <c r="J15" s="186"/>
    </row>
    <row r="16" spans="1:11">
      <c r="A16" t="s">
        <v>45</v>
      </c>
      <c r="B16"/>
      <c r="C16"/>
      <c r="D16"/>
      <c r="E16"/>
      <c r="F16"/>
      <c r="G16"/>
      <c r="H16"/>
      <c r="I16"/>
      <c r="J16" s="109"/>
    </row>
    <row r="17" spans="1:11">
      <c r="A17" s="68"/>
      <c r="B17"/>
      <c r="C17"/>
      <c r="D17"/>
      <c r="E17"/>
      <c r="F17" s="84"/>
      <c r="G17"/>
      <c r="H17" s="22"/>
      <c r="I17"/>
      <c r="J17" s="109"/>
      <c r="K17" s="59"/>
    </row>
    <row r="18" spans="1:11">
      <c r="A18" s="68"/>
      <c r="B18"/>
      <c r="C18"/>
      <c r="D18"/>
      <c r="E18"/>
      <c r="F18" s="84"/>
      <c r="G18"/>
      <c r="H18"/>
      <c r="I18"/>
      <c r="J18" s="109"/>
    </row>
    <row r="19" spans="1:11">
      <c r="A19" s="5" t="s">
        <v>46</v>
      </c>
      <c r="B19" s="5"/>
      <c r="C19" s="5"/>
      <c r="D19" s="5"/>
      <c r="E19" s="5"/>
      <c r="F19" s="5"/>
      <c r="G19" s="5"/>
      <c r="H19" s="5"/>
      <c r="I19" s="5"/>
      <c r="J19" s="25"/>
    </row>
    <row r="20" spans="1:11" ht="13.5" thickBot="1">
      <c r="A20" s="420" t="s">
        <v>11</v>
      </c>
      <c r="B20" s="420" t="s">
        <v>33</v>
      </c>
      <c r="C20" s="256"/>
      <c r="D20" s="256" t="s">
        <v>12</v>
      </c>
      <c r="E20" s="257"/>
      <c r="F20" s="256"/>
      <c r="G20" s="256" t="s">
        <v>13</v>
      </c>
      <c r="H20" s="256"/>
      <c r="I20"/>
      <c r="J20" s="177"/>
      <c r="K20" s="60"/>
    </row>
    <row r="21" spans="1:11" ht="39" thickTop="1">
      <c r="A21" s="421"/>
      <c r="B21" s="421"/>
      <c r="C21" s="259" t="s">
        <v>24</v>
      </c>
      <c r="D21" s="259" t="s">
        <v>25</v>
      </c>
      <c r="E21" s="260" t="s">
        <v>16</v>
      </c>
      <c r="F21" s="259" t="s">
        <v>47</v>
      </c>
      <c r="G21" s="259" t="s">
        <v>25</v>
      </c>
      <c r="H21" s="259" t="s">
        <v>35</v>
      </c>
      <c r="I21" s="43"/>
      <c r="J21" s="43"/>
    </row>
    <row r="22" spans="1:11" ht="13.5" thickBot="1">
      <c r="A22" s="417" t="s">
        <v>36</v>
      </c>
      <c r="B22" s="192" t="s">
        <v>37</v>
      </c>
      <c r="C22" s="192">
        <f>'Business ESP - Standard'!B13</f>
        <v>2467</v>
      </c>
      <c r="D22" s="192">
        <f>'Business ESP - Standard'!C13</f>
        <v>1808</v>
      </c>
      <c r="E22" s="95">
        <f>D22/C22</f>
        <v>0.73287393595460071</v>
      </c>
      <c r="F22" s="192">
        <f>'Business ESP - Standard'!E13</f>
        <v>8522.6147871317407</v>
      </c>
      <c r="G22" s="192">
        <f>'Business ESP - Standard'!F13</f>
        <v>1430.1280000000002</v>
      </c>
      <c r="H22" s="94">
        <f>G22/F22</f>
        <v>0.16780390006120471</v>
      </c>
      <c r="I22" s="186"/>
      <c r="J22" s="186"/>
    </row>
    <row r="23" spans="1:11" ht="13.5" thickBot="1">
      <c r="A23" s="417"/>
      <c r="B23" s="192" t="s">
        <v>38</v>
      </c>
      <c r="C23" s="192">
        <f>'Business ESP - Custom'!B13</f>
        <v>2451.2432999999996</v>
      </c>
      <c r="D23" s="192">
        <f>'Business ESP - Custom'!C13</f>
        <v>2768.3365866650533</v>
      </c>
      <c r="E23" s="93">
        <f>D23/C23</f>
        <v>1.1293601849579982</v>
      </c>
      <c r="F23" s="192">
        <f>'Business ESP - Custom'!E13</f>
        <v>4833.6325018933821</v>
      </c>
      <c r="G23" s="192">
        <f>'Business ESP - Custom'!F13</f>
        <v>2258.9626547186836</v>
      </c>
      <c r="H23" s="94">
        <f>G23/F23</f>
        <v>0.46734265665290553</v>
      </c>
      <c r="I23" s="186"/>
      <c r="J23" s="186"/>
      <c r="K23" s="60"/>
    </row>
    <row r="24" spans="1:11">
      <c r="A24" s="418"/>
      <c r="B24" s="202" t="s">
        <v>39</v>
      </c>
      <c r="C24" s="202">
        <f>'Process Efficiency'!B13</f>
        <v>0</v>
      </c>
      <c r="D24" s="202">
        <f>'Process Efficiency'!C13</f>
        <v>0</v>
      </c>
      <c r="E24" s="203" t="s">
        <v>40</v>
      </c>
      <c r="F24" s="202">
        <f>'Process Efficiency'!E13</f>
        <v>181.95839999999995</v>
      </c>
      <c r="G24" s="202">
        <v>0</v>
      </c>
      <c r="H24" s="350">
        <f>G24/F24</f>
        <v>0</v>
      </c>
      <c r="I24" s="186"/>
      <c r="J24" s="186"/>
      <c r="K24" s="60"/>
    </row>
    <row r="25" spans="1:11">
      <c r="A25" s="321" t="s">
        <v>41</v>
      </c>
      <c r="B25" s="323" t="s">
        <v>42</v>
      </c>
      <c r="C25" s="419" t="s">
        <v>43</v>
      </c>
      <c r="D25" s="419"/>
      <c r="E25" s="419"/>
      <c r="F25" s="419"/>
      <c r="G25" s="419"/>
      <c r="H25" s="419"/>
      <c r="I25" s="186"/>
      <c r="J25" s="186"/>
      <c r="K25" s="61"/>
    </row>
    <row r="26" spans="1:11" ht="13.5" thickBot="1">
      <c r="A26" s="207" t="s">
        <v>44</v>
      </c>
      <c r="B26" s="207"/>
      <c r="C26" s="207">
        <f>SUM(C22:C24)</f>
        <v>4918.2433000000001</v>
      </c>
      <c r="D26" s="207">
        <f>SUM(D22:D24)</f>
        <v>4576.3365866650529</v>
      </c>
      <c r="E26" s="208">
        <f>D26/C26</f>
        <v>0.93048194396260409</v>
      </c>
      <c r="F26" s="207">
        <f>SUM(F22:F24)</f>
        <v>13538.205689025122</v>
      </c>
      <c r="G26" s="207">
        <f>SUM(G22:G24)</f>
        <v>3689.0906547186837</v>
      </c>
      <c r="H26" s="209">
        <f>G26/F26</f>
        <v>0.27249480023111783</v>
      </c>
      <c r="I26" s="186"/>
      <c r="J26" s="186"/>
    </row>
    <row r="27" spans="1:11">
      <c r="A27" t="s">
        <v>45</v>
      </c>
      <c r="B27"/>
      <c r="C27"/>
      <c r="D27"/>
      <c r="E27" s="69"/>
      <c r="F27"/>
      <c r="G27"/>
      <c r="H27"/>
      <c r="I27"/>
      <c r="J27" s="46"/>
      <c r="K27" s="110"/>
    </row>
    <row r="28" spans="1:11">
      <c r="B28"/>
      <c r="C28"/>
      <c r="D28"/>
      <c r="E28"/>
      <c r="F28"/>
      <c r="G28"/>
      <c r="H28"/>
      <c r="I28"/>
      <c r="J28" s="46"/>
      <c r="K28" s="110"/>
    </row>
    <row r="29" spans="1:11">
      <c r="B29"/>
      <c r="C29"/>
      <c r="D29"/>
      <c r="E29"/>
      <c r="F29"/>
      <c r="G29"/>
      <c r="H29"/>
      <c r="I29"/>
      <c r="J29" s="46"/>
      <c r="K29" s="110"/>
    </row>
    <row r="30" spans="1:11">
      <c r="A30" s="422" t="s">
        <v>48</v>
      </c>
      <c r="B30" s="422"/>
      <c r="C30" s="422"/>
      <c r="D30" s="422"/>
      <c r="E30" s="422"/>
      <c r="F30" s="422"/>
      <c r="G30" s="422"/>
      <c r="H30" s="422"/>
      <c r="I30"/>
      <c r="J30" s="46"/>
      <c r="K30" s="110"/>
    </row>
    <row r="31" spans="1:11" ht="13.5" thickBot="1">
      <c r="A31" s="420" t="s">
        <v>11</v>
      </c>
      <c r="B31" s="420" t="s">
        <v>33</v>
      </c>
      <c r="C31" s="256"/>
      <c r="D31" s="256" t="s">
        <v>12</v>
      </c>
      <c r="E31" s="257"/>
      <c r="F31" s="256"/>
      <c r="G31" s="256" t="s">
        <v>13</v>
      </c>
      <c r="H31" s="256"/>
      <c r="I31"/>
      <c r="J31" s="349"/>
      <c r="K31" s="110"/>
    </row>
    <row r="32" spans="1:11" ht="39" thickTop="1">
      <c r="A32" s="421"/>
      <c r="B32" s="421"/>
      <c r="C32" s="259" t="s">
        <v>14</v>
      </c>
      <c r="D32" s="259" t="s">
        <v>15</v>
      </c>
      <c r="E32" s="260" t="s">
        <v>16</v>
      </c>
      <c r="F32" s="259" t="s">
        <v>34</v>
      </c>
      <c r="G32" s="259" t="s">
        <v>15</v>
      </c>
      <c r="H32" s="259" t="s">
        <v>35</v>
      </c>
      <c r="I32"/>
      <c r="J32" s="349"/>
      <c r="K32" s="110"/>
    </row>
    <row r="33" spans="1:11" ht="13.5" thickBot="1">
      <c r="A33" s="417" t="s">
        <v>36</v>
      </c>
      <c r="B33" s="192" t="s">
        <v>37</v>
      </c>
      <c r="C33" s="192">
        <f>'Business ESP - Standard'!B20</f>
        <v>27380255.452</v>
      </c>
      <c r="D33" s="192">
        <f>'Business ESP - Standard'!C20</f>
        <v>27851419.521117799</v>
      </c>
      <c r="E33" s="95">
        <f>D33/C33</f>
        <v>1.0172081692204731</v>
      </c>
      <c r="F33" s="192">
        <f>'Business ESP - Standard'!E12</f>
        <v>53977377.429689527</v>
      </c>
      <c r="G33" s="192">
        <f>'Business ESP - Standard'!F20</f>
        <v>24981980.020273101</v>
      </c>
      <c r="H33" s="94">
        <f t="shared" ref="H33:H35" si="2">G33/F33</f>
        <v>0.46282315314067296</v>
      </c>
      <c r="I33"/>
      <c r="J33" s="349"/>
      <c r="K33" s="110"/>
    </row>
    <row r="34" spans="1:11" ht="13.5" thickBot="1">
      <c r="A34" s="417"/>
      <c r="B34" s="192" t="s">
        <v>38</v>
      </c>
      <c r="C34" s="192">
        <f>'Business ESP - Custom'!B20</f>
        <v>25366754.051100001</v>
      </c>
      <c r="D34" s="192">
        <f>'Business ESP - Custom'!C20</f>
        <v>27364066.804988969</v>
      </c>
      <c r="E34" s="95">
        <f t="shared" ref="E34" si="3">D34/C34</f>
        <v>1.0787374194532531</v>
      </c>
      <c r="F34" s="192">
        <f>'Business ESP - Custom'!E12</f>
        <v>30239803.032836415</v>
      </c>
      <c r="G34" s="192">
        <f>'Business ESP - Custom'!F20</f>
        <v>22124275.929936059</v>
      </c>
      <c r="H34" s="94">
        <f t="shared" si="2"/>
        <v>0.73162764671158831</v>
      </c>
      <c r="I34"/>
      <c r="J34" s="349"/>
      <c r="K34" s="110"/>
    </row>
    <row r="35" spans="1:11">
      <c r="A35" s="418"/>
      <c r="B35" s="202" t="s">
        <v>39</v>
      </c>
      <c r="C35" s="202">
        <f>'Process Efficiency'!B20</f>
        <v>0</v>
      </c>
      <c r="D35" s="202">
        <f>'Process Efficiency'!C20</f>
        <v>0</v>
      </c>
      <c r="E35" s="204" t="s">
        <v>40</v>
      </c>
      <c r="F35" s="202">
        <f>'Process Efficiency'!E12</f>
        <v>19454539.392000027</v>
      </c>
      <c r="G35" s="202">
        <f>'Process Efficiency'!F20</f>
        <v>0</v>
      </c>
      <c r="H35" s="350">
        <f t="shared" si="2"/>
        <v>0</v>
      </c>
      <c r="I35"/>
      <c r="J35" s="349"/>
      <c r="K35" s="110"/>
    </row>
    <row r="36" spans="1:11">
      <c r="A36" s="321" t="s">
        <v>41</v>
      </c>
      <c r="B36" s="322" t="s">
        <v>42</v>
      </c>
      <c r="C36" s="419" t="s">
        <v>43</v>
      </c>
      <c r="D36" s="419"/>
      <c r="E36" s="419"/>
      <c r="F36" s="419"/>
      <c r="G36" s="419"/>
      <c r="H36" s="419"/>
      <c r="I36"/>
      <c r="J36" s="349"/>
      <c r="K36" s="110"/>
    </row>
    <row r="37" spans="1:11" ht="13.5" thickBot="1">
      <c r="A37" s="207" t="s">
        <v>44</v>
      </c>
      <c r="B37" s="207"/>
      <c r="C37" s="207">
        <f>SUM(C33:C35)</f>
        <v>52747009.5031</v>
      </c>
      <c r="D37" s="207">
        <f>SUM(D33:D35)</f>
        <v>55215486.326106772</v>
      </c>
      <c r="E37" s="208">
        <f>D37/C37</f>
        <v>1.0467984222472688</v>
      </c>
      <c r="F37" s="207">
        <f>SUM(F33:F35)</f>
        <v>103671719.85452595</v>
      </c>
      <c r="G37" s="207">
        <f>SUM(G33:G35)</f>
        <v>47106255.950209156</v>
      </c>
      <c r="H37" s="209">
        <f>G37/F37</f>
        <v>0.45437903428543014</v>
      </c>
      <c r="I37"/>
      <c r="J37" s="349"/>
      <c r="K37" s="110"/>
    </row>
    <row r="38" spans="1:11">
      <c r="A38" t="s">
        <v>45</v>
      </c>
      <c r="B38"/>
      <c r="C38"/>
      <c r="D38"/>
      <c r="E38"/>
      <c r="F38"/>
      <c r="G38"/>
      <c r="H38"/>
      <c r="I38"/>
      <c r="J38" s="349"/>
      <c r="K38" s="110"/>
    </row>
    <row r="39" spans="1:11">
      <c r="A39" s="68"/>
      <c r="B39"/>
      <c r="C39"/>
      <c r="D39"/>
      <c r="E39"/>
      <c r="F39" s="84"/>
      <c r="G39"/>
      <c r="H39" s="22"/>
      <c r="I39"/>
      <c r="J39" s="349"/>
      <c r="K39" s="110"/>
    </row>
    <row r="40" spans="1:11">
      <c r="A40" s="68"/>
      <c r="B40"/>
      <c r="C40"/>
      <c r="D40"/>
      <c r="E40"/>
      <c r="F40" s="84"/>
      <c r="G40"/>
      <c r="H40"/>
      <c r="I40"/>
      <c r="J40" s="349"/>
      <c r="K40" s="110"/>
    </row>
    <row r="41" spans="1:11">
      <c r="A41" s="5" t="s">
        <v>49</v>
      </c>
      <c r="B41" s="5"/>
      <c r="C41" s="5"/>
      <c r="D41" s="5"/>
      <c r="E41" s="5"/>
      <c r="F41" s="5"/>
      <c r="G41" s="5"/>
      <c r="H41" s="5"/>
      <c r="I41"/>
      <c r="J41" s="349"/>
      <c r="K41" s="110"/>
    </row>
    <row r="42" spans="1:11" ht="13.5" thickBot="1">
      <c r="A42" s="420" t="s">
        <v>11</v>
      </c>
      <c r="B42" s="420" t="s">
        <v>33</v>
      </c>
      <c r="C42" s="256"/>
      <c r="D42" s="256" t="s">
        <v>12</v>
      </c>
      <c r="E42" s="257"/>
      <c r="F42" s="256"/>
      <c r="G42" s="256" t="s">
        <v>13</v>
      </c>
      <c r="H42" s="256"/>
      <c r="I42"/>
      <c r="J42" s="349"/>
      <c r="K42" s="110"/>
    </row>
    <row r="43" spans="1:11" ht="39" thickTop="1">
      <c r="A43" s="421"/>
      <c r="B43" s="421"/>
      <c r="C43" s="259" t="s">
        <v>24</v>
      </c>
      <c r="D43" s="259" t="s">
        <v>25</v>
      </c>
      <c r="E43" s="260" t="s">
        <v>16</v>
      </c>
      <c r="F43" s="259" t="s">
        <v>47</v>
      </c>
      <c r="G43" s="259" t="s">
        <v>25</v>
      </c>
      <c r="H43" s="259" t="s">
        <v>35</v>
      </c>
      <c r="I43"/>
      <c r="J43" s="349"/>
      <c r="K43" s="110"/>
    </row>
    <row r="44" spans="1:11" ht="13.5" thickBot="1">
      <c r="A44" s="417" t="s">
        <v>36</v>
      </c>
      <c r="B44" s="192" t="s">
        <v>37</v>
      </c>
      <c r="C44" s="192">
        <f>'Business ESP - Standard'!B21</f>
        <v>5382.6496999999999</v>
      </c>
      <c r="D44" s="192">
        <f>'Business ESP - Standard'!C21</f>
        <v>4880.6791424802104</v>
      </c>
      <c r="E44" s="95">
        <f>D44/C44</f>
        <v>0.90674285240598329</v>
      </c>
      <c r="F44" s="192">
        <f>'Business ESP - Standard'!E13</f>
        <v>8522.6147871317407</v>
      </c>
      <c r="G44" s="192">
        <f>'Business ESP - Standard'!F21</f>
        <v>4379.8999767810001</v>
      </c>
      <c r="H44" s="94">
        <f>G44/F44</f>
        <v>0.5139150467523409</v>
      </c>
      <c r="I44"/>
      <c r="J44" s="349"/>
      <c r="K44" s="110"/>
    </row>
    <row r="45" spans="1:11" ht="13.5" thickBot="1">
      <c r="A45" s="417"/>
      <c r="B45" s="192" t="s">
        <v>38</v>
      </c>
      <c r="C45" s="192">
        <f>'Business ESP - Custom'!B21</f>
        <v>4870.7860999999994</v>
      </c>
      <c r="D45" s="192">
        <f>'Business ESP - Custom'!C21</f>
        <v>5359.3482467623335</v>
      </c>
      <c r="E45" s="93">
        <f>D45/C45</f>
        <v>1.1003045785078376</v>
      </c>
      <c r="F45" s="192">
        <f>'Business ESP - Custom'!E13</f>
        <v>4833.6325018933821</v>
      </c>
      <c r="G45" s="192">
        <f>'Business ESP - Custom'!F21</f>
        <v>4331.7719827965029</v>
      </c>
      <c r="H45" s="94">
        <f>G45/F45</f>
        <v>0.89617321571296626</v>
      </c>
      <c r="I45"/>
      <c r="J45" s="349"/>
      <c r="K45" s="110"/>
    </row>
    <row r="46" spans="1:11">
      <c r="A46" s="418"/>
      <c r="B46" s="202" t="s">
        <v>39</v>
      </c>
      <c r="C46" s="202">
        <f>'Process Efficiency'!B21</f>
        <v>0</v>
      </c>
      <c r="D46" s="202">
        <f>'Process Efficiency'!C21</f>
        <v>0</v>
      </c>
      <c r="E46" s="203" t="s">
        <v>40</v>
      </c>
      <c r="F46" s="202">
        <f>'Process Efficiency'!E13</f>
        <v>181.95839999999995</v>
      </c>
      <c r="G46" s="202">
        <f>'Process Efficiency'!F71</f>
        <v>0</v>
      </c>
      <c r="H46" s="350">
        <f>G46/F46</f>
        <v>0</v>
      </c>
      <c r="I46"/>
      <c r="J46" s="349"/>
      <c r="K46" s="110"/>
    </row>
    <row r="47" spans="1:11">
      <c r="A47" s="321" t="s">
        <v>41</v>
      </c>
      <c r="B47" s="323" t="s">
        <v>42</v>
      </c>
      <c r="C47" s="419" t="s">
        <v>43</v>
      </c>
      <c r="D47" s="419"/>
      <c r="E47" s="419"/>
      <c r="F47" s="419"/>
      <c r="G47" s="419"/>
      <c r="H47" s="419"/>
      <c r="I47"/>
      <c r="J47" s="349"/>
      <c r="K47" s="110"/>
    </row>
    <row r="48" spans="1:11" ht="13.5" thickBot="1">
      <c r="A48" s="207" t="s">
        <v>44</v>
      </c>
      <c r="B48" s="207"/>
      <c r="C48" s="207">
        <f>SUM(C44:C46)</f>
        <v>10253.435799999999</v>
      </c>
      <c r="D48" s="207">
        <f>SUM(D44:D46)</f>
        <v>10240.027389242543</v>
      </c>
      <c r="E48" s="208">
        <f>D48/C48</f>
        <v>0.99869230070592963</v>
      </c>
      <c r="F48" s="207">
        <f>SUM(F44:F46)</f>
        <v>13538.205689025122</v>
      </c>
      <c r="G48" s="207">
        <f>SUM(G44:G46)</f>
        <v>8711.671959577503</v>
      </c>
      <c r="H48" s="209">
        <f>G48/F48</f>
        <v>0.64348793035695306</v>
      </c>
      <c r="I48"/>
      <c r="J48" s="349"/>
      <c r="K48" s="110"/>
    </row>
    <row r="49" spans="1:11">
      <c r="A49" t="s">
        <v>45</v>
      </c>
      <c r="B49"/>
      <c r="C49"/>
      <c r="D49"/>
      <c r="E49" s="69"/>
      <c r="F49"/>
      <c r="G49"/>
      <c r="H49"/>
      <c r="I49"/>
      <c r="J49" s="46"/>
      <c r="K49" s="110"/>
    </row>
    <row r="50" spans="1:11">
      <c r="B50"/>
      <c r="C50"/>
      <c r="D50"/>
      <c r="E50"/>
      <c r="F50"/>
      <c r="G50"/>
      <c r="H50"/>
      <c r="I50"/>
      <c r="J50" s="46"/>
      <c r="K50" s="110"/>
    </row>
    <row r="51" spans="1:11">
      <c r="B51"/>
      <c r="C51"/>
      <c r="D51"/>
      <c r="E51"/>
      <c r="F51"/>
      <c r="G51"/>
      <c r="H51"/>
      <c r="I51"/>
      <c r="J51" s="46"/>
      <c r="K51" s="110"/>
    </row>
    <row r="52" spans="1:11">
      <c r="A52" s="5" t="s">
        <v>50</v>
      </c>
      <c r="B52" s="5"/>
      <c r="C52" s="5"/>
      <c r="D52" s="5"/>
      <c r="E52" s="5"/>
      <c r="F52" s="74"/>
      <c r="G52" s="74"/>
      <c r="H52" s="180"/>
      <c r="I52" s="180"/>
      <c r="J52" s="74"/>
      <c r="K52" s="62"/>
    </row>
    <row r="53" spans="1:11" ht="26.25" thickBot="1">
      <c r="A53" s="256" t="s">
        <v>51</v>
      </c>
      <c r="B53" s="256" t="s">
        <v>52</v>
      </c>
      <c r="C53" s="256" t="s">
        <v>53</v>
      </c>
      <c r="D53" s="256" t="s">
        <v>54</v>
      </c>
      <c r="E53" s="256" t="s">
        <v>55</v>
      </c>
      <c r="F53" s="97"/>
      <c r="G53" s="98"/>
      <c r="H53" s="99"/>
      <c r="I53" s="99"/>
      <c r="J53" s="99"/>
      <c r="K53" s="62"/>
    </row>
    <row r="54" spans="1:11" ht="14.25" thickTop="1" thickBot="1">
      <c r="A54" s="39" t="s">
        <v>56</v>
      </c>
      <c r="B54" s="96">
        <f>'Business ESP - Standard'!A45</f>
        <v>0.245</v>
      </c>
      <c r="C54" s="96">
        <f>'Business ESP - Standard'!B45</f>
        <v>2.1000000000000001E-2</v>
      </c>
      <c r="D54" s="96">
        <f>'Business ESP - Standard'!C45</f>
        <v>1.4999999999999999E-2</v>
      </c>
      <c r="E54" s="342">
        <f>'Business ESP - Standard'!D45</f>
        <v>0.79100000000000004</v>
      </c>
    </row>
    <row r="55" spans="1:11" ht="13.5" thickBot="1">
      <c r="A55" s="39" t="s">
        <v>57</v>
      </c>
      <c r="B55" s="96">
        <f>'Business ESP - Custom'!A45</f>
        <v>0.23899999999999999</v>
      </c>
      <c r="C55" s="96">
        <f>'Business ESP - Custom'!B45</f>
        <v>0.04</v>
      </c>
      <c r="D55" s="96">
        <f>'Business ESP - Custom'!C45</f>
        <v>1.4999999999999999E-2</v>
      </c>
      <c r="E55" s="342">
        <f>'Business ESP - Custom'!D45</f>
        <v>0.81600000000000006</v>
      </c>
    </row>
    <row r="56" spans="1:11" ht="13.5" thickBot="1">
      <c r="A56" s="201" t="s">
        <v>39</v>
      </c>
      <c r="B56" s="423" t="s">
        <v>58</v>
      </c>
      <c r="C56" s="423"/>
      <c r="D56" s="423"/>
      <c r="E56" s="423"/>
    </row>
    <row r="57" spans="1:11" s="1" customFormat="1" ht="15.75" thickBot="1">
      <c r="A57" s="192" t="s">
        <v>42</v>
      </c>
      <c r="B57" s="423" t="s">
        <v>58</v>
      </c>
      <c r="C57" s="423"/>
      <c r="D57" s="423"/>
      <c r="E57" s="423"/>
      <c r="F57" s="23"/>
      <c r="G57" s="23"/>
      <c r="H57" s="42"/>
      <c r="I57" s="42"/>
      <c r="J57" s="42"/>
      <c r="K57" s="64"/>
    </row>
    <row r="58" spans="1:11" s="1" customFormat="1" ht="15.6" customHeight="1">
      <c r="A58" s="343"/>
      <c r="B58" s="71"/>
      <c r="C58" s="72"/>
      <c r="D58" s="72"/>
      <c r="E58" s="72"/>
      <c r="F58" s="23"/>
      <c r="G58" s="23"/>
      <c r="H58" s="23"/>
      <c r="I58" s="23"/>
      <c r="J58" s="23"/>
      <c r="K58" s="64"/>
    </row>
    <row r="59" spans="1:11" s="1" customFormat="1" ht="26.25" customHeight="1">
      <c r="A59"/>
      <c r="B59" s="2"/>
      <c r="C59" s="23"/>
      <c r="D59" s="23"/>
      <c r="E59" s="23"/>
      <c r="F59" s="23"/>
      <c r="G59" s="23"/>
      <c r="H59" s="23"/>
      <c r="I59" s="23"/>
      <c r="J59" s="23"/>
      <c r="K59" s="64"/>
    </row>
    <row r="60" spans="1:11">
      <c r="A60" s="5" t="s">
        <v>59</v>
      </c>
      <c r="B60" s="5"/>
      <c r="C60" s="5"/>
      <c r="D60" s="5"/>
      <c r="E60" s="5"/>
      <c r="F60" s="5"/>
      <c r="G60" s="5"/>
      <c r="H60" s="5"/>
      <c r="I60" s="5"/>
    </row>
    <row r="61" spans="1:11" ht="26.25" thickBot="1">
      <c r="A61" s="258" t="s">
        <v>11</v>
      </c>
      <c r="B61" s="258" t="s">
        <v>33</v>
      </c>
      <c r="C61" s="261" t="s">
        <v>60</v>
      </c>
      <c r="D61" s="261" t="s">
        <v>61</v>
      </c>
      <c r="E61" s="261" t="s">
        <v>62</v>
      </c>
      <c r="F61" s="261" t="s">
        <v>63</v>
      </c>
      <c r="G61" s="261" t="s">
        <v>64</v>
      </c>
    </row>
    <row r="62" spans="1:11" ht="13.5" thickBot="1">
      <c r="A62" s="262"/>
      <c r="B62" s="263"/>
      <c r="C62" s="428" t="s">
        <v>65</v>
      </c>
      <c r="D62" s="428"/>
      <c r="E62" s="428"/>
      <c r="F62" s="428"/>
      <c r="G62" s="428"/>
    </row>
    <row r="63" spans="1:11" ht="14.25" thickTop="1" thickBot="1">
      <c r="A63" s="424" t="s">
        <v>66</v>
      </c>
      <c r="B63" s="314" t="s">
        <v>37</v>
      </c>
      <c r="C63" s="306">
        <v>0.85802122584392804</v>
      </c>
      <c r="D63" s="306">
        <v>1.01432703456576</v>
      </c>
      <c r="E63" s="306">
        <v>1.4314650505206901</v>
      </c>
      <c r="F63" s="306">
        <v>1.5420615723792901</v>
      </c>
      <c r="G63" s="306">
        <v>0.51675213197724201</v>
      </c>
    </row>
    <row r="64" spans="1:11" ht="13.5" thickBot="1">
      <c r="A64" s="425"/>
      <c r="B64" s="314" t="s">
        <v>38</v>
      </c>
      <c r="C64" s="306">
        <v>0.98472847194709201</v>
      </c>
      <c r="D64" s="306">
        <v>1.1907038410286599</v>
      </c>
      <c r="E64" s="306">
        <v>2.1209629737479698</v>
      </c>
      <c r="F64" s="306">
        <v>1.64146074720254</v>
      </c>
      <c r="G64" s="306">
        <v>0.57553355271138495</v>
      </c>
    </row>
    <row r="65" spans="1:11">
      <c r="A65" s="426"/>
      <c r="B65" s="315" t="s">
        <v>39</v>
      </c>
      <c r="C65" s="307">
        <v>0</v>
      </c>
      <c r="D65" s="307">
        <v>0</v>
      </c>
      <c r="E65" s="307">
        <v>0</v>
      </c>
      <c r="F65" s="307">
        <v>0</v>
      </c>
      <c r="G65" s="307">
        <v>0</v>
      </c>
    </row>
    <row r="66" spans="1:11" ht="13.5" thickBot="1">
      <c r="A66" s="427" t="s">
        <v>67</v>
      </c>
      <c r="B66" s="427"/>
      <c r="C66" s="308">
        <v>0.91195605569327998</v>
      </c>
      <c r="D66" s="308">
        <v>1.0919284064816399</v>
      </c>
      <c r="E66" s="308">
        <v>1.7273250757049801</v>
      </c>
      <c r="F66" s="308">
        <v>1.5964572318066601</v>
      </c>
      <c r="G66" s="308">
        <v>0.54550829868636896</v>
      </c>
      <c r="H66"/>
    </row>
    <row r="67" spans="1:11" ht="13.5" customHeight="1">
      <c r="A67" s="105" t="s">
        <v>68</v>
      </c>
      <c r="B67" s="67"/>
      <c r="C67" s="188"/>
      <c r="D67" s="67"/>
      <c r="E67" s="67"/>
      <c r="F67" s="67"/>
      <c r="G67" s="67"/>
    </row>
    <row r="68" spans="1:11">
      <c r="A68" s="175" t="s">
        <v>69</v>
      </c>
      <c r="B68" s="121"/>
      <c r="C68" s="121"/>
      <c r="D68" s="121"/>
      <c r="E68" s="121"/>
      <c r="F68" s="121"/>
      <c r="G68" s="121"/>
      <c r="H68" s="121"/>
      <c r="I68" s="121"/>
    </row>
    <row r="69" spans="1:11">
      <c r="A69" s="105"/>
      <c r="B69" s="67"/>
      <c r="C69" s="67"/>
      <c r="D69" s="67"/>
      <c r="E69" s="67"/>
      <c r="F69" s="67"/>
      <c r="G69" s="67"/>
    </row>
    <row r="70" spans="1:11">
      <c r="A70" s="194"/>
      <c r="B70" s="67"/>
      <c r="C70"/>
      <c r="D70"/>
      <c r="E70"/>
      <c r="F70"/>
      <c r="G70"/>
    </row>
    <row r="71" spans="1:11">
      <c r="A71" s="30"/>
    </row>
    <row r="72" spans="1:11">
      <c r="A72" s="5" t="s">
        <v>70</v>
      </c>
      <c r="B72"/>
      <c r="C72"/>
      <c r="D72"/>
      <c r="E72"/>
      <c r="F72"/>
      <c r="G72"/>
      <c r="H72"/>
      <c r="I72"/>
      <c r="J72"/>
    </row>
    <row r="73" spans="1:11" ht="51.75" thickBot="1">
      <c r="A73" s="256" t="s">
        <v>11</v>
      </c>
      <c r="B73" s="256" t="s">
        <v>33</v>
      </c>
      <c r="C73" s="256" t="s">
        <v>71</v>
      </c>
      <c r="D73" s="256" t="s">
        <v>72</v>
      </c>
      <c r="E73" s="256" t="s">
        <v>73</v>
      </c>
      <c r="F73" s="256" t="s">
        <v>74</v>
      </c>
      <c r="G73" s="256" t="s">
        <v>75</v>
      </c>
      <c r="H73" s="302"/>
      <c r="I73" s="302"/>
      <c r="J73"/>
    </row>
    <row r="74" spans="1:11" ht="14.25" thickTop="1" thickBot="1">
      <c r="A74" s="433" t="s">
        <v>66</v>
      </c>
      <c r="B74" s="314" t="s">
        <v>37</v>
      </c>
      <c r="C74" s="360">
        <v>1023704</v>
      </c>
      <c r="D74" s="360">
        <v>1394472</v>
      </c>
      <c r="E74" s="360">
        <f>SUM(C74,D74)</f>
        <v>2418176</v>
      </c>
      <c r="F74" s="360">
        <v>3461534.8594474401</v>
      </c>
      <c r="G74" s="360">
        <f>F74-E74</f>
        <v>1043358.8594474401</v>
      </c>
      <c r="H74" s="355"/>
      <c r="I74" s="303"/>
      <c r="J74"/>
    </row>
    <row r="75" spans="1:11" ht="13.5" thickBot="1">
      <c r="A75" s="433"/>
      <c r="B75" s="314" t="s">
        <v>38</v>
      </c>
      <c r="C75" s="360">
        <v>1296310</v>
      </c>
      <c r="D75" s="360">
        <v>1141698</v>
      </c>
      <c r="E75" s="360">
        <f>SUM(C75,D75)</f>
        <v>2438008</v>
      </c>
      <c r="F75" s="360">
        <v>5170924.87</v>
      </c>
      <c r="G75" s="360">
        <f t="shared" ref="G75:G77" si="4">F75-E75</f>
        <v>2732916.87</v>
      </c>
      <c r="H75" s="355"/>
      <c r="I75" s="303"/>
      <c r="J75"/>
    </row>
    <row r="76" spans="1:11">
      <c r="A76" s="433"/>
      <c r="B76" s="315" t="s">
        <v>39</v>
      </c>
      <c r="C76" s="360">
        <v>0</v>
      </c>
      <c r="D76" s="360">
        <v>141404</v>
      </c>
      <c r="E76" s="360">
        <f>SUM(C76,D76)</f>
        <v>141404</v>
      </c>
      <c r="F76" s="360">
        <v>0</v>
      </c>
      <c r="G76" s="360">
        <f t="shared" si="4"/>
        <v>-141404</v>
      </c>
      <c r="H76" s="355"/>
      <c r="I76" s="303"/>
      <c r="J76"/>
    </row>
    <row r="77" spans="1:11">
      <c r="A77" s="206" t="s">
        <v>76</v>
      </c>
      <c r="B77" s="138" t="s">
        <v>77</v>
      </c>
      <c r="C77" s="361">
        <f>SUM(C74:C76)</f>
        <v>2320014</v>
      </c>
      <c r="D77" s="361">
        <f>SUM(D74:D76)</f>
        <v>2677574</v>
      </c>
      <c r="E77" s="361">
        <f>SUM(E74:E76)</f>
        <v>4997588</v>
      </c>
      <c r="F77" s="361">
        <f>SUM(F74:F76)</f>
        <v>8632459.7294474393</v>
      </c>
      <c r="G77" s="361">
        <f t="shared" si="4"/>
        <v>3634871.7294474393</v>
      </c>
      <c r="H77" s="355"/>
      <c r="I77" s="304"/>
      <c r="J77"/>
    </row>
    <row r="78" spans="1:11">
      <c r="A78" s="105" t="s">
        <v>78</v>
      </c>
      <c r="B78" s="1"/>
      <c r="C78" s="1"/>
      <c r="D78" s="1"/>
      <c r="E78" s="1"/>
      <c r="F78" s="1"/>
      <c r="G78" s="1"/>
      <c r="H78" s="1"/>
      <c r="I78" s="1"/>
      <c r="J78" s="1"/>
    </row>
    <row r="79" spans="1:11" s="52" customFormat="1">
      <c r="A79" s="175" t="s">
        <v>79</v>
      </c>
      <c r="B79" s="2"/>
      <c r="C79" s="2"/>
      <c r="D79" s="2"/>
      <c r="E79" s="2"/>
      <c r="F79" s="2"/>
      <c r="G79" s="2"/>
      <c r="H79" s="2"/>
      <c r="I79" s="2"/>
      <c r="J79" s="2"/>
      <c r="K79" s="65"/>
    </row>
    <row r="80" spans="1:11">
      <c r="D80" s="1"/>
      <c r="E80" s="1"/>
      <c r="F80" s="1"/>
      <c r="G80" s="1"/>
      <c r="H80" s="1"/>
      <c r="I80" s="1"/>
      <c r="J80" s="1"/>
    </row>
    <row r="81" spans="1:10">
      <c r="A81" s="5" t="s">
        <v>80</v>
      </c>
    </row>
    <row r="82" spans="1:10" ht="26.25" customHeight="1" thickBot="1">
      <c r="A82" s="436" t="s">
        <v>81</v>
      </c>
      <c r="B82" s="436"/>
      <c r="C82" s="436"/>
      <c r="D82" s="436"/>
      <c r="E82" s="436"/>
      <c r="F82"/>
      <c r="G82"/>
      <c r="H82"/>
      <c r="I82"/>
      <c r="J82"/>
    </row>
    <row r="83" spans="1:10" ht="13.5" thickTop="1">
      <c r="A83" s="437" t="s">
        <v>82</v>
      </c>
      <c r="B83" s="438"/>
      <c r="C83" s="438"/>
      <c r="D83" s="438"/>
      <c r="E83" s="439"/>
      <c r="F83"/>
      <c r="G83"/>
      <c r="H83"/>
      <c r="I83"/>
      <c r="J83"/>
    </row>
    <row r="84" spans="1:10">
      <c r="A84" s="312" t="s">
        <v>83</v>
      </c>
      <c r="B84" s="312" t="s">
        <v>84</v>
      </c>
      <c r="C84" s="312" t="s">
        <v>85</v>
      </c>
      <c r="D84" s="312" t="s">
        <v>86</v>
      </c>
      <c r="E84" s="312" t="s">
        <v>87</v>
      </c>
      <c r="F84"/>
      <c r="G84"/>
      <c r="H84"/>
      <c r="I84"/>
      <c r="J84"/>
    </row>
    <row r="85" spans="1:10">
      <c r="A85" s="313">
        <v>6.7308000000000007E-2</v>
      </c>
      <c r="B85" s="313">
        <v>0.03</v>
      </c>
      <c r="C85" s="313">
        <v>6.7308000000000007E-2</v>
      </c>
      <c r="D85" s="313">
        <v>0.1</v>
      </c>
      <c r="E85" s="313">
        <v>6.7308000000000007E-2</v>
      </c>
      <c r="F85"/>
      <c r="G85"/>
      <c r="H85"/>
      <c r="I85"/>
      <c r="J85"/>
    </row>
    <row r="86" spans="1:10">
      <c r="A86" s="1" t="s">
        <v>88</v>
      </c>
      <c r="F86"/>
      <c r="G86"/>
      <c r="H86"/>
      <c r="I86"/>
      <c r="J86"/>
    </row>
    <row r="89" spans="1:10">
      <c r="A89" s="5" t="s">
        <v>89</v>
      </c>
      <c r="B89" s="5"/>
      <c r="C89" s="5"/>
      <c r="D89" s="5"/>
      <c r="E89" s="5"/>
      <c r="F89" s="5"/>
      <c r="G89" s="5"/>
    </row>
    <row r="90" spans="1:10" ht="26.25" thickBot="1">
      <c r="A90" s="258" t="s">
        <v>11</v>
      </c>
      <c r="B90" s="258" t="s">
        <v>33</v>
      </c>
      <c r="C90" s="261" t="s">
        <v>60</v>
      </c>
      <c r="D90" s="261" t="s">
        <v>61</v>
      </c>
      <c r="E90" s="261" t="s">
        <v>62</v>
      </c>
      <c r="F90" s="261" t="s">
        <v>63</v>
      </c>
      <c r="G90" s="261" t="s">
        <v>64</v>
      </c>
    </row>
    <row r="91" spans="1:10" ht="13.5" thickBot="1">
      <c r="A91" s="262"/>
      <c r="B91" s="263"/>
      <c r="C91" s="428" t="s">
        <v>65</v>
      </c>
      <c r="D91" s="428"/>
      <c r="E91" s="428"/>
      <c r="F91" s="428"/>
      <c r="G91" s="428"/>
    </row>
    <row r="92" spans="1:10" ht="14.25" thickTop="1" thickBot="1">
      <c r="A92" s="424" t="s">
        <v>66</v>
      </c>
      <c r="B92" s="314" t="s">
        <v>37</v>
      </c>
      <c r="C92" s="306">
        <v>0.95944756156495603</v>
      </c>
      <c r="D92" s="306">
        <v>1.12526902683285</v>
      </c>
      <c r="E92" s="306">
        <v>1.92723709819108</v>
      </c>
      <c r="F92" s="306">
        <v>1.5624201419274699</v>
      </c>
      <c r="G92" s="306">
        <v>0.56239778006962204</v>
      </c>
    </row>
    <row r="93" spans="1:10" ht="13.5" thickBot="1">
      <c r="A93" s="425"/>
      <c r="B93" s="314" t="s">
        <v>38</v>
      </c>
      <c r="C93" s="306">
        <v>0.94211095615793805</v>
      </c>
      <c r="D93" s="306">
        <v>1.1814242097996801</v>
      </c>
      <c r="E93" s="306">
        <v>2.5471055452519802</v>
      </c>
      <c r="F93" s="306">
        <v>1.3756857309870401</v>
      </c>
      <c r="G93" s="306">
        <v>0.61262110169242701</v>
      </c>
    </row>
    <row r="94" spans="1:10">
      <c r="A94" s="426"/>
      <c r="B94" s="315" t="s">
        <v>39</v>
      </c>
      <c r="C94" s="307">
        <v>0</v>
      </c>
      <c r="D94" s="307">
        <v>0</v>
      </c>
      <c r="E94" s="307">
        <v>0</v>
      </c>
      <c r="F94" s="307">
        <v>0</v>
      </c>
      <c r="G94" s="307">
        <v>0</v>
      </c>
    </row>
    <row r="95" spans="1:10" ht="13.5" thickBot="1">
      <c r="A95" s="427" t="s">
        <v>67</v>
      </c>
      <c r="B95" s="427"/>
      <c r="C95" s="308">
        <v>0.94018851328590303</v>
      </c>
      <c r="D95" s="308">
        <v>1.1388661072184201</v>
      </c>
      <c r="E95" s="308">
        <v>2.1397297415215899</v>
      </c>
      <c r="F95" s="308">
        <v>1.4646755959070099</v>
      </c>
      <c r="G95" s="308">
        <v>0.58255768106362205</v>
      </c>
    </row>
    <row r="96" spans="1:10">
      <c r="A96" s="105" t="s">
        <v>68</v>
      </c>
      <c r="B96" s="67"/>
      <c r="C96" s="67"/>
      <c r="D96" s="67"/>
      <c r="E96" s="67"/>
      <c r="F96" s="67"/>
      <c r="G96" s="67"/>
    </row>
    <row r="97" spans="1:8">
      <c r="A97" s="175" t="s">
        <v>69</v>
      </c>
      <c r="B97" s="121"/>
      <c r="C97" s="121"/>
      <c r="D97" s="121"/>
      <c r="E97" s="121"/>
      <c r="F97" s="121"/>
      <c r="G97" s="121"/>
    </row>
    <row r="98" spans="1:8">
      <c r="A98" s="105"/>
      <c r="B98" s="67"/>
      <c r="C98" s="67"/>
      <c r="D98" s="67"/>
      <c r="E98" s="67"/>
      <c r="F98" s="67"/>
      <c r="G98" s="67"/>
    </row>
    <row r="99" spans="1:8">
      <c r="A99" s="194"/>
      <c r="B99" s="67"/>
      <c r="C99"/>
      <c r="D99"/>
      <c r="E99"/>
      <c r="F99"/>
      <c r="G99"/>
    </row>
    <row r="100" spans="1:8">
      <c r="A100" s="30"/>
    </row>
    <row r="101" spans="1:8">
      <c r="A101" s="5" t="s">
        <v>90</v>
      </c>
      <c r="B101"/>
      <c r="C101"/>
      <c r="D101"/>
      <c r="E101"/>
      <c r="F101"/>
      <c r="G101"/>
    </row>
    <row r="102" spans="1:8" ht="51.75" thickBot="1">
      <c r="A102" s="256" t="s">
        <v>11</v>
      </c>
      <c r="B102" s="256" t="s">
        <v>33</v>
      </c>
      <c r="C102" s="256" t="s">
        <v>71</v>
      </c>
      <c r="D102" s="256" t="s">
        <v>72</v>
      </c>
      <c r="E102" s="256" t="s">
        <v>73</v>
      </c>
      <c r="F102" s="256" t="s">
        <v>74</v>
      </c>
      <c r="G102" s="256" t="s">
        <v>75</v>
      </c>
    </row>
    <row r="103" spans="1:8" ht="14.25" thickTop="1" thickBot="1">
      <c r="A103" s="433" t="s">
        <v>66</v>
      </c>
      <c r="B103" s="314" t="s">
        <v>37</v>
      </c>
      <c r="C103" s="360">
        <f>SUM(C74*0.9369,'PY1 - Evergy Metro'!C52)</f>
        <v>2537354.2775999997</v>
      </c>
      <c r="D103" s="360">
        <f>SUM(D74*0.9369,'PY1 - Evergy Metro'!D52)</f>
        <v>2660879.8168000001</v>
      </c>
      <c r="E103" s="360">
        <f>SUM(C103,D103)</f>
        <v>5198234.0943999998</v>
      </c>
      <c r="F103" s="360">
        <f>SUM(F74*0.9369,'PY1 - Evergy Metro'!F52)</f>
        <v>10018284.009816308</v>
      </c>
      <c r="G103" s="360">
        <f>F103-E103</f>
        <v>4820049.9154163077</v>
      </c>
      <c r="H103" s="355"/>
    </row>
    <row r="104" spans="1:8" ht="13.5" thickBot="1">
      <c r="A104" s="433"/>
      <c r="B104" s="314" t="s">
        <v>38</v>
      </c>
      <c r="C104" s="360">
        <f>SUM(C75*0.9369,'PY1 - Evergy Metro'!C53)</f>
        <v>2363089.8389999997</v>
      </c>
      <c r="D104" s="360">
        <f>SUM(D75*0.9369,'PY1 - Evergy Metro'!D53)</f>
        <v>1782338.8562</v>
      </c>
      <c r="E104" s="360">
        <f>SUM(C104,D104)</f>
        <v>4145428.6952</v>
      </c>
      <c r="F104" s="360">
        <f>SUM(F75*0.9369,'PY1 - Evergy Metro'!F53)</f>
        <v>10558893.510703001</v>
      </c>
      <c r="G104" s="360">
        <f>F104-E104</f>
        <v>6413464.8155030012</v>
      </c>
      <c r="H104" s="355"/>
    </row>
    <row r="105" spans="1:8">
      <c r="A105" s="433"/>
      <c r="B105" s="315" t="s">
        <v>39</v>
      </c>
      <c r="C105" s="360">
        <f>SUM(C76*0.9369,'PY1 - Evergy Metro'!C54)</f>
        <v>0</v>
      </c>
      <c r="D105" s="360">
        <f>SUM(D76*0.9369,'PY1 - Evergy Metro'!D54)</f>
        <v>273010.40760000004</v>
      </c>
      <c r="E105" s="360">
        <f>SUM(C105,D105)</f>
        <v>273010.40760000004</v>
      </c>
      <c r="F105" s="360">
        <f>SUM(F76*0.9369,'PY1 - Evergy Metro'!F54)</f>
        <v>0</v>
      </c>
      <c r="G105" s="360">
        <f>F105-E105</f>
        <v>-273010.40760000004</v>
      </c>
      <c r="H105" s="355"/>
    </row>
    <row r="106" spans="1:8">
      <c r="A106" s="206" t="s">
        <v>76</v>
      </c>
      <c r="B106" s="138" t="s">
        <v>77</v>
      </c>
      <c r="C106" s="362">
        <f>SUM(C103:C105)</f>
        <v>4900444.1165999994</v>
      </c>
      <c r="D106" s="362">
        <f>SUM(D103:D105)</f>
        <v>4716229.0806000009</v>
      </c>
      <c r="E106" s="362">
        <f>SUM(E103:E105)</f>
        <v>9616673.1972000003</v>
      </c>
      <c r="F106" s="362">
        <f>SUM(F103:F105)</f>
        <v>20577177.520519309</v>
      </c>
      <c r="G106" s="362">
        <f>F106-E106</f>
        <v>10960504.323319308</v>
      </c>
      <c r="H106" s="355"/>
    </row>
    <row r="107" spans="1:8">
      <c r="A107" s="105" t="s">
        <v>78</v>
      </c>
      <c r="B107"/>
      <c r="C107"/>
      <c r="D107"/>
      <c r="E107"/>
      <c r="F107"/>
      <c r="G107"/>
    </row>
    <row r="108" spans="1:8">
      <c r="A108" s="175" t="s">
        <v>79</v>
      </c>
      <c r="C108" s="2"/>
      <c r="D108" s="2"/>
      <c r="E108" s="2"/>
      <c r="F108" s="2"/>
      <c r="G108" s="2"/>
    </row>
  </sheetData>
  <mergeCells count="37">
    <mergeCell ref="C91:G91"/>
    <mergeCell ref="A92:A94"/>
    <mergeCell ref="A95:B95"/>
    <mergeCell ref="A103:A105"/>
    <mergeCell ref="A6:H6"/>
    <mergeCell ref="A7:H7"/>
    <mergeCell ref="A8:H8"/>
    <mergeCell ref="A20:A21"/>
    <mergeCell ref="B20:B21"/>
    <mergeCell ref="A9:A10"/>
    <mergeCell ref="B9:B10"/>
    <mergeCell ref="A11:A13"/>
    <mergeCell ref="C14:H14"/>
    <mergeCell ref="A82:E82"/>
    <mergeCell ref="A83:E83"/>
    <mergeCell ref="A74:A76"/>
    <mergeCell ref="A1:K1"/>
    <mergeCell ref="A2:K2"/>
    <mergeCell ref="A3:K3"/>
    <mergeCell ref="A4:I4"/>
    <mergeCell ref="A5:H5"/>
    <mergeCell ref="B57:E57"/>
    <mergeCell ref="A63:A65"/>
    <mergeCell ref="A66:B66"/>
    <mergeCell ref="C62:G62"/>
    <mergeCell ref="B42:B43"/>
    <mergeCell ref="A44:A46"/>
    <mergeCell ref="C47:H47"/>
    <mergeCell ref="B56:E56"/>
    <mergeCell ref="A33:A35"/>
    <mergeCell ref="C36:H36"/>
    <mergeCell ref="A42:A43"/>
    <mergeCell ref="A22:A24"/>
    <mergeCell ref="C25:H25"/>
    <mergeCell ref="A30:H30"/>
    <mergeCell ref="A31:A32"/>
    <mergeCell ref="B31:B32"/>
  </mergeCells>
  <pageMargins left="0.7" right="0.7" top="0.75" bottom="0.75" header="0.3" footer="0.3"/>
  <pageSetup scale="29" orientation="landscape" verticalDpi="200" r:id="rId1"/>
  <headerFooter alignWithMargins="0">
    <oddFooter>&amp;R&amp;1#&amp;"Calibri"&amp;10&amp;KA80000Internal Use Only</oddFooter>
  </headerFooter>
  <rowBreaks count="1" manualBreakCount="1">
    <brk id="25" max="16383" man="1"/>
  </rowBreaks>
  <ignoredErrors>
    <ignoredError sqref="E15 E26 E37 E4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1FF0-BD65-4689-99BB-37D61E653944}">
  <sheetPr>
    <pageSetUpPr fitToPage="1"/>
  </sheetPr>
  <dimension ref="A1:AH108"/>
  <sheetViews>
    <sheetView showGridLines="0" zoomScaleNormal="100" workbookViewId="0">
      <selection sqref="A1:K1"/>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 min="35" max="16384" width="9.140625" style="316"/>
  </cols>
  <sheetData>
    <row r="1" spans="1:11">
      <c r="A1" s="429" t="str">
        <f>Cover!B8</f>
        <v>Evergy Services, Inc. (ESI) Evaluation, Measurement, and Verification Report  – Commercial &amp; Industrial Databook</v>
      </c>
      <c r="B1" s="429"/>
      <c r="C1" s="429"/>
      <c r="D1" s="429"/>
      <c r="E1" s="429"/>
      <c r="F1" s="429"/>
      <c r="G1" s="429"/>
      <c r="H1" s="429"/>
      <c r="I1" s="429"/>
      <c r="J1" s="429"/>
      <c r="K1" s="429"/>
    </row>
    <row r="2" spans="1:11" ht="34.15" customHeight="1">
      <c r="A2" s="430"/>
      <c r="B2" s="430"/>
      <c r="C2" s="430"/>
      <c r="D2" s="430"/>
      <c r="E2" s="430"/>
      <c r="F2" s="430"/>
      <c r="G2" s="430"/>
      <c r="H2" s="430"/>
      <c r="I2" s="430"/>
      <c r="J2" s="430"/>
      <c r="K2" s="430"/>
    </row>
    <row r="3" spans="1:11">
      <c r="A3" s="431"/>
      <c r="B3" s="431"/>
      <c r="C3" s="431"/>
      <c r="D3" s="431"/>
      <c r="E3" s="431"/>
      <c r="F3" s="431"/>
      <c r="G3" s="431"/>
      <c r="H3" s="431"/>
      <c r="I3" s="431"/>
      <c r="J3" s="431"/>
      <c r="K3" s="431"/>
    </row>
    <row r="4" spans="1:11" ht="30" customHeight="1">
      <c r="A4" s="432" t="s">
        <v>91</v>
      </c>
      <c r="B4" s="432"/>
      <c r="C4" s="432"/>
      <c r="D4" s="432"/>
      <c r="E4" s="432"/>
      <c r="F4" s="432"/>
      <c r="G4" s="432"/>
      <c r="H4" s="432"/>
      <c r="I4" s="432"/>
      <c r="J4" s="5"/>
      <c r="K4" s="56"/>
    </row>
    <row r="5" spans="1:11">
      <c r="A5" s="430"/>
      <c r="B5" s="430"/>
      <c r="C5" s="430"/>
      <c r="D5" s="430"/>
      <c r="E5" s="430"/>
      <c r="F5" s="430"/>
      <c r="G5" s="430"/>
      <c r="H5" s="430"/>
      <c r="I5"/>
      <c r="J5" s="5"/>
      <c r="K5" s="56"/>
    </row>
    <row r="6" spans="1:11">
      <c r="A6" s="434" t="s">
        <v>31</v>
      </c>
      <c r="B6" s="434"/>
      <c r="C6" s="434"/>
      <c r="D6" s="434"/>
      <c r="E6" s="434"/>
      <c r="F6" s="434"/>
      <c r="G6" s="434"/>
      <c r="H6" s="434"/>
      <c r="I6" s="190"/>
      <c r="J6" s="5"/>
      <c r="K6" s="56"/>
    </row>
    <row r="7" spans="1:11">
      <c r="A7" s="435"/>
      <c r="B7" s="435"/>
      <c r="C7" s="435"/>
      <c r="D7" s="435"/>
      <c r="E7" s="435"/>
      <c r="F7" s="435"/>
      <c r="G7" s="435"/>
      <c r="H7" s="435"/>
      <c r="I7" s="171"/>
      <c r="J7" s="108"/>
      <c r="K7" s="56"/>
    </row>
    <row r="8" spans="1:11">
      <c r="A8" s="422" t="s">
        <v>32</v>
      </c>
      <c r="B8" s="422"/>
      <c r="C8" s="422"/>
      <c r="D8" s="422"/>
      <c r="E8" s="422"/>
      <c r="F8" s="422"/>
      <c r="G8" s="422"/>
      <c r="H8" s="422"/>
      <c r="I8" s="5"/>
      <c r="J8" s="5"/>
      <c r="K8" s="56"/>
    </row>
    <row r="9" spans="1:11" ht="13.5" thickBot="1">
      <c r="A9" s="420" t="s">
        <v>11</v>
      </c>
      <c r="B9" s="420" t="s">
        <v>33</v>
      </c>
      <c r="C9" s="256"/>
      <c r="D9" s="256" t="s">
        <v>12</v>
      </c>
      <c r="E9" s="257"/>
      <c r="F9" s="256"/>
      <c r="G9" s="256" t="s">
        <v>13</v>
      </c>
      <c r="H9" s="256"/>
      <c r="I9"/>
      <c r="J9" s="108"/>
      <c r="K9" s="56"/>
    </row>
    <row r="10" spans="1:11" ht="39" thickTop="1">
      <c r="A10" s="421"/>
      <c r="B10" s="421"/>
      <c r="C10" s="259" t="s">
        <v>14</v>
      </c>
      <c r="D10" s="259" t="s">
        <v>15</v>
      </c>
      <c r="E10" s="260" t="s">
        <v>16</v>
      </c>
      <c r="F10" s="259" t="s">
        <v>34</v>
      </c>
      <c r="G10" s="259" t="s">
        <v>15</v>
      </c>
      <c r="H10" s="259" t="s">
        <v>35</v>
      </c>
      <c r="I10" s="43"/>
      <c r="J10" s="43"/>
      <c r="K10" s="110"/>
    </row>
    <row r="11" spans="1:11" ht="13.5" customHeight="1" thickBot="1">
      <c r="A11" s="417" t="s">
        <v>36</v>
      </c>
      <c r="B11" s="192" t="s">
        <v>37</v>
      </c>
      <c r="C11" s="192">
        <f>'Business ESP - Standard'!B29</f>
        <v>11967648</v>
      </c>
      <c r="D11" s="192">
        <f>'Business ESP - Standard'!C29</f>
        <v>12439712</v>
      </c>
      <c r="E11" s="95">
        <f>D11/C11</f>
        <v>1.0394450104147448</v>
      </c>
      <c r="F11" s="192">
        <f>'Business ESP - Standard'!E29</f>
        <v>46646197.198902555</v>
      </c>
      <c r="G11" s="192">
        <f>'Business ESP - Standard'!F29</f>
        <v>9839812.1919999998</v>
      </c>
      <c r="H11" s="94">
        <f t="shared" ref="H11:H13" si="0">G11/F11</f>
        <v>0.21094564579492669</v>
      </c>
      <c r="I11" s="186"/>
      <c r="J11" s="186"/>
      <c r="K11" s="111"/>
    </row>
    <row r="12" spans="1:11" ht="13.5" thickBot="1">
      <c r="A12" s="417"/>
      <c r="B12" s="192" t="s">
        <v>38</v>
      </c>
      <c r="C12" s="192">
        <f>'Business ESP - Custom'!B29</f>
        <v>16644699.188800003</v>
      </c>
      <c r="D12" s="192">
        <f>'Business ESP - Custom'!C29</f>
        <v>16081967.1440186</v>
      </c>
      <c r="E12" s="95">
        <f t="shared" ref="E12:E13" si="1">D12/C12</f>
        <v>0.96619151608579035</v>
      </c>
      <c r="F12" s="192">
        <f>'Business ESP - Custom'!E29</f>
        <v>10016241.480000008</v>
      </c>
      <c r="G12" s="192">
        <f>'Business ESP - Custom'!F29</f>
        <v>13122885.189519178</v>
      </c>
      <c r="H12" s="94">
        <f t="shared" si="0"/>
        <v>1.3101606241944526</v>
      </c>
      <c r="I12" s="186"/>
      <c r="J12" s="186"/>
      <c r="K12" s="57"/>
    </row>
    <row r="13" spans="1:11">
      <c r="A13" s="418"/>
      <c r="B13" s="202" t="s">
        <v>39</v>
      </c>
      <c r="C13" s="202">
        <f>'Process Efficiency'!B29</f>
        <v>467795</v>
      </c>
      <c r="D13" s="202">
        <f>'Process Efficiency'!C29</f>
        <v>450363</v>
      </c>
      <c r="E13" s="203">
        <f t="shared" si="1"/>
        <v>0.9627358137645764</v>
      </c>
      <c r="F13" s="202">
        <f>'Process Efficiency'!E29</f>
        <v>20470674.240000032</v>
      </c>
      <c r="G13" s="351">
        <f>'Process Efficiency'!F29</f>
        <v>450363</v>
      </c>
      <c r="H13" s="352">
        <f t="shared" si="0"/>
        <v>2.2000398947289355E-2</v>
      </c>
      <c r="I13" s="186"/>
      <c r="J13" s="186"/>
      <c r="K13" s="57"/>
    </row>
    <row r="14" spans="1:11" ht="13.5" customHeight="1">
      <c r="A14" s="321" t="s">
        <v>41</v>
      </c>
      <c r="B14" s="322" t="s">
        <v>42</v>
      </c>
      <c r="C14" s="419" t="s">
        <v>43</v>
      </c>
      <c r="D14" s="419"/>
      <c r="E14" s="440"/>
      <c r="F14" s="419"/>
      <c r="G14" s="440"/>
      <c r="H14" s="440"/>
      <c r="I14" s="186"/>
      <c r="J14" s="186"/>
      <c r="K14" s="57"/>
    </row>
    <row r="15" spans="1:11" ht="13.5" customHeight="1" thickBot="1">
      <c r="A15" s="207" t="s">
        <v>92</v>
      </c>
      <c r="B15" s="207"/>
      <c r="C15" s="207">
        <f>SUM(C11:C13)</f>
        <v>29080142.188800003</v>
      </c>
      <c r="D15" s="207">
        <f>SUM(D11:D13)</f>
        <v>28972042.144018598</v>
      </c>
      <c r="E15" s="208">
        <f>D15/C15</f>
        <v>0.99628268513683405</v>
      </c>
      <c r="F15" s="207">
        <f>SUM(F11:F13)</f>
        <v>77133112.918902606</v>
      </c>
      <c r="G15" s="207">
        <f>SUM(G11:G13)</f>
        <v>23413060.381519176</v>
      </c>
      <c r="H15" s="209">
        <f>G15/F15</f>
        <v>0.30354097605441593</v>
      </c>
      <c r="I15" s="186"/>
      <c r="J15" s="186"/>
    </row>
    <row r="16" spans="1:11">
      <c r="A16" t="s">
        <v>45</v>
      </c>
      <c r="B16"/>
      <c r="C16"/>
      <c r="D16"/>
      <c r="E16"/>
      <c r="F16"/>
      <c r="G16"/>
      <c r="H16"/>
      <c r="I16"/>
      <c r="J16" s="109"/>
    </row>
    <row r="17" spans="1:11">
      <c r="A17" s="68"/>
      <c r="B17"/>
      <c r="C17"/>
      <c r="D17"/>
      <c r="E17"/>
      <c r="F17" s="84"/>
      <c r="G17"/>
      <c r="H17" s="22"/>
      <c r="I17"/>
      <c r="J17" s="109"/>
      <c r="K17" s="59"/>
    </row>
    <row r="18" spans="1:11">
      <c r="A18" s="68"/>
      <c r="B18"/>
      <c r="C18"/>
      <c r="D18"/>
      <c r="E18"/>
      <c r="F18" s="84"/>
      <c r="G18"/>
      <c r="H18"/>
      <c r="I18"/>
      <c r="J18" s="109"/>
    </row>
    <row r="19" spans="1:11">
      <c r="A19" s="5" t="s">
        <v>46</v>
      </c>
      <c r="B19" s="5"/>
      <c r="C19" s="5"/>
      <c r="D19" s="5"/>
      <c r="E19" s="5"/>
      <c r="F19" s="5"/>
      <c r="G19" s="5"/>
      <c r="H19" s="5"/>
      <c r="I19" s="5"/>
      <c r="J19" s="25"/>
    </row>
    <row r="20" spans="1:11" ht="13.5" thickBot="1">
      <c r="A20" s="420" t="s">
        <v>11</v>
      </c>
      <c r="B20" s="420" t="s">
        <v>33</v>
      </c>
      <c r="C20" s="256"/>
      <c r="D20" s="256" t="s">
        <v>12</v>
      </c>
      <c r="E20" s="257"/>
      <c r="F20" s="256"/>
      <c r="G20" s="256" t="s">
        <v>13</v>
      </c>
      <c r="H20" s="256"/>
      <c r="I20"/>
      <c r="J20" s="177"/>
      <c r="K20" s="60"/>
    </row>
    <row r="21" spans="1:11" ht="39" thickTop="1">
      <c r="A21" s="421"/>
      <c r="B21" s="421"/>
      <c r="C21" s="259" t="s">
        <v>24</v>
      </c>
      <c r="D21" s="259" t="s">
        <v>25</v>
      </c>
      <c r="E21" s="260" t="s">
        <v>16</v>
      </c>
      <c r="F21" s="259" t="s">
        <v>47</v>
      </c>
      <c r="G21" s="259" t="s">
        <v>25</v>
      </c>
      <c r="H21" s="259" t="s">
        <v>35</v>
      </c>
      <c r="I21" s="43"/>
      <c r="J21" s="43"/>
    </row>
    <row r="22" spans="1:11" ht="13.5" customHeight="1" thickBot="1">
      <c r="A22" s="417" t="s">
        <v>36</v>
      </c>
      <c r="B22" s="192" t="s">
        <v>37</v>
      </c>
      <c r="C22" s="192">
        <f>'Business ESP - Standard'!B30</f>
        <v>2309</v>
      </c>
      <c r="D22" s="192">
        <f>'Business ESP - Standard'!C30</f>
        <v>1870</v>
      </c>
      <c r="E22" s="95">
        <f>D22/C22</f>
        <v>0.8098744045041143</v>
      </c>
      <c r="F22" s="192">
        <f>'Business ESP - Standard'!E30</f>
        <v>7513.8896712000005</v>
      </c>
      <c r="G22" s="192">
        <f>'Business ESP - Standard'!F30</f>
        <v>1479.17</v>
      </c>
      <c r="H22" s="94">
        <f>G22/F22</f>
        <v>0.19685809410664001</v>
      </c>
      <c r="I22" s="186"/>
      <c r="J22" s="186"/>
    </row>
    <row r="23" spans="1:11" ht="13.5" thickBot="1">
      <c r="A23" s="417"/>
      <c r="B23" s="192" t="s">
        <v>38</v>
      </c>
      <c r="C23" s="192">
        <f>'Business ESP - Custom'!B30</f>
        <v>3773.9493000000007</v>
      </c>
      <c r="D23" s="192">
        <f>'Business ESP - Custom'!C30</f>
        <v>2893.6969484931701</v>
      </c>
      <c r="E23" s="93">
        <f>D23/C23</f>
        <v>0.766755649974728</v>
      </c>
      <c r="F23" s="192">
        <f>'Business ESP - Custom'!E30</f>
        <v>1586.6804398830946</v>
      </c>
      <c r="G23" s="192">
        <f>'Business ESP - Custom'!F30</f>
        <v>2361.256709970427</v>
      </c>
      <c r="H23" s="94">
        <f>G23/F23</f>
        <v>1.4881740838403494</v>
      </c>
      <c r="I23" s="186"/>
      <c r="J23" s="186"/>
      <c r="K23" s="60"/>
    </row>
    <row r="24" spans="1:11">
      <c r="A24" s="418"/>
      <c r="B24" s="202" t="s">
        <v>39</v>
      </c>
      <c r="C24" s="202">
        <f>'Process Efficiency'!B30</f>
        <v>73.5</v>
      </c>
      <c r="D24" s="202">
        <f>'Process Efficiency'!C30</f>
        <v>66.31</v>
      </c>
      <c r="E24" s="203">
        <f>D24/C24</f>
        <v>0.90217687074829933</v>
      </c>
      <c r="F24" s="202">
        <f>'Process Efficiency'!E30</f>
        <v>227.44799999999998</v>
      </c>
      <c r="G24" s="202">
        <f>'Process Efficiency'!F30</f>
        <v>66.31</v>
      </c>
      <c r="H24" s="352">
        <f>G24/F24</f>
        <v>0.29153916499595517</v>
      </c>
      <c r="I24" s="186"/>
      <c r="J24" s="186"/>
      <c r="K24" s="60"/>
    </row>
    <row r="25" spans="1:11" ht="12.75" customHeight="1">
      <c r="A25" s="321" t="s">
        <v>41</v>
      </c>
      <c r="B25" s="323" t="s">
        <v>42</v>
      </c>
      <c r="C25" s="419" t="s">
        <v>43</v>
      </c>
      <c r="D25" s="419"/>
      <c r="E25" s="440"/>
      <c r="F25" s="419"/>
      <c r="G25" s="419"/>
      <c r="H25" s="440"/>
      <c r="I25" s="186"/>
      <c r="J25" s="186"/>
      <c r="K25" s="61"/>
    </row>
    <row r="26" spans="1:11" ht="13.5" thickBot="1">
      <c r="A26" s="207" t="s">
        <v>92</v>
      </c>
      <c r="B26" s="207"/>
      <c r="C26" s="207">
        <f>SUM(C22:C24)</f>
        <v>6156.4493000000002</v>
      </c>
      <c r="D26" s="207">
        <f>SUM(D22:D24)</f>
        <v>4830.006948493171</v>
      </c>
      <c r="E26" s="208">
        <f>D26/C26</f>
        <v>0.78454425808284833</v>
      </c>
      <c r="F26" s="207">
        <f>SUM(F22:F24)</f>
        <v>9328.0181110830963</v>
      </c>
      <c r="G26" s="207">
        <f>SUM(G22:G24)</f>
        <v>3906.736709970427</v>
      </c>
      <c r="H26" s="209">
        <f>G26/F26</f>
        <v>0.41881744476124388</v>
      </c>
      <c r="I26" s="186"/>
      <c r="J26" s="186"/>
    </row>
    <row r="27" spans="1:11">
      <c r="A27" t="s">
        <v>45</v>
      </c>
      <c r="B27"/>
      <c r="C27"/>
      <c r="D27"/>
      <c r="E27" s="69"/>
      <c r="F27"/>
      <c r="G27"/>
      <c r="H27"/>
      <c r="I27"/>
      <c r="J27" s="46"/>
      <c r="K27" s="110"/>
    </row>
    <row r="28" spans="1:11">
      <c r="B28"/>
      <c r="C28"/>
      <c r="D28"/>
      <c r="E28"/>
      <c r="F28"/>
      <c r="G28"/>
      <c r="H28"/>
      <c r="I28"/>
      <c r="J28" s="46"/>
      <c r="K28" s="110"/>
    </row>
    <row r="29" spans="1:11">
      <c r="B29"/>
      <c r="C29"/>
      <c r="D29"/>
      <c r="E29"/>
      <c r="F29"/>
      <c r="G29"/>
      <c r="H29"/>
      <c r="I29"/>
      <c r="J29" s="46"/>
      <c r="K29" s="110"/>
    </row>
    <row r="30" spans="1:11">
      <c r="A30" s="422" t="s">
        <v>48</v>
      </c>
      <c r="B30" s="422"/>
      <c r="C30" s="422"/>
      <c r="D30" s="422"/>
      <c r="E30" s="422"/>
      <c r="F30" s="422"/>
      <c r="G30" s="422"/>
      <c r="H30" s="422"/>
      <c r="I30"/>
      <c r="J30" s="46"/>
      <c r="K30" s="110"/>
    </row>
    <row r="31" spans="1:11" ht="13.5" thickBot="1">
      <c r="A31" s="420" t="s">
        <v>11</v>
      </c>
      <c r="B31" s="420" t="s">
        <v>33</v>
      </c>
      <c r="C31" s="256"/>
      <c r="D31" s="256" t="s">
        <v>12</v>
      </c>
      <c r="E31" s="257"/>
      <c r="F31" s="256"/>
      <c r="G31" s="256" t="s">
        <v>13</v>
      </c>
      <c r="H31" s="256"/>
      <c r="I31"/>
      <c r="J31" s="46"/>
      <c r="K31" s="110"/>
    </row>
    <row r="32" spans="1:11" ht="39" thickTop="1">
      <c r="A32" s="421"/>
      <c r="B32" s="421"/>
      <c r="C32" s="259" t="s">
        <v>14</v>
      </c>
      <c r="D32" s="259" t="s">
        <v>15</v>
      </c>
      <c r="E32" s="260" t="s">
        <v>16</v>
      </c>
      <c r="F32" s="259" t="s">
        <v>34</v>
      </c>
      <c r="G32" s="259" t="s">
        <v>15</v>
      </c>
      <c r="H32" s="259" t="s">
        <v>35</v>
      </c>
      <c r="I32"/>
      <c r="J32" s="46"/>
      <c r="K32" s="110"/>
    </row>
    <row r="33" spans="1:11" ht="17.100000000000001" customHeight="1" thickBot="1">
      <c r="A33" s="417" t="s">
        <v>36</v>
      </c>
      <c r="B33" s="192" t="s">
        <v>37</v>
      </c>
      <c r="C33" s="192">
        <f>'Business ESP - Standard'!B37</f>
        <v>26333948.991999999</v>
      </c>
      <c r="D33" s="192">
        <f>'Business ESP - Standard'!C37</f>
        <v>27977387.452880099</v>
      </c>
      <c r="E33" s="95">
        <f>D33/C33</f>
        <v>1.0624075964216138</v>
      </c>
      <c r="F33" s="192">
        <f>'Business ESP - Standard'!E37</f>
        <v>46646197.198902555</v>
      </c>
      <c r="G33" s="192">
        <f>'Business ESP - Standard'!F37</f>
        <v>24755980.626764901</v>
      </c>
      <c r="H33" s="94">
        <f t="shared" ref="H33:H35" si="2">G33/F33</f>
        <v>0.53071808879089799</v>
      </c>
      <c r="I33"/>
      <c r="J33" s="46"/>
      <c r="K33" s="110"/>
    </row>
    <row r="34" spans="1:11" ht="15.6" customHeight="1" thickBot="1">
      <c r="A34" s="417"/>
      <c r="B34" s="192" t="s">
        <v>38</v>
      </c>
      <c r="C34" s="192">
        <f>'Business ESP - Custom'!B37</f>
        <v>21903610.973900005</v>
      </c>
      <c r="D34" s="192">
        <f>'Business ESP - Custom'!C37</f>
        <v>21175620.060762469</v>
      </c>
      <c r="E34" s="95">
        <f t="shared" ref="E34:E35" si="3">D34/C34</f>
        <v>0.96676388591794293</v>
      </c>
      <c r="F34" s="192">
        <f>'Business ESP - Custom'!E37</f>
        <v>10016241.480000008</v>
      </c>
      <c r="G34" s="192">
        <f>'Business ESP - Custom'!F37</f>
        <v>17197807.522914268</v>
      </c>
      <c r="H34" s="94">
        <f t="shared" si="2"/>
        <v>1.71699210300132</v>
      </c>
      <c r="I34"/>
      <c r="J34" s="46"/>
      <c r="K34" s="110"/>
    </row>
    <row r="35" spans="1:11">
      <c r="A35" s="418"/>
      <c r="B35" s="202" t="s">
        <v>39</v>
      </c>
      <c r="C35" s="202">
        <f>'Process Efficiency'!B37</f>
        <v>467795</v>
      </c>
      <c r="D35" s="202">
        <f>'Process Efficiency'!C37</f>
        <v>450363</v>
      </c>
      <c r="E35" s="203">
        <f t="shared" si="3"/>
        <v>0.9627358137645764</v>
      </c>
      <c r="F35" s="351">
        <f>'Process Efficiency'!E37</f>
        <v>20470674.240000032</v>
      </c>
      <c r="G35" s="351">
        <f>'Process Efficiency'!F37</f>
        <v>450363</v>
      </c>
      <c r="H35" s="352">
        <f t="shared" si="2"/>
        <v>2.2000398947289355E-2</v>
      </c>
      <c r="I35"/>
      <c r="J35" s="46"/>
      <c r="K35" s="110"/>
    </row>
    <row r="36" spans="1:11">
      <c r="A36" s="321" t="s">
        <v>41</v>
      </c>
      <c r="B36" s="322" t="s">
        <v>42</v>
      </c>
      <c r="C36" s="419" t="s">
        <v>43</v>
      </c>
      <c r="D36" s="419"/>
      <c r="E36" s="440"/>
      <c r="F36" s="440"/>
      <c r="G36" s="440"/>
      <c r="H36" s="440"/>
      <c r="I36"/>
      <c r="J36" s="46"/>
      <c r="K36" s="110"/>
    </row>
    <row r="37" spans="1:11" ht="13.5" thickBot="1">
      <c r="A37" s="207" t="s">
        <v>92</v>
      </c>
      <c r="B37" s="207"/>
      <c r="C37" s="207">
        <f>SUM(C33:C35)</f>
        <v>48705354.965900004</v>
      </c>
      <c r="D37" s="207">
        <f>SUM(D33:D35)</f>
        <v>49603370.513642564</v>
      </c>
      <c r="E37" s="208">
        <f>D37/C37</f>
        <v>1.0184377169280727</v>
      </c>
      <c r="F37" s="207">
        <f>SUM(F33:F35)</f>
        <v>77133112.918902606</v>
      </c>
      <c r="G37" s="207">
        <f>SUM(G33:G35)</f>
        <v>42404151.149679169</v>
      </c>
      <c r="H37" s="209">
        <f>G37/F37</f>
        <v>0.54975288232257258</v>
      </c>
      <c r="I37"/>
      <c r="J37" s="46"/>
      <c r="K37" s="110"/>
    </row>
    <row r="38" spans="1:11">
      <c r="A38" t="s">
        <v>45</v>
      </c>
      <c r="B38"/>
      <c r="C38"/>
      <c r="D38"/>
      <c r="E38"/>
      <c r="F38"/>
      <c r="G38"/>
      <c r="H38"/>
      <c r="I38"/>
      <c r="J38" s="46"/>
      <c r="K38" s="110"/>
    </row>
    <row r="39" spans="1:11">
      <c r="A39" s="68"/>
      <c r="B39"/>
      <c r="C39"/>
      <c r="D39"/>
      <c r="E39"/>
      <c r="F39" s="84"/>
      <c r="G39"/>
      <c r="H39" s="22"/>
      <c r="I39"/>
      <c r="J39" s="46"/>
      <c r="K39" s="110"/>
    </row>
    <row r="40" spans="1:11">
      <c r="A40" s="68"/>
      <c r="B40"/>
      <c r="C40"/>
      <c r="D40"/>
      <c r="E40"/>
      <c r="F40" s="84"/>
      <c r="G40"/>
      <c r="H40"/>
      <c r="I40"/>
      <c r="J40" s="46"/>
      <c r="K40" s="110"/>
    </row>
    <row r="41" spans="1:11">
      <c r="A41" s="5" t="s">
        <v>49</v>
      </c>
      <c r="B41" s="5"/>
      <c r="C41" s="5"/>
      <c r="D41" s="5"/>
      <c r="E41" s="5"/>
      <c r="F41" s="5"/>
      <c r="G41" s="5"/>
      <c r="H41" s="5"/>
      <c r="I41"/>
      <c r="J41" s="46"/>
      <c r="K41" s="110"/>
    </row>
    <row r="42" spans="1:11" ht="13.5" thickBot="1">
      <c r="A42" s="420" t="s">
        <v>11</v>
      </c>
      <c r="B42" s="420" t="s">
        <v>33</v>
      </c>
      <c r="C42" s="256"/>
      <c r="D42" s="256" t="s">
        <v>12</v>
      </c>
      <c r="E42" s="257"/>
      <c r="F42" s="256"/>
      <c r="G42" s="256" t="s">
        <v>13</v>
      </c>
      <c r="H42" s="256"/>
      <c r="I42"/>
      <c r="J42" s="46"/>
      <c r="K42" s="110"/>
    </row>
    <row r="43" spans="1:11" ht="39" thickTop="1">
      <c r="A43" s="421"/>
      <c r="B43" s="421"/>
      <c r="C43" s="259" t="s">
        <v>24</v>
      </c>
      <c r="D43" s="259" t="s">
        <v>25</v>
      </c>
      <c r="E43" s="260" t="s">
        <v>16</v>
      </c>
      <c r="F43" s="259" t="s">
        <v>47</v>
      </c>
      <c r="G43" s="259" t="s">
        <v>25</v>
      </c>
      <c r="H43" s="259" t="s">
        <v>35</v>
      </c>
      <c r="I43"/>
      <c r="J43" s="46"/>
      <c r="K43" s="110"/>
    </row>
    <row r="44" spans="1:11" ht="13.5" thickBot="1">
      <c r="A44" s="417" t="s">
        <v>36</v>
      </c>
      <c r="B44" s="192" t="s">
        <v>37</v>
      </c>
      <c r="C44" s="192">
        <f>'Business ESP - Standard'!B38</f>
        <v>4874.3207000000002</v>
      </c>
      <c r="D44" s="192">
        <f>'Business ESP - Standard'!C38</f>
        <v>4579.7183790428198</v>
      </c>
      <c r="E44" s="95">
        <f>D44/C44</f>
        <v>0.93956033279525897</v>
      </c>
      <c r="F44" s="192">
        <f>'Business ESP - Standard'!E38</f>
        <v>7513.8896712000005</v>
      </c>
      <c r="G44" s="192">
        <f>'Business ESP - Standard'!F38</f>
        <v>4080.4996438811099</v>
      </c>
      <c r="H44" s="94">
        <f>G44/F44</f>
        <v>0.5430608942158498</v>
      </c>
      <c r="I44"/>
      <c r="J44" s="46"/>
      <c r="K44" s="110"/>
    </row>
    <row r="45" spans="1:11" ht="13.5" thickBot="1">
      <c r="A45" s="417"/>
      <c r="B45" s="192" t="s">
        <v>38</v>
      </c>
      <c r="C45" s="192">
        <f>'Business ESP - Custom'!B38</f>
        <v>4722.8163999999997</v>
      </c>
      <c r="D45" s="192">
        <f>'Business ESP - Custom'!C38</f>
        <v>3735.4598488331931</v>
      </c>
      <c r="E45" s="93">
        <f>D45/C45</f>
        <v>0.79093903562145529</v>
      </c>
      <c r="F45" s="192">
        <f>'Business ESP - Custom'!E38</f>
        <v>1586.6804398830946</v>
      </c>
      <c r="G45" s="192">
        <f>'Business ESP - Custom'!F38</f>
        <v>3034.6670302424459</v>
      </c>
      <c r="H45" s="94">
        <f>G45/F45</f>
        <v>1.9125886687467062</v>
      </c>
      <c r="I45"/>
      <c r="J45" s="46"/>
      <c r="K45" s="110"/>
    </row>
    <row r="46" spans="1:11">
      <c r="A46" s="418"/>
      <c r="B46" s="202" t="s">
        <v>39</v>
      </c>
      <c r="C46" s="202">
        <f>'Process Efficiency'!B38</f>
        <v>73.5</v>
      </c>
      <c r="D46" s="202">
        <f>'Process Efficiency'!C38</f>
        <v>66.31</v>
      </c>
      <c r="E46" s="203">
        <f>D46/C46</f>
        <v>0.90217687074829933</v>
      </c>
      <c r="F46" s="351">
        <f>'Process Efficiency'!E38</f>
        <v>227.44799999999998</v>
      </c>
      <c r="G46" s="351">
        <f>'Process Efficiency'!F38</f>
        <v>66.31</v>
      </c>
      <c r="H46" s="352">
        <f>G46/F46</f>
        <v>0.29153916499595517</v>
      </c>
      <c r="I46"/>
      <c r="J46" s="46"/>
      <c r="K46" s="110"/>
    </row>
    <row r="47" spans="1:11">
      <c r="A47" s="321" t="s">
        <v>41</v>
      </c>
      <c r="B47" s="323" t="s">
        <v>42</v>
      </c>
      <c r="C47" s="419" t="s">
        <v>43</v>
      </c>
      <c r="D47" s="419"/>
      <c r="E47" s="440"/>
      <c r="F47" s="440"/>
      <c r="G47" s="440"/>
      <c r="H47" s="440"/>
      <c r="I47"/>
      <c r="J47" s="46"/>
      <c r="K47" s="110"/>
    </row>
    <row r="48" spans="1:11" ht="13.5" thickBot="1">
      <c r="A48" s="207" t="s">
        <v>92</v>
      </c>
      <c r="B48" s="207"/>
      <c r="C48" s="207">
        <f>SUM(C44:C46)</f>
        <v>9670.6370999999999</v>
      </c>
      <c r="D48" s="207">
        <f>SUM(D44:D46)</f>
        <v>8381.4882278760124</v>
      </c>
      <c r="E48" s="208">
        <f>D48/C48</f>
        <v>0.86669452500456379</v>
      </c>
      <c r="F48" s="207">
        <f>SUM(F44:F46)</f>
        <v>9328.0181110830963</v>
      </c>
      <c r="G48" s="207">
        <f>SUM(G44:G46)</f>
        <v>7181.4766741235562</v>
      </c>
      <c r="H48" s="209">
        <f>G48/F48</f>
        <v>0.76988236821612466</v>
      </c>
      <c r="I48"/>
      <c r="J48" s="46"/>
      <c r="K48" s="110"/>
    </row>
    <row r="49" spans="1:34" ht="13.5" customHeight="1">
      <c r="A49" t="s">
        <v>45</v>
      </c>
      <c r="B49"/>
      <c r="C49"/>
      <c r="D49"/>
      <c r="E49" s="69"/>
      <c r="F49"/>
      <c r="G49"/>
      <c r="H49"/>
      <c r="I49"/>
      <c r="J49" s="46"/>
      <c r="K49" s="110"/>
    </row>
    <row r="50" spans="1:34" ht="13.5" customHeight="1">
      <c r="B50"/>
      <c r="C50"/>
      <c r="D50"/>
      <c r="E50"/>
      <c r="F50"/>
      <c r="G50"/>
      <c r="H50"/>
      <c r="I50"/>
      <c r="J50" s="46"/>
      <c r="K50" s="110"/>
    </row>
    <row r="51" spans="1:34" ht="15">
      <c r="C51" s="54"/>
      <c r="D51" s="54"/>
      <c r="E51" s="74"/>
      <c r="F51" s="55"/>
      <c r="G51" s="74"/>
      <c r="H51" s="66"/>
      <c r="I51" s="66"/>
      <c r="J51" s="73"/>
      <c r="K51" s="64"/>
    </row>
    <row r="52" spans="1:34">
      <c r="A52" s="5" t="s">
        <v>50</v>
      </c>
      <c r="B52" s="5"/>
      <c r="C52" s="5"/>
      <c r="D52" s="5"/>
      <c r="E52" s="5"/>
      <c r="F52" s="74"/>
      <c r="G52" s="74"/>
      <c r="H52" s="180"/>
      <c r="I52" s="180"/>
      <c r="J52" s="74"/>
      <c r="K52" s="62"/>
    </row>
    <row r="53" spans="1:34" ht="26.25" thickBot="1">
      <c r="A53" s="256" t="s">
        <v>51</v>
      </c>
      <c r="B53" s="256" t="s">
        <v>52</v>
      </c>
      <c r="C53" s="256" t="s">
        <v>53</v>
      </c>
      <c r="D53" s="256" t="s">
        <v>54</v>
      </c>
      <c r="E53" s="256" t="s">
        <v>55</v>
      </c>
      <c r="F53" s="97"/>
      <c r="G53" s="98"/>
      <c r="H53" s="99"/>
      <c r="I53" s="99"/>
      <c r="J53" s="99"/>
      <c r="K53" s="62"/>
    </row>
    <row r="54" spans="1:34" ht="14.25" thickTop="1" thickBot="1">
      <c r="A54" s="39" t="s">
        <v>56</v>
      </c>
      <c r="B54" s="96">
        <f>'Business ESP - Standard'!A45</f>
        <v>0.245</v>
      </c>
      <c r="C54" s="96">
        <f>'Business ESP - Standard'!B45</f>
        <v>2.1000000000000001E-2</v>
      </c>
      <c r="D54" s="96">
        <f>'Business ESP - Standard'!C45</f>
        <v>1.4999999999999999E-2</v>
      </c>
      <c r="E54" s="342">
        <f>'Business ESP - Standard'!D45</f>
        <v>0.79100000000000004</v>
      </c>
    </row>
    <row r="55" spans="1:34" ht="13.5" thickBot="1">
      <c r="A55" s="39" t="s">
        <v>57</v>
      </c>
      <c r="B55" s="96">
        <f>'Business ESP - Custom'!A45</f>
        <v>0.23899999999999999</v>
      </c>
      <c r="C55" s="96">
        <f>'Business ESP - Custom'!B45</f>
        <v>0.04</v>
      </c>
      <c r="D55" s="96">
        <f>'Business ESP - Custom'!C45</f>
        <v>1.4999999999999999E-2</v>
      </c>
      <c r="E55" s="342">
        <f>'Business ESP - Custom'!D45</f>
        <v>0.81600000000000006</v>
      </c>
    </row>
    <row r="56" spans="1:34" ht="13.5" thickBot="1">
      <c r="A56" s="201" t="s">
        <v>39</v>
      </c>
      <c r="B56" s="96"/>
      <c r="C56" s="96"/>
      <c r="D56" s="96"/>
      <c r="E56" s="342">
        <v>1</v>
      </c>
    </row>
    <row r="57" spans="1:34" s="317" customFormat="1" ht="15.75" thickBot="1">
      <c r="A57" s="192" t="s">
        <v>42</v>
      </c>
      <c r="B57" s="423" t="s">
        <v>93</v>
      </c>
      <c r="C57" s="423"/>
      <c r="D57" s="423"/>
      <c r="E57" s="423"/>
      <c r="F57" s="23"/>
      <c r="G57" s="23"/>
      <c r="H57" s="42"/>
      <c r="I57" s="42"/>
      <c r="J57" s="42"/>
      <c r="K57" s="64"/>
      <c r="L57" s="1"/>
      <c r="M57" s="1"/>
      <c r="N57" s="1"/>
      <c r="O57" s="1"/>
      <c r="P57" s="1"/>
      <c r="Q57" s="1"/>
      <c r="R57" s="1"/>
      <c r="S57" s="1"/>
      <c r="T57" s="1"/>
      <c r="U57" s="1"/>
      <c r="V57" s="1"/>
      <c r="W57" s="1"/>
      <c r="X57" s="1"/>
      <c r="Y57" s="1"/>
      <c r="Z57" s="1"/>
      <c r="AA57" s="1"/>
      <c r="AB57" s="1"/>
      <c r="AC57" s="1"/>
      <c r="AD57" s="1"/>
      <c r="AE57" s="1"/>
      <c r="AF57" s="1"/>
      <c r="AG57" s="1"/>
      <c r="AH57" s="1"/>
    </row>
    <row r="58" spans="1:34" s="1" customFormat="1" ht="15.6" customHeight="1">
      <c r="A58" s="343" t="s">
        <v>94</v>
      </c>
      <c r="B58" s="71"/>
      <c r="C58" s="72"/>
      <c r="D58" s="72"/>
      <c r="E58" s="72"/>
      <c r="F58" s="23"/>
      <c r="G58" s="23"/>
      <c r="H58" s="23"/>
      <c r="I58" s="23"/>
      <c r="J58" s="23"/>
      <c r="K58" s="64"/>
    </row>
    <row r="59" spans="1:34" s="317" customFormat="1" ht="26.25" customHeight="1">
      <c r="A59"/>
      <c r="B59" s="2"/>
      <c r="C59" s="23"/>
      <c r="D59" s="23"/>
      <c r="E59" s="23"/>
      <c r="F59" s="23"/>
      <c r="G59" s="23"/>
      <c r="H59" s="23"/>
      <c r="I59" s="23"/>
      <c r="J59" s="23"/>
      <c r="K59" s="64"/>
      <c r="L59" s="1"/>
      <c r="M59" s="1"/>
      <c r="N59" s="1"/>
      <c r="O59" s="1"/>
      <c r="P59" s="1"/>
      <c r="Q59" s="1"/>
      <c r="R59" s="1"/>
      <c r="S59" s="1"/>
      <c r="T59" s="1"/>
      <c r="U59" s="1"/>
      <c r="V59" s="1"/>
      <c r="W59" s="1"/>
      <c r="X59" s="1"/>
      <c r="Y59" s="1"/>
      <c r="Z59" s="1"/>
      <c r="AA59" s="1"/>
      <c r="AB59" s="1"/>
      <c r="AC59" s="1"/>
      <c r="AD59" s="1"/>
      <c r="AE59" s="1"/>
      <c r="AF59" s="1"/>
      <c r="AG59" s="1"/>
      <c r="AH59" s="1"/>
    </row>
    <row r="60" spans="1:34">
      <c r="A60" s="5" t="s">
        <v>59</v>
      </c>
      <c r="B60" s="5"/>
      <c r="C60" s="5"/>
      <c r="D60" s="5"/>
      <c r="E60" s="5"/>
      <c r="F60" s="5"/>
      <c r="G60" s="5"/>
      <c r="H60" s="5"/>
      <c r="I60" s="5"/>
    </row>
    <row r="61" spans="1:34" ht="26.25" thickBot="1">
      <c r="A61" s="258" t="s">
        <v>11</v>
      </c>
      <c r="B61" s="258" t="s">
        <v>33</v>
      </c>
      <c r="C61" s="261" t="s">
        <v>60</v>
      </c>
      <c r="D61" s="261" t="s">
        <v>61</v>
      </c>
      <c r="E61" s="261" t="s">
        <v>62</v>
      </c>
      <c r="F61" s="261" t="s">
        <v>63</v>
      </c>
      <c r="G61" s="261" t="s">
        <v>64</v>
      </c>
    </row>
    <row r="62" spans="1:34" ht="13.5" thickBot="1">
      <c r="A62" s="262"/>
      <c r="B62" s="263"/>
      <c r="C62" s="428" t="s">
        <v>65</v>
      </c>
      <c r="D62" s="428"/>
      <c r="E62" s="428"/>
      <c r="F62" s="428"/>
      <c r="G62" s="428"/>
    </row>
    <row r="63" spans="1:34" ht="14.25" thickTop="1" thickBot="1">
      <c r="A63" s="424" t="s">
        <v>66</v>
      </c>
      <c r="B63" s="314" t="s">
        <v>37</v>
      </c>
      <c r="C63" s="306">
        <v>0.94218432759121495</v>
      </c>
      <c r="D63" s="306">
        <v>1.1228908860420499</v>
      </c>
      <c r="E63" s="306">
        <v>1.6231235104205199</v>
      </c>
      <c r="F63" s="306">
        <v>1.7677484406211199</v>
      </c>
      <c r="G63" s="306">
        <v>0.48721456053298301</v>
      </c>
    </row>
    <row r="64" spans="1:34" ht="13.5" thickBot="1">
      <c r="A64" s="425"/>
      <c r="B64" s="314" t="s">
        <v>38</v>
      </c>
      <c r="C64" s="306">
        <v>1.0804174302021601</v>
      </c>
      <c r="D64" s="306">
        <v>1.3919924644789701</v>
      </c>
      <c r="E64" s="306">
        <v>2.5522509549710399</v>
      </c>
      <c r="F64" s="306">
        <v>1.7017880239087699</v>
      </c>
      <c r="G64" s="306">
        <v>0.57198812366371998</v>
      </c>
    </row>
    <row r="65" spans="1:11">
      <c r="A65" s="426"/>
      <c r="B65" s="315" t="s">
        <v>39</v>
      </c>
      <c r="C65" s="307">
        <v>0.23151955479224101</v>
      </c>
      <c r="D65" s="307">
        <v>0.23567260828318001</v>
      </c>
      <c r="E65" s="307">
        <v>0.23330048000940201</v>
      </c>
      <c r="F65" s="307">
        <v>3.52666083435297</v>
      </c>
      <c r="G65" s="307">
        <v>0.171414129086847</v>
      </c>
    </row>
    <row r="66" spans="1:11" ht="13.5" thickBot="1">
      <c r="A66" s="427" t="s">
        <v>67</v>
      </c>
      <c r="B66" s="427"/>
      <c r="C66" s="308">
        <v>1.0107226318956299</v>
      </c>
      <c r="D66" s="308">
        <v>1.2628144982791101</v>
      </c>
      <c r="E66" s="308">
        <v>2.0599317339525798</v>
      </c>
      <c r="F66" s="308">
        <v>1.73224825867953</v>
      </c>
      <c r="G66" s="308">
        <v>0.53432720289663505</v>
      </c>
      <c r="H66"/>
    </row>
    <row r="67" spans="1:11">
      <c r="A67" s="105" t="s">
        <v>68</v>
      </c>
      <c r="B67" s="67"/>
      <c r="C67" s="188"/>
      <c r="D67" s="67"/>
      <c r="E67" s="67"/>
      <c r="F67" s="67"/>
      <c r="G67" s="67"/>
    </row>
    <row r="68" spans="1:11" ht="13.5" customHeight="1">
      <c r="A68" s="175" t="s">
        <v>69</v>
      </c>
      <c r="B68" s="121"/>
      <c r="C68" s="121"/>
      <c r="D68" s="121"/>
      <c r="E68" s="121"/>
      <c r="F68" s="121"/>
      <c r="G68" s="121"/>
      <c r="H68" s="121"/>
      <c r="I68" s="121"/>
    </row>
    <row r="69" spans="1:11">
      <c r="A69" s="105"/>
      <c r="B69" s="67"/>
      <c r="C69" s="67"/>
      <c r="D69" s="67"/>
      <c r="E69" s="67"/>
      <c r="F69" s="67"/>
      <c r="G69" s="67"/>
    </row>
    <row r="70" spans="1:11">
      <c r="A70" s="194"/>
      <c r="B70" s="67"/>
      <c r="C70"/>
      <c r="D70"/>
      <c r="E70"/>
      <c r="F70"/>
      <c r="G70"/>
    </row>
    <row r="71" spans="1:11">
      <c r="A71" s="30"/>
    </row>
    <row r="72" spans="1:11">
      <c r="A72" s="5" t="s">
        <v>70</v>
      </c>
      <c r="B72"/>
      <c r="C72"/>
      <c r="D72"/>
      <c r="E72"/>
      <c r="F72"/>
      <c r="G72"/>
      <c r="H72"/>
      <c r="I72"/>
      <c r="J72"/>
    </row>
    <row r="73" spans="1:11" ht="51.75" thickBot="1">
      <c r="A73" s="256" t="s">
        <v>11</v>
      </c>
      <c r="B73" s="256" t="s">
        <v>33</v>
      </c>
      <c r="C73" s="256" t="s">
        <v>71</v>
      </c>
      <c r="D73" s="256" t="s">
        <v>72</v>
      </c>
      <c r="E73" s="256" t="s">
        <v>73</v>
      </c>
      <c r="F73" s="256" t="s">
        <v>74</v>
      </c>
      <c r="G73" s="256" t="s">
        <v>75</v>
      </c>
      <c r="H73" s="302"/>
      <c r="I73" s="302"/>
      <c r="J73"/>
    </row>
    <row r="74" spans="1:11" ht="14.25" thickTop="1" thickBot="1">
      <c r="A74" s="433" t="s">
        <v>66</v>
      </c>
      <c r="B74" s="314" t="s">
        <v>37</v>
      </c>
      <c r="C74" s="360">
        <v>1360888</v>
      </c>
      <c r="D74" s="360">
        <v>1172751</v>
      </c>
      <c r="E74" s="360">
        <f>SUM(C74,D74)</f>
        <v>2533639</v>
      </c>
      <c r="F74" s="360">
        <v>4112408.4921875698</v>
      </c>
      <c r="G74" s="360">
        <f>F74-E74</f>
        <v>1578769.4921875698</v>
      </c>
      <c r="H74" s="355">
        <f>F74/E74</f>
        <v>1.6231232990128308</v>
      </c>
      <c r="I74" s="303"/>
      <c r="J74"/>
    </row>
    <row r="75" spans="1:11" ht="13.5" thickBot="1">
      <c r="A75" s="433"/>
      <c r="B75" s="314" t="s">
        <v>38</v>
      </c>
      <c r="C75" s="360">
        <v>1784113</v>
      </c>
      <c r="D75" s="360">
        <v>1033790</v>
      </c>
      <c r="E75" s="360">
        <f>SUM(C75,D75)</f>
        <v>2817903</v>
      </c>
      <c r="F75" s="360">
        <v>7191996.6181436302</v>
      </c>
      <c r="G75" s="360">
        <f t="shared" ref="G75:G77" si="4">F75-E75</f>
        <v>4374093.6181436302</v>
      </c>
      <c r="H75" s="355">
        <f>F75/E75</f>
        <v>2.5522513082045868</v>
      </c>
      <c r="I75" s="303"/>
      <c r="J75"/>
    </row>
    <row r="76" spans="1:11">
      <c r="A76" s="433"/>
      <c r="B76" s="315" t="s">
        <v>39</v>
      </c>
      <c r="C76" s="360">
        <v>19981</v>
      </c>
      <c r="D76" s="360">
        <v>133632</v>
      </c>
      <c r="E76" s="360">
        <f>SUM(C76,D76)</f>
        <v>153613</v>
      </c>
      <c r="F76" s="360">
        <v>35837.921311549901</v>
      </c>
      <c r="G76" s="360">
        <f t="shared" si="4"/>
        <v>-117775.0786884501</v>
      </c>
      <c r="H76" s="355"/>
      <c r="I76" s="303"/>
      <c r="J76"/>
    </row>
    <row r="77" spans="1:11">
      <c r="A77" s="206" t="s">
        <v>76</v>
      </c>
      <c r="B77" s="138" t="s">
        <v>77</v>
      </c>
      <c r="C77" s="362">
        <f>SUM(C74:C76)</f>
        <v>3164982</v>
      </c>
      <c r="D77" s="362">
        <f>SUM(D74:D76)</f>
        <v>2340173</v>
      </c>
      <c r="E77" s="362">
        <f>SUM(E74:E76)</f>
        <v>5505155</v>
      </c>
      <c r="F77" s="362">
        <f>SUM(F74:F76)</f>
        <v>11340243.03164275</v>
      </c>
      <c r="G77" s="362">
        <f t="shared" si="4"/>
        <v>5835088.0316427499</v>
      </c>
      <c r="H77" s="355"/>
      <c r="I77" s="304"/>
      <c r="J77"/>
    </row>
    <row r="78" spans="1:11">
      <c r="A78" s="105" t="s">
        <v>78</v>
      </c>
      <c r="B78" s="176"/>
      <c r="C78" s="176"/>
      <c r="D78" s="1"/>
      <c r="E78" s="1"/>
      <c r="F78" s="1"/>
      <c r="G78" s="1"/>
      <c r="H78" s="1"/>
      <c r="I78" s="1"/>
      <c r="J78" s="1"/>
    </row>
    <row r="79" spans="1:11">
      <c r="A79" s="175" t="s">
        <v>79</v>
      </c>
      <c r="C79" s="2"/>
      <c r="D79" s="2"/>
      <c r="E79" s="2"/>
      <c r="F79" s="2"/>
      <c r="G79" s="2"/>
      <c r="H79" s="2"/>
      <c r="I79" s="2"/>
      <c r="J79" s="2"/>
      <c r="K79" s="65"/>
    </row>
    <row r="80" spans="1:11">
      <c r="D80" s="1"/>
      <c r="E80" s="1"/>
      <c r="F80" s="1"/>
      <c r="G80" s="1"/>
      <c r="H80" s="1"/>
      <c r="I80" s="1"/>
      <c r="J80" s="1"/>
    </row>
    <row r="81" spans="1:34" s="318" customFormat="1">
      <c r="A81" s="5" t="s">
        <v>80</v>
      </c>
      <c r="B81" s="2"/>
      <c r="C81" s="23"/>
      <c r="D81" s="23"/>
      <c r="E81" s="23"/>
      <c r="F81" s="23"/>
      <c r="G81" s="23"/>
      <c r="H81" s="23"/>
      <c r="I81" s="23"/>
      <c r="J81" s="23"/>
      <c r="K81" s="58"/>
      <c r="L81" s="52"/>
      <c r="M81" s="52"/>
      <c r="N81" s="52"/>
      <c r="O81" s="52"/>
      <c r="P81" s="52"/>
      <c r="Q81" s="52"/>
      <c r="R81" s="52"/>
      <c r="S81" s="52"/>
      <c r="T81" s="52"/>
      <c r="U81" s="52"/>
      <c r="V81" s="52"/>
      <c r="W81" s="52"/>
      <c r="X81" s="52"/>
      <c r="Y81" s="52"/>
      <c r="Z81" s="52"/>
      <c r="AA81" s="52"/>
      <c r="AB81" s="52"/>
      <c r="AC81" s="52"/>
      <c r="AD81" s="52"/>
      <c r="AE81" s="52"/>
      <c r="AF81" s="52"/>
      <c r="AG81" s="52"/>
      <c r="AH81" s="52"/>
    </row>
    <row r="82" spans="1:34" ht="13.5" customHeight="1" thickBot="1">
      <c r="A82" s="436" t="s">
        <v>81</v>
      </c>
      <c r="B82" s="436"/>
      <c r="C82" s="436"/>
      <c r="D82" s="436"/>
      <c r="E82" s="436"/>
      <c r="F82"/>
      <c r="G82"/>
      <c r="H82"/>
      <c r="I82"/>
      <c r="J82"/>
    </row>
    <row r="83" spans="1:34" ht="13.5" thickTop="1">
      <c r="A83" s="437" t="s">
        <v>82</v>
      </c>
      <c r="B83" s="438"/>
      <c r="C83" s="438"/>
      <c r="D83" s="438"/>
      <c r="E83" s="439"/>
      <c r="F83"/>
      <c r="G83"/>
      <c r="H83"/>
      <c r="I83"/>
      <c r="J83"/>
    </row>
    <row r="84" spans="1:34" ht="26.25" customHeight="1">
      <c r="A84" s="312" t="s">
        <v>83</v>
      </c>
      <c r="B84" s="312" t="s">
        <v>84</v>
      </c>
      <c r="C84" s="312" t="s">
        <v>85</v>
      </c>
      <c r="D84" s="312" t="s">
        <v>86</v>
      </c>
      <c r="E84" s="312" t="s">
        <v>87</v>
      </c>
      <c r="F84"/>
      <c r="G84"/>
      <c r="H84"/>
      <c r="I84"/>
      <c r="J84"/>
    </row>
    <row r="85" spans="1:34">
      <c r="A85" s="313">
        <v>6.7308000000000007E-2</v>
      </c>
      <c r="B85" s="313">
        <v>0.03</v>
      </c>
      <c r="C85" s="313">
        <v>6.7308000000000007E-2</v>
      </c>
      <c r="D85" s="313">
        <v>0.1</v>
      </c>
      <c r="E85" s="313">
        <v>6.7308000000000007E-2</v>
      </c>
      <c r="F85"/>
      <c r="G85"/>
      <c r="H85"/>
      <c r="I85"/>
      <c r="J85"/>
    </row>
    <row r="86" spans="1:34">
      <c r="A86" s="1" t="s">
        <v>88</v>
      </c>
    </row>
    <row r="89" spans="1:34">
      <c r="A89" s="5" t="s">
        <v>89</v>
      </c>
      <c r="B89" s="5"/>
      <c r="C89" s="5"/>
      <c r="D89" s="5"/>
      <c r="E89" s="5"/>
      <c r="F89" s="5"/>
      <c r="G89" s="5"/>
    </row>
    <row r="90" spans="1:34" ht="26.25" thickBot="1">
      <c r="A90" s="258" t="s">
        <v>11</v>
      </c>
      <c r="B90" s="258" t="s">
        <v>33</v>
      </c>
      <c r="C90" s="261" t="s">
        <v>60</v>
      </c>
      <c r="D90" s="261" t="s">
        <v>61</v>
      </c>
      <c r="E90" s="261" t="s">
        <v>62</v>
      </c>
      <c r="F90" s="261" t="s">
        <v>63</v>
      </c>
      <c r="G90" s="261" t="s">
        <v>64</v>
      </c>
    </row>
    <row r="91" spans="1:34" ht="13.5" thickBot="1">
      <c r="A91" s="262"/>
      <c r="B91" s="263"/>
      <c r="C91" s="428" t="s">
        <v>65</v>
      </c>
      <c r="D91" s="428"/>
      <c r="E91" s="428"/>
      <c r="F91" s="428"/>
      <c r="G91" s="428"/>
    </row>
    <row r="92" spans="1:34" ht="14.25" thickTop="1" thickBot="1">
      <c r="A92" s="424" t="s">
        <v>66</v>
      </c>
      <c r="B92" s="314" t="s">
        <v>37</v>
      </c>
      <c r="C92" s="306">
        <v>0.94818508101037002</v>
      </c>
      <c r="D92" s="306">
        <v>1.12132609686986</v>
      </c>
      <c r="E92" s="306">
        <v>1.93651791459413</v>
      </c>
      <c r="F92" s="306">
        <v>1.66777073184408</v>
      </c>
      <c r="G92" s="306">
        <v>0.51236545020289004</v>
      </c>
    </row>
    <row r="93" spans="1:34" ht="13.5" thickBot="1">
      <c r="A93" s="425"/>
      <c r="B93" s="314" t="s">
        <v>38</v>
      </c>
      <c r="C93" s="306">
        <v>1.1385121046550599</v>
      </c>
      <c r="D93" s="306">
        <v>1.46262348181298</v>
      </c>
      <c r="E93" s="306">
        <v>2.5891437465015201</v>
      </c>
      <c r="F93" s="306">
        <v>1.83966447269664</v>
      </c>
      <c r="G93" s="306">
        <v>0.57050262360987503</v>
      </c>
    </row>
    <row r="94" spans="1:34">
      <c r="A94" s="426"/>
      <c r="B94" s="315" t="s">
        <v>39</v>
      </c>
      <c r="C94" s="307">
        <v>0.126894534009107</v>
      </c>
      <c r="D94" s="307">
        <v>0.13124350023266901</v>
      </c>
      <c r="E94" s="307">
        <v>0.12742768359488801</v>
      </c>
      <c r="F94" s="307">
        <v>3.52666083435297</v>
      </c>
      <c r="G94" s="307">
        <v>0.106438515563548</v>
      </c>
    </row>
    <row r="95" spans="1:34" ht="13.5" thickBot="1">
      <c r="A95" s="427" t="s">
        <v>67</v>
      </c>
      <c r="B95" s="427"/>
      <c r="C95" s="308">
        <v>1.01092091231752</v>
      </c>
      <c r="D95" s="308">
        <v>1.2413831369413899</v>
      </c>
      <c r="E95" s="308">
        <v>2.1356878391623302</v>
      </c>
      <c r="F95" s="308">
        <v>1.74025385885479</v>
      </c>
      <c r="G95" s="308">
        <v>0.53435746182382104</v>
      </c>
    </row>
    <row r="96" spans="1:34">
      <c r="A96" s="105" t="s">
        <v>68</v>
      </c>
      <c r="B96" s="67"/>
      <c r="C96" s="67"/>
      <c r="D96" s="67"/>
      <c r="E96" s="67"/>
      <c r="F96" s="67"/>
      <c r="G96" s="67"/>
    </row>
    <row r="97" spans="1:8">
      <c r="A97" s="175" t="s">
        <v>69</v>
      </c>
      <c r="B97" s="121"/>
      <c r="C97" s="121"/>
      <c r="D97" s="121"/>
      <c r="E97" s="121"/>
      <c r="F97" s="121"/>
      <c r="G97" s="121"/>
    </row>
    <row r="98" spans="1:8">
      <c r="A98" s="105"/>
      <c r="B98" s="67"/>
      <c r="C98" s="67"/>
      <c r="D98" s="67"/>
      <c r="E98" s="67"/>
      <c r="F98" s="67"/>
      <c r="G98" s="67"/>
    </row>
    <row r="99" spans="1:8">
      <c r="A99" s="194"/>
      <c r="B99" s="67"/>
      <c r="C99"/>
      <c r="D99"/>
      <c r="E99"/>
      <c r="F99"/>
      <c r="G99"/>
    </row>
    <row r="100" spans="1:8">
      <c r="A100" s="30"/>
    </row>
    <row r="101" spans="1:8">
      <c r="A101" s="5" t="s">
        <v>90</v>
      </c>
      <c r="B101"/>
      <c r="C101"/>
      <c r="D101"/>
      <c r="E101"/>
      <c r="F101"/>
      <c r="G101"/>
    </row>
    <row r="102" spans="1:8" ht="51.75" thickBot="1">
      <c r="A102" s="256" t="s">
        <v>11</v>
      </c>
      <c r="B102" s="256" t="s">
        <v>33</v>
      </c>
      <c r="C102" s="256" t="s">
        <v>71</v>
      </c>
      <c r="D102" s="256" t="s">
        <v>72</v>
      </c>
      <c r="E102" s="256" t="s">
        <v>73</v>
      </c>
      <c r="F102" s="256" t="s">
        <v>74</v>
      </c>
      <c r="G102" s="256" t="s">
        <v>75</v>
      </c>
    </row>
    <row r="103" spans="1:8" ht="14.25" thickTop="1" thickBot="1">
      <c r="A103" s="433" t="s">
        <v>66</v>
      </c>
      <c r="B103" s="314" t="s">
        <v>37</v>
      </c>
      <c r="C103" s="360">
        <f>SUM(C74*0.9369,'PY1 - Evergy MO West'!C52)</f>
        <v>2955664.9671999998</v>
      </c>
      <c r="D103" s="360">
        <f>SUM(D74*0.9369,'PY1 - Evergy MO West'!D52)</f>
        <v>2143006.4118999997</v>
      </c>
      <c r="E103" s="360">
        <f>SUM(C103,D103)</f>
        <v>5098671.3790999996</v>
      </c>
      <c r="F103" s="360">
        <f>SUM(F74*0.9369,'PY1 - Evergy MO West'!F52)</f>
        <v>9873448.5163305346</v>
      </c>
      <c r="G103" s="360">
        <f>F103-E103</f>
        <v>4774777.137230535</v>
      </c>
      <c r="H103" s="355"/>
    </row>
    <row r="104" spans="1:8" ht="13.5" thickBot="1">
      <c r="A104" s="433"/>
      <c r="B104" s="314" t="s">
        <v>38</v>
      </c>
      <c r="C104" s="360">
        <f>SUM(C75*0.9369,'PY1 - Evergy MO West'!C53)</f>
        <v>2026954.4697</v>
      </c>
      <c r="D104" s="360">
        <f>SUM(D75*0.9369,'PY1 - Evergy MO West'!D53)</f>
        <v>1379460.8509999998</v>
      </c>
      <c r="E104" s="360">
        <f>SUM(C104,D104)</f>
        <v>3406415.3207</v>
      </c>
      <c r="F104" s="360">
        <f>SUM(F75*0.9369,'PY1 - Evergy MO West'!F53)</f>
        <v>8819587.6315387674</v>
      </c>
      <c r="G104" s="360">
        <f>F104-E104</f>
        <v>5413172.3108387673</v>
      </c>
      <c r="H104" s="355"/>
    </row>
    <row r="105" spans="1:8">
      <c r="A105" s="433"/>
      <c r="B105" s="315" t="s">
        <v>39</v>
      </c>
      <c r="C105" s="360">
        <f>SUM(C76*0.9369,'PY1 - Evergy MO West'!C54)</f>
        <v>18720.198899999999</v>
      </c>
      <c r="D105" s="360">
        <f>SUM(D76*0.9369,'PY1 - Evergy MO West'!D54)</f>
        <v>244780.82079999999</v>
      </c>
      <c r="E105" s="360">
        <f>SUM(C105,D105)</f>
        <v>263501.0197</v>
      </c>
      <c r="F105" s="360">
        <f>SUM(F76*0.9369,'PY1 - Evergy MO West'!F54)</f>
        <v>33576.548476791097</v>
      </c>
      <c r="G105" s="360">
        <f>F105-E105</f>
        <v>-229924.47122320891</v>
      </c>
      <c r="H105" s="355"/>
    </row>
    <row r="106" spans="1:8">
      <c r="A106" s="206" t="s">
        <v>76</v>
      </c>
      <c r="B106" s="138" t="s">
        <v>77</v>
      </c>
      <c r="C106" s="362">
        <f>SUM(C103:C105)</f>
        <v>5001339.6358000003</v>
      </c>
      <c r="D106" s="362">
        <f>SUM(D103:D105)</f>
        <v>3767248.0836999994</v>
      </c>
      <c r="E106" s="362">
        <f>SUM(E103:E105)</f>
        <v>8768587.7194999997</v>
      </c>
      <c r="F106" s="362">
        <f>SUM(F103:F105)</f>
        <v>18726612.696346097</v>
      </c>
      <c r="G106" s="362">
        <f>F106-E106</f>
        <v>9958024.976846097</v>
      </c>
      <c r="H106" s="355"/>
    </row>
    <row r="107" spans="1:8">
      <c r="A107" s="105" t="s">
        <v>78</v>
      </c>
      <c r="B107" s="354"/>
      <c r="C107" s="354"/>
      <c r="D107"/>
      <c r="E107"/>
      <c r="F107"/>
      <c r="G107"/>
    </row>
    <row r="108" spans="1:8">
      <c r="A108" s="175" t="s">
        <v>79</v>
      </c>
      <c r="C108" s="2"/>
      <c r="D108" s="2"/>
      <c r="E108" s="2"/>
      <c r="F108" s="2"/>
      <c r="G108" s="2"/>
    </row>
  </sheetData>
  <mergeCells count="36">
    <mergeCell ref="C91:G91"/>
    <mergeCell ref="A92:A94"/>
    <mergeCell ref="A95:B95"/>
    <mergeCell ref="A103:A105"/>
    <mergeCell ref="A66:B66"/>
    <mergeCell ref="A82:E82"/>
    <mergeCell ref="A83:E83"/>
    <mergeCell ref="A6:H6"/>
    <mergeCell ref="A1:K1"/>
    <mergeCell ref="A2:K2"/>
    <mergeCell ref="A3:K3"/>
    <mergeCell ref="A4:I4"/>
    <mergeCell ref="A5:H5"/>
    <mergeCell ref="A30:H30"/>
    <mergeCell ref="A31:A32"/>
    <mergeCell ref="B31:B32"/>
    <mergeCell ref="A33:A35"/>
    <mergeCell ref="C36:H36"/>
    <mergeCell ref="A42:A43"/>
    <mergeCell ref="B42:B43"/>
    <mergeCell ref="A44:A46"/>
    <mergeCell ref="C47:H47"/>
    <mergeCell ref="A74:A76"/>
    <mergeCell ref="B57:E57"/>
    <mergeCell ref="C62:G62"/>
    <mergeCell ref="A63:A65"/>
    <mergeCell ref="A7:H7"/>
    <mergeCell ref="A8:H8"/>
    <mergeCell ref="A9:A10"/>
    <mergeCell ref="B9:B10"/>
    <mergeCell ref="A11:A13"/>
    <mergeCell ref="C14:H14"/>
    <mergeCell ref="A20:A21"/>
    <mergeCell ref="B20:B21"/>
    <mergeCell ref="A22:A24"/>
    <mergeCell ref="C25:H25"/>
  </mergeCells>
  <pageMargins left="0.7" right="0.7" top="0.75" bottom="0.75" header="0.3" footer="0.3"/>
  <pageSetup scale="30" orientation="landscape" verticalDpi="200" r:id="rId1"/>
  <headerFooter alignWithMargins="0">
    <oddFooter>&amp;R&amp;1#&amp;"Calibri"&amp;10&amp;KA80000Internal Use Only</oddFooter>
  </headerFooter>
  <rowBreaks count="1" manualBreakCount="1">
    <brk id="25" max="16383" man="1"/>
  </rowBreaks>
  <ignoredErrors>
    <ignoredError sqref="E15 E26 E37 E4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E56F-FFE8-4CD2-AB46-213F840796DB}">
  <dimension ref="B3:H16"/>
  <sheetViews>
    <sheetView workbookViewId="0"/>
  </sheetViews>
  <sheetFormatPr defaultRowHeight="12.75"/>
  <cols>
    <col min="2" max="2" width="25.7109375" customWidth="1"/>
    <col min="3" max="3" width="13" customWidth="1"/>
    <col min="4" max="4" width="13.42578125" customWidth="1"/>
    <col min="5" max="5" width="12.7109375" customWidth="1"/>
    <col min="6" max="6" width="14.28515625" customWidth="1"/>
    <col min="7" max="7" width="15.85546875" customWidth="1"/>
    <col min="8" max="8" width="19.85546875" customWidth="1"/>
  </cols>
  <sheetData>
    <row r="3" spans="2:8" ht="14.25">
      <c r="B3" s="248" t="s">
        <v>10</v>
      </c>
    </row>
    <row r="4" spans="2:8" ht="13.5" thickBot="1">
      <c r="B4" s="412" t="s">
        <v>11</v>
      </c>
      <c r="C4" s="414" t="s">
        <v>12</v>
      </c>
      <c r="D4" s="414"/>
      <c r="E4" s="415"/>
      <c r="F4" s="416" t="s">
        <v>13</v>
      </c>
      <c r="G4" s="414"/>
      <c r="H4" s="414"/>
    </row>
    <row r="5" spans="2:8" ht="60.75" customHeight="1" thickBot="1">
      <c r="B5" s="413"/>
      <c r="C5" s="245" t="s">
        <v>14</v>
      </c>
      <c r="D5" s="245" t="s">
        <v>15</v>
      </c>
      <c r="E5" s="246" t="s">
        <v>16</v>
      </c>
      <c r="F5" s="245" t="s">
        <v>17</v>
      </c>
      <c r="G5" s="245" t="s">
        <v>18</v>
      </c>
      <c r="H5" s="250" t="s">
        <v>19</v>
      </c>
    </row>
    <row r="6" spans="2:8" ht="14.25" thickTop="1" thickBot="1">
      <c r="B6" s="247" t="s">
        <v>20</v>
      </c>
      <c r="C6" s="136">
        <v>28172077.450300001</v>
      </c>
      <c r="D6" s="136">
        <v>30264700.954550195</v>
      </c>
      <c r="E6" s="251">
        <v>1.0742800564829453</v>
      </c>
      <c r="F6" s="136">
        <v>103671719.85452595</v>
      </c>
      <c r="G6" s="136">
        <v>27006087.087019004</v>
      </c>
      <c r="H6" s="252">
        <v>0.26049618087665988</v>
      </c>
    </row>
    <row r="7" spans="2:8" ht="13.5" thickBot="1">
      <c r="B7" s="247" t="s">
        <v>21</v>
      </c>
      <c r="C7" s="136">
        <v>19625212.777100001</v>
      </c>
      <c r="D7" s="136">
        <v>20631328.369623978</v>
      </c>
      <c r="E7" s="251">
        <v>1.0512664807231022</v>
      </c>
      <c r="F7" s="136">
        <v>77133112.918902606</v>
      </c>
      <c r="G7" s="136">
        <v>18991090.768159997</v>
      </c>
      <c r="H7" s="252">
        <v>0.24621190626815673</v>
      </c>
    </row>
    <row r="8" spans="2:8" ht="13.5" thickBot="1">
      <c r="B8" s="249" t="s">
        <v>22</v>
      </c>
      <c r="C8" s="253">
        <v>47797290.227400005</v>
      </c>
      <c r="D8" s="253">
        <v>50896029.324174173</v>
      </c>
      <c r="E8" s="254">
        <v>1.0648308530050894</v>
      </c>
      <c r="F8" s="253">
        <v>180804832.77342856</v>
      </c>
      <c r="G8" s="253">
        <v>45997177.855178997</v>
      </c>
      <c r="H8" s="255">
        <v>0.25440236939252231</v>
      </c>
    </row>
    <row r="11" spans="2:8" ht="14.25">
      <c r="B11" s="248" t="s">
        <v>23</v>
      </c>
    </row>
    <row r="12" spans="2:8" ht="13.5" thickBot="1">
      <c r="B12" s="412" t="s">
        <v>11</v>
      </c>
      <c r="C12" s="414" t="s">
        <v>12</v>
      </c>
      <c r="D12" s="414"/>
      <c r="E12" s="415"/>
      <c r="F12" s="416" t="s">
        <v>13</v>
      </c>
      <c r="G12" s="414"/>
      <c r="H12" s="414"/>
    </row>
    <row r="13" spans="2:8" ht="36.75" thickBot="1">
      <c r="B13" s="413"/>
      <c r="C13" s="245" t="s">
        <v>24</v>
      </c>
      <c r="D13" s="245" t="s">
        <v>25</v>
      </c>
      <c r="E13" s="246" t="s">
        <v>16</v>
      </c>
      <c r="F13" s="245" t="s">
        <v>26</v>
      </c>
      <c r="G13" s="245" t="s">
        <v>27</v>
      </c>
      <c r="H13" s="245" t="s">
        <v>19</v>
      </c>
    </row>
    <row r="14" spans="2:8" ht="14.25" thickTop="1" thickBot="1">
      <c r="B14" s="247" t="s">
        <v>20</v>
      </c>
      <c r="C14" s="136">
        <v>5335.1924999999974</v>
      </c>
      <c r="D14" s="136">
        <v>5663.6908025774901</v>
      </c>
      <c r="E14" s="251">
        <v>1.0615719681300146</v>
      </c>
      <c r="F14" s="136">
        <v>13538.205689025122</v>
      </c>
      <c r="G14" s="136">
        <v>5022.5813048588261</v>
      </c>
      <c r="H14" s="252">
        <v>0.37099313012583568</v>
      </c>
    </row>
    <row r="15" spans="2:8" ht="13.5" thickBot="1">
      <c r="B15" s="247" t="s">
        <v>21</v>
      </c>
      <c r="C15" s="136">
        <v>3514.1877999999997</v>
      </c>
      <c r="D15" s="136">
        <v>3551.4812793828478</v>
      </c>
      <c r="E15" s="251">
        <v>1.0106122613546289</v>
      </c>
      <c r="F15" s="136">
        <v>9328.0181110830963</v>
      </c>
      <c r="G15" s="136">
        <v>3274.7399641531301</v>
      </c>
      <c r="H15" s="252">
        <v>0.35106492345488094</v>
      </c>
    </row>
    <row r="16" spans="2:8" ht="13.5" thickBot="1">
      <c r="B16" s="249" t="s">
        <v>22</v>
      </c>
      <c r="C16" s="253">
        <v>8849.3802999999971</v>
      </c>
      <c r="D16" s="253">
        <v>9215.1720819603379</v>
      </c>
      <c r="E16" s="254">
        <v>1.0413352991463527</v>
      </c>
      <c r="F16" s="253">
        <v>22866.223800108219</v>
      </c>
      <c r="G16" s="253">
        <v>8297.3212690119562</v>
      </c>
      <c r="H16" s="255">
        <v>0.36286364296726109</v>
      </c>
    </row>
  </sheetData>
  <mergeCells count="6">
    <mergeCell ref="B4:B5"/>
    <mergeCell ref="C4:E4"/>
    <mergeCell ref="F4:H4"/>
    <mergeCell ref="B12:B13"/>
    <mergeCell ref="C12:E12"/>
    <mergeCell ref="F12:H12"/>
  </mergeCells>
  <pageMargins left="0.7" right="0.7" top="0.75" bottom="0.75" header="0.3" footer="0.3"/>
  <pageSetup orientation="portrait" horizontalDpi="1200" verticalDpi="1200" r:id="rId1"/>
  <headerFoot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1BEC-A0C7-46A0-846E-4C01CEF273B9}">
  <sheetPr>
    <pageSetUpPr fitToPage="1"/>
  </sheetPr>
  <dimension ref="A1:K64"/>
  <sheetViews>
    <sheetView showGridLines="0" workbookViewId="0">
      <selection sqref="A1:K1"/>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s>
  <sheetData>
    <row r="1" spans="1:11">
      <c r="A1" s="429" t="s">
        <v>0</v>
      </c>
      <c r="B1" s="429"/>
      <c r="C1" s="429"/>
      <c r="D1" s="429"/>
      <c r="E1" s="429"/>
      <c r="F1" s="429"/>
      <c r="G1" s="429"/>
      <c r="H1" s="429"/>
      <c r="I1" s="429"/>
      <c r="J1" s="429"/>
      <c r="K1" s="429"/>
    </row>
    <row r="2" spans="1:11" ht="34.15" customHeight="1">
      <c r="A2" s="430"/>
      <c r="B2" s="430"/>
      <c r="C2" s="430"/>
      <c r="D2" s="430"/>
      <c r="E2" s="430"/>
      <c r="F2" s="430"/>
      <c r="G2" s="430"/>
      <c r="H2" s="430"/>
      <c r="I2" s="430"/>
      <c r="J2" s="430"/>
      <c r="K2" s="430"/>
    </row>
    <row r="3" spans="1:11">
      <c r="A3" s="431"/>
      <c r="B3" s="431"/>
      <c r="C3" s="431"/>
      <c r="D3" s="431"/>
      <c r="E3" s="431"/>
      <c r="F3" s="431"/>
      <c r="G3" s="431"/>
      <c r="H3" s="431"/>
      <c r="I3" s="431"/>
      <c r="J3" s="431"/>
      <c r="K3" s="431"/>
    </row>
    <row r="4" spans="1:11" ht="30" customHeight="1">
      <c r="A4" s="432" t="s">
        <v>30</v>
      </c>
      <c r="B4" s="432"/>
      <c r="C4" s="432"/>
      <c r="D4" s="432"/>
      <c r="E4" s="432"/>
      <c r="F4" s="432"/>
      <c r="G4" s="432"/>
      <c r="H4" s="432"/>
      <c r="I4" s="432"/>
      <c r="J4" s="5"/>
      <c r="K4" s="56"/>
    </row>
    <row r="5" spans="1:11">
      <c r="A5" s="430"/>
      <c r="B5" s="430"/>
      <c r="C5" s="430"/>
      <c r="D5" s="430"/>
      <c r="E5" s="430"/>
      <c r="F5" s="430"/>
      <c r="G5" s="430"/>
      <c r="H5" s="430"/>
      <c r="I5"/>
      <c r="J5" s="5"/>
      <c r="K5" s="56"/>
    </row>
    <row r="6" spans="1:11">
      <c r="A6" s="434" t="s">
        <v>31</v>
      </c>
      <c r="B6" s="434"/>
      <c r="C6" s="434"/>
      <c r="D6" s="434"/>
      <c r="E6" s="434"/>
      <c r="F6" s="434"/>
      <c r="G6" s="434"/>
      <c r="H6" s="434"/>
      <c r="I6" s="190"/>
      <c r="J6" s="5"/>
      <c r="K6" s="56"/>
    </row>
    <row r="7" spans="1:11">
      <c r="A7" s="435"/>
      <c r="B7" s="435"/>
      <c r="C7" s="435"/>
      <c r="D7" s="435"/>
      <c r="E7" s="435"/>
      <c r="F7" s="435"/>
      <c r="G7" s="435"/>
      <c r="H7" s="435"/>
      <c r="I7" s="171"/>
      <c r="J7" s="108"/>
      <c r="K7" s="56"/>
    </row>
    <row r="8" spans="1:11">
      <c r="A8" s="422" t="s">
        <v>95</v>
      </c>
      <c r="B8" s="422"/>
      <c r="C8" s="422"/>
      <c r="D8" s="422"/>
      <c r="E8" s="422"/>
      <c r="F8" s="422"/>
      <c r="G8" s="422"/>
      <c r="H8" s="422"/>
      <c r="I8" s="5"/>
      <c r="J8" s="5"/>
      <c r="K8" s="56"/>
    </row>
    <row r="9" spans="1:11" ht="13.5" thickBot="1">
      <c r="A9" s="420" t="s">
        <v>11</v>
      </c>
      <c r="B9" s="420" t="s">
        <v>33</v>
      </c>
      <c r="C9" s="256"/>
      <c r="D9" s="256" t="s">
        <v>12</v>
      </c>
      <c r="E9" s="257"/>
      <c r="F9" s="256"/>
      <c r="G9" s="256" t="s">
        <v>13</v>
      </c>
      <c r="H9" s="256"/>
      <c r="I9"/>
      <c r="J9" s="108"/>
      <c r="K9" s="56"/>
    </row>
    <row r="10" spans="1:11" ht="39" thickTop="1">
      <c r="A10" s="421"/>
      <c r="B10" s="421"/>
      <c r="C10" s="259" t="s">
        <v>14</v>
      </c>
      <c r="D10" s="259" t="s">
        <v>15</v>
      </c>
      <c r="E10" s="260" t="s">
        <v>16</v>
      </c>
      <c r="F10" s="259" t="s">
        <v>34</v>
      </c>
      <c r="G10" s="259" t="s">
        <v>15</v>
      </c>
      <c r="H10" s="259" t="s">
        <v>35</v>
      </c>
      <c r="I10" s="43"/>
      <c r="J10" s="43"/>
      <c r="K10" s="110"/>
    </row>
    <row r="11" spans="1:11" ht="13.5" thickBot="1">
      <c r="A11" s="417" t="s">
        <v>36</v>
      </c>
      <c r="B11" s="192" t="s">
        <v>37</v>
      </c>
      <c r="C11" s="192">
        <v>16217890.452000001</v>
      </c>
      <c r="D11" s="192">
        <v>17464539.521117803</v>
      </c>
      <c r="E11" s="95">
        <v>1.0768687563162116</v>
      </c>
      <c r="F11" s="192">
        <v>53977377.429689527</v>
      </c>
      <c r="G11" s="192">
        <v>16765957.940273089</v>
      </c>
      <c r="H11" s="94">
        <v>0.31061082880716617</v>
      </c>
      <c r="I11" s="186"/>
      <c r="J11" s="186"/>
      <c r="K11" s="111"/>
    </row>
    <row r="12" spans="1:11" ht="13.5" thickBot="1">
      <c r="A12" s="417"/>
      <c r="B12" s="192" t="s">
        <v>38</v>
      </c>
      <c r="C12" s="192">
        <v>11954186.998299997</v>
      </c>
      <c r="D12" s="192">
        <v>12800161.433432393</v>
      </c>
      <c r="E12" s="95">
        <v>1.0707680443055392</v>
      </c>
      <c r="F12" s="192">
        <v>30239803.032836415</v>
      </c>
      <c r="G12" s="192">
        <v>10240129.146745915</v>
      </c>
      <c r="H12" s="94">
        <v>0.33863081500982306</v>
      </c>
      <c r="I12" s="186"/>
      <c r="J12" s="363"/>
      <c r="K12" s="57"/>
    </row>
    <row r="13" spans="1:11">
      <c r="A13" s="418"/>
      <c r="B13" s="202" t="s">
        <v>39</v>
      </c>
      <c r="C13" s="202">
        <v>0</v>
      </c>
      <c r="D13" s="202">
        <v>0</v>
      </c>
      <c r="E13" s="205" t="s">
        <v>40</v>
      </c>
      <c r="F13" s="202">
        <v>19454539.392000027</v>
      </c>
      <c r="G13" s="202">
        <v>0</v>
      </c>
      <c r="H13" s="204" t="s">
        <v>40</v>
      </c>
      <c r="I13" s="186"/>
      <c r="J13" s="186"/>
      <c r="K13" s="57"/>
    </row>
    <row r="14" spans="1:11" ht="13.5" customHeight="1">
      <c r="A14" s="321" t="s">
        <v>41</v>
      </c>
      <c r="B14" s="322" t="s">
        <v>42</v>
      </c>
      <c r="C14" s="419" t="s">
        <v>43</v>
      </c>
      <c r="D14" s="419"/>
      <c r="E14" s="419"/>
      <c r="F14" s="419"/>
      <c r="G14" s="419"/>
      <c r="H14" s="419"/>
      <c r="I14" s="186"/>
      <c r="J14" s="186"/>
      <c r="K14" s="57"/>
    </row>
    <row r="15" spans="1:11" ht="13.5" customHeight="1" thickBot="1">
      <c r="A15" s="207" t="s">
        <v>44</v>
      </c>
      <c r="B15" s="207"/>
      <c r="C15" s="207">
        <v>28172077.450300001</v>
      </c>
      <c r="D15" s="207">
        <v>30264700.954550195</v>
      </c>
      <c r="E15" s="208">
        <v>1.0742800564829453</v>
      </c>
      <c r="F15" s="207">
        <v>103671719.85452595</v>
      </c>
      <c r="G15" s="207">
        <v>27006087.087019004</v>
      </c>
      <c r="H15" s="209">
        <v>0.26049618087665988</v>
      </c>
      <c r="I15" s="186"/>
      <c r="J15" s="186"/>
    </row>
    <row r="16" spans="1:11">
      <c r="A16" t="s">
        <v>45</v>
      </c>
      <c r="B16"/>
      <c r="C16"/>
      <c r="D16"/>
      <c r="E16"/>
      <c r="F16"/>
      <c r="G16"/>
      <c r="H16"/>
      <c r="I16"/>
      <c r="J16" s="109"/>
    </row>
    <row r="17" spans="1:11">
      <c r="A17" s="68"/>
      <c r="B17"/>
      <c r="C17"/>
      <c r="D17"/>
      <c r="E17"/>
      <c r="F17" s="84"/>
      <c r="G17"/>
      <c r="H17" s="22"/>
      <c r="I17"/>
      <c r="J17" s="109"/>
      <c r="K17" s="59"/>
    </row>
    <row r="18" spans="1:11">
      <c r="A18" s="68"/>
      <c r="B18"/>
      <c r="C18"/>
      <c r="D18"/>
      <c r="E18"/>
      <c r="F18" s="84"/>
      <c r="G18"/>
      <c r="H18"/>
      <c r="I18"/>
      <c r="J18" s="109"/>
    </row>
    <row r="19" spans="1:11">
      <c r="A19" s="5" t="s">
        <v>96</v>
      </c>
      <c r="B19" s="5"/>
      <c r="C19" s="5"/>
      <c r="D19" s="5"/>
      <c r="E19" s="5"/>
      <c r="F19" s="5"/>
      <c r="G19" s="5"/>
      <c r="H19" s="5"/>
      <c r="I19" s="5"/>
      <c r="J19" s="25"/>
    </row>
    <row r="20" spans="1:11" ht="13.5" thickBot="1">
      <c r="A20" s="420" t="s">
        <v>11</v>
      </c>
      <c r="B20" s="420" t="s">
        <v>33</v>
      </c>
      <c r="C20" s="256"/>
      <c r="D20" s="256" t="s">
        <v>12</v>
      </c>
      <c r="E20" s="257"/>
      <c r="F20" s="256"/>
      <c r="G20" s="256" t="s">
        <v>13</v>
      </c>
      <c r="H20" s="256"/>
      <c r="I20"/>
      <c r="J20" s="177"/>
      <c r="K20" s="60"/>
    </row>
    <row r="21" spans="1:11" ht="39" thickTop="1">
      <c r="A21" s="421"/>
      <c r="B21" s="421"/>
      <c r="C21" s="259" t="s">
        <v>24</v>
      </c>
      <c r="D21" s="259" t="s">
        <v>25</v>
      </c>
      <c r="E21" s="260" t="s">
        <v>16</v>
      </c>
      <c r="F21" s="259" t="s">
        <v>47</v>
      </c>
      <c r="G21" s="259" t="s">
        <v>25</v>
      </c>
      <c r="H21" s="259" t="s">
        <v>35</v>
      </c>
      <c r="I21" s="43"/>
      <c r="J21" s="43"/>
    </row>
    <row r="22" spans="1:11" ht="13.5" thickBot="1">
      <c r="A22" s="417" t="s">
        <v>36</v>
      </c>
      <c r="B22" s="192" t="s">
        <v>37</v>
      </c>
      <c r="C22" s="192">
        <v>2915.6496999999986</v>
      </c>
      <c r="D22" s="192">
        <v>3072.6791424802104</v>
      </c>
      <c r="E22" s="95">
        <v>1.0538574446992763</v>
      </c>
      <c r="F22" s="192">
        <v>8522.6147871317407</v>
      </c>
      <c r="G22" s="192">
        <v>2949.7719767810017</v>
      </c>
      <c r="H22" s="94">
        <v>0.34611114669113635</v>
      </c>
      <c r="I22" s="186"/>
      <c r="J22" s="186"/>
    </row>
    <row r="23" spans="1:11" ht="13.5" thickBot="1">
      <c r="A23" s="417"/>
      <c r="B23" s="192" t="s">
        <v>38</v>
      </c>
      <c r="C23" s="192">
        <v>2419.5427999999993</v>
      </c>
      <c r="D23" s="192">
        <v>2591.0116600972801</v>
      </c>
      <c r="E23" s="93">
        <v>1.0708682897022037</v>
      </c>
      <c r="F23" s="192">
        <v>4833.6325018933821</v>
      </c>
      <c r="G23" s="192">
        <v>2072.8093280778244</v>
      </c>
      <c r="H23" s="94">
        <v>0.42883055906006184</v>
      </c>
      <c r="I23" s="186"/>
      <c r="J23" s="186"/>
      <c r="K23" s="60"/>
    </row>
    <row r="24" spans="1:11">
      <c r="A24" s="418"/>
      <c r="B24" s="202" t="s">
        <v>39</v>
      </c>
      <c r="C24" s="202">
        <v>0</v>
      </c>
      <c r="D24" s="202">
        <v>0</v>
      </c>
      <c r="E24" s="203" t="s">
        <v>40</v>
      </c>
      <c r="F24" s="202">
        <v>181.95839999999995</v>
      </c>
      <c r="G24" s="202">
        <v>0</v>
      </c>
      <c r="H24" s="204" t="s">
        <v>40</v>
      </c>
      <c r="I24" s="186"/>
      <c r="J24" s="186"/>
      <c r="K24" s="60"/>
    </row>
    <row r="25" spans="1:11">
      <c r="A25" s="321" t="s">
        <v>41</v>
      </c>
      <c r="B25" s="323" t="s">
        <v>42</v>
      </c>
      <c r="C25" s="419" t="s">
        <v>43</v>
      </c>
      <c r="D25" s="419"/>
      <c r="E25" s="419"/>
      <c r="F25" s="419"/>
      <c r="G25" s="419"/>
      <c r="H25" s="419"/>
      <c r="I25" s="186"/>
      <c r="J25" s="186"/>
      <c r="K25" s="61"/>
    </row>
    <row r="26" spans="1:11" ht="13.5" thickBot="1">
      <c r="A26" s="207" t="s">
        <v>44</v>
      </c>
      <c r="B26" s="207"/>
      <c r="C26" s="207">
        <v>5335.1924999999974</v>
      </c>
      <c r="D26" s="207">
        <v>5663.6908025774901</v>
      </c>
      <c r="E26" s="208">
        <v>1.0615719681300146</v>
      </c>
      <c r="F26" s="207">
        <v>13538.205689025122</v>
      </c>
      <c r="G26" s="207">
        <v>5022.5813048588261</v>
      </c>
      <c r="H26" s="209">
        <v>0.37099313012583568</v>
      </c>
      <c r="I26" s="186"/>
      <c r="J26" s="186"/>
    </row>
    <row r="27" spans="1:11">
      <c r="A27" t="s">
        <v>45</v>
      </c>
      <c r="B27"/>
      <c r="C27"/>
      <c r="D27"/>
      <c r="E27" s="69"/>
      <c r="F27"/>
      <c r="G27"/>
      <c r="H27"/>
      <c r="I27"/>
      <c r="J27" s="46"/>
      <c r="K27" s="110"/>
    </row>
    <row r="28" spans="1:11">
      <c r="B28"/>
      <c r="C28"/>
      <c r="D28"/>
      <c r="E28"/>
      <c r="F28"/>
      <c r="G28"/>
      <c r="H28" s="187"/>
      <c r="I28"/>
      <c r="J28" s="44"/>
    </row>
    <row r="29" spans="1:11">
      <c r="A29" s="68"/>
      <c r="B29"/>
      <c r="C29"/>
      <c r="D29"/>
      <c r="E29"/>
      <c r="F29"/>
      <c r="G29"/>
      <c r="H29"/>
      <c r="I29"/>
      <c r="J29" s="44"/>
      <c r="K29" s="63"/>
    </row>
    <row r="30" spans="1:11" ht="15">
      <c r="C30" s="54"/>
      <c r="D30" s="54"/>
      <c r="E30" s="74"/>
      <c r="F30" s="55"/>
      <c r="G30" s="74"/>
      <c r="H30" s="66"/>
      <c r="I30" s="66"/>
      <c r="J30" s="73"/>
      <c r="K30" s="64"/>
    </row>
    <row r="31" spans="1:11">
      <c r="A31" s="5" t="s">
        <v>50</v>
      </c>
      <c r="B31" s="5"/>
      <c r="C31" s="5"/>
      <c r="D31" s="5"/>
      <c r="E31" s="5"/>
      <c r="F31" s="74"/>
      <c r="G31" s="74"/>
      <c r="H31" s="180"/>
      <c r="I31" s="180"/>
      <c r="J31" s="74"/>
      <c r="K31" s="62"/>
    </row>
    <row r="32" spans="1:11" ht="26.25" thickBot="1">
      <c r="A32" s="256" t="s">
        <v>51</v>
      </c>
      <c r="B32" s="256" t="s">
        <v>52</v>
      </c>
      <c r="C32" s="256" t="s">
        <v>53</v>
      </c>
      <c r="D32" s="256" t="s">
        <v>54</v>
      </c>
      <c r="E32" s="256" t="s">
        <v>55</v>
      </c>
      <c r="F32" s="97"/>
      <c r="G32" s="98"/>
      <c r="H32" s="99"/>
      <c r="I32" s="99"/>
      <c r="J32" s="99"/>
      <c r="K32" s="62"/>
    </row>
    <row r="33" spans="1:11" ht="14.25" thickTop="1" thickBot="1">
      <c r="A33" s="39" t="s">
        <v>56</v>
      </c>
      <c r="B33" s="96">
        <v>0.05</v>
      </c>
      <c r="C33" s="96">
        <v>2E-3</v>
      </c>
      <c r="D33" s="96">
        <v>4.0000000000000001E-3</v>
      </c>
      <c r="E33" s="94">
        <v>0.96</v>
      </c>
    </row>
    <row r="34" spans="1:11" ht="13.5" thickBot="1">
      <c r="A34" s="39" t="s">
        <v>57</v>
      </c>
      <c r="B34" s="96">
        <v>0.24</v>
      </c>
      <c r="C34" s="96">
        <v>0.04</v>
      </c>
      <c r="D34" s="96">
        <v>0</v>
      </c>
      <c r="E34" s="348">
        <v>0.8</v>
      </c>
    </row>
    <row r="35" spans="1:11" ht="13.5" thickBot="1">
      <c r="A35" s="201" t="s">
        <v>39</v>
      </c>
      <c r="B35" s="423" t="s">
        <v>93</v>
      </c>
      <c r="C35" s="423"/>
      <c r="D35" s="423"/>
      <c r="E35" s="423"/>
    </row>
    <row r="36" spans="1:11" s="1" customFormat="1" ht="15.75" thickBot="1">
      <c r="A36" s="192" t="s">
        <v>42</v>
      </c>
      <c r="B36" s="423" t="s">
        <v>93</v>
      </c>
      <c r="C36" s="423"/>
      <c r="D36" s="423"/>
      <c r="E36" s="423"/>
      <c r="F36" s="23"/>
      <c r="G36" s="23"/>
      <c r="H36" s="42"/>
      <c r="I36" s="42"/>
      <c r="J36" s="42"/>
      <c r="K36" s="64"/>
    </row>
    <row r="37" spans="1:11" s="1" customFormat="1" ht="26.25" customHeight="1">
      <c r="A37" s="69"/>
      <c r="B37" s="71"/>
      <c r="C37" s="72"/>
      <c r="D37" s="72"/>
      <c r="E37" s="72"/>
      <c r="F37" s="23"/>
      <c r="G37" s="23"/>
      <c r="H37" s="23"/>
      <c r="I37" s="23"/>
      <c r="J37" s="23"/>
      <c r="K37" s="64"/>
    </row>
    <row r="38" spans="1:11">
      <c r="A38" s="5" t="s">
        <v>97</v>
      </c>
      <c r="B38" s="5"/>
      <c r="C38" s="5"/>
      <c r="D38" s="5"/>
      <c r="E38" s="5"/>
      <c r="F38" s="5"/>
      <c r="G38" s="5"/>
      <c r="H38" s="5"/>
      <c r="I38" s="5"/>
    </row>
    <row r="39" spans="1:11" ht="26.25" thickBot="1">
      <c r="A39" s="258" t="s">
        <v>11</v>
      </c>
      <c r="B39" s="258" t="s">
        <v>33</v>
      </c>
      <c r="C39" s="261" t="s">
        <v>60</v>
      </c>
      <c r="D39" s="261" t="s">
        <v>61</v>
      </c>
      <c r="E39" s="261" t="s">
        <v>62</v>
      </c>
      <c r="F39" s="261" t="s">
        <v>63</v>
      </c>
      <c r="G39" s="261" t="s">
        <v>64</v>
      </c>
    </row>
    <row r="40" spans="1:11" ht="13.5" thickBot="1">
      <c r="A40" s="262"/>
      <c r="B40" s="263"/>
      <c r="C40" s="428" t="s">
        <v>65</v>
      </c>
      <c r="D40" s="428"/>
      <c r="E40" s="428"/>
      <c r="F40" s="428"/>
      <c r="G40" s="428"/>
    </row>
    <row r="41" spans="1:11" ht="14.25" thickTop="1" thickBot="1">
      <c r="A41" s="424" t="s">
        <v>66</v>
      </c>
      <c r="B41" s="314" t="s">
        <v>37</v>
      </c>
      <c r="C41" s="305">
        <v>1.01</v>
      </c>
      <c r="D41" s="305">
        <v>1.19</v>
      </c>
      <c r="E41" s="305">
        <v>2.31</v>
      </c>
      <c r="F41" s="305">
        <v>1.57</v>
      </c>
      <c r="G41" s="305">
        <v>0.59</v>
      </c>
    </row>
    <row r="42" spans="1:11" ht="13.5" thickBot="1">
      <c r="A42" s="425"/>
      <c r="B42" s="314" t="s">
        <v>38</v>
      </c>
      <c r="C42" s="306">
        <v>0.91</v>
      </c>
      <c r="D42" s="306">
        <v>1.17</v>
      </c>
      <c r="E42" s="306">
        <v>3.07</v>
      </c>
      <c r="F42" s="306">
        <v>1.2</v>
      </c>
      <c r="G42" s="306">
        <v>0.65</v>
      </c>
    </row>
    <row r="43" spans="1:11">
      <c r="A43" s="426"/>
      <c r="B43" s="315" t="s">
        <v>39</v>
      </c>
      <c r="C43" s="307" t="s">
        <v>40</v>
      </c>
      <c r="D43" s="307" t="s">
        <v>40</v>
      </c>
      <c r="E43" s="307" t="s">
        <v>40</v>
      </c>
      <c r="F43" s="307" t="s">
        <v>40</v>
      </c>
      <c r="G43" s="307" t="s">
        <v>40</v>
      </c>
    </row>
    <row r="44" spans="1:11" ht="13.5" thickBot="1">
      <c r="A44" s="427" t="s">
        <v>67</v>
      </c>
      <c r="B44" s="427"/>
      <c r="C44" s="308">
        <v>0.96</v>
      </c>
      <c r="D44" s="308">
        <v>1.17</v>
      </c>
      <c r="E44" s="308">
        <v>2.5299999999999998</v>
      </c>
      <c r="F44" s="308">
        <v>1.38</v>
      </c>
      <c r="G44" s="308">
        <v>0.61</v>
      </c>
      <c r="H44"/>
    </row>
    <row r="45" spans="1:11" ht="13.5" customHeight="1">
      <c r="A45" s="105" t="s">
        <v>68</v>
      </c>
      <c r="B45" s="67"/>
      <c r="C45" s="188"/>
      <c r="D45" s="67"/>
      <c r="E45" s="67"/>
      <c r="F45" s="67"/>
      <c r="G45" s="67"/>
    </row>
    <row r="46" spans="1:11">
      <c r="A46" s="175" t="s">
        <v>69</v>
      </c>
      <c r="B46" s="121"/>
      <c r="C46" s="121"/>
      <c r="D46" s="121"/>
      <c r="E46" s="121"/>
      <c r="F46" s="121"/>
      <c r="G46" s="121"/>
      <c r="H46" s="121"/>
      <c r="I46" s="121"/>
    </row>
    <row r="47" spans="1:11">
      <c r="A47" s="105"/>
      <c r="B47" s="67"/>
      <c r="C47" s="67"/>
      <c r="D47" s="67"/>
      <c r="E47" s="67"/>
      <c r="F47" s="67"/>
      <c r="G47" s="67"/>
    </row>
    <row r="48" spans="1:11">
      <c r="A48" s="194"/>
      <c r="B48" s="67"/>
      <c r="C48" s="67"/>
      <c r="D48" s="67"/>
      <c r="E48" s="67"/>
      <c r="F48" s="67"/>
      <c r="G48" s="67"/>
    </row>
    <row r="49" spans="1:11">
      <c r="A49" s="30"/>
    </row>
    <row r="50" spans="1:11">
      <c r="A50" s="5" t="s">
        <v>98</v>
      </c>
      <c r="B50"/>
      <c r="C50"/>
      <c r="D50"/>
      <c r="E50"/>
      <c r="F50"/>
      <c r="G50"/>
      <c r="H50"/>
      <c r="I50"/>
      <c r="J50"/>
    </row>
    <row r="51" spans="1:11" ht="51.75" thickBot="1">
      <c r="A51" s="256" t="s">
        <v>11</v>
      </c>
      <c r="B51" s="256" t="s">
        <v>33</v>
      </c>
      <c r="C51" s="256" t="s">
        <v>71</v>
      </c>
      <c r="D51" s="256" t="s">
        <v>72</v>
      </c>
      <c r="E51" s="256" t="s">
        <v>73</v>
      </c>
      <c r="F51" s="256" t="s">
        <v>74</v>
      </c>
      <c r="G51" s="256" t="s">
        <v>75</v>
      </c>
      <c r="H51" s="302"/>
      <c r="I51" s="302"/>
      <c r="J51"/>
    </row>
    <row r="52" spans="1:11" ht="14.25" thickTop="1" thickBot="1">
      <c r="A52" s="433" t="s">
        <v>66</v>
      </c>
      <c r="B52" s="314" t="s">
        <v>37</v>
      </c>
      <c r="C52" s="309">
        <v>1578246</v>
      </c>
      <c r="D52" s="309">
        <v>1354399</v>
      </c>
      <c r="E52" s="310">
        <v>2932645</v>
      </c>
      <c r="F52" s="309">
        <v>6775172</v>
      </c>
      <c r="G52" s="310">
        <v>3842527</v>
      </c>
      <c r="H52" s="303"/>
      <c r="I52" s="303"/>
      <c r="J52"/>
    </row>
    <row r="53" spans="1:11" ht="13.5" thickBot="1">
      <c r="A53" s="433"/>
      <c r="B53" s="314" t="s">
        <v>38</v>
      </c>
      <c r="C53" s="309">
        <v>1148577</v>
      </c>
      <c r="D53" s="309">
        <v>712682</v>
      </c>
      <c r="E53" s="310">
        <v>1861259</v>
      </c>
      <c r="F53" s="309">
        <v>5714254</v>
      </c>
      <c r="G53" s="310">
        <v>3852995</v>
      </c>
      <c r="H53" s="303"/>
      <c r="I53" s="303"/>
      <c r="J53"/>
    </row>
    <row r="54" spans="1:11">
      <c r="A54" s="433"/>
      <c r="B54" s="315" t="s">
        <v>39</v>
      </c>
      <c r="C54" s="309">
        <v>0</v>
      </c>
      <c r="D54" s="309">
        <v>140529</v>
      </c>
      <c r="E54" s="310">
        <v>140529</v>
      </c>
      <c r="F54" s="309">
        <v>0</v>
      </c>
      <c r="G54" s="310">
        <v>-140529</v>
      </c>
      <c r="H54" s="303"/>
      <c r="I54" s="303"/>
      <c r="J54"/>
    </row>
    <row r="55" spans="1:11">
      <c r="A55" s="206" t="s">
        <v>76</v>
      </c>
      <c r="B55" s="138" t="s">
        <v>77</v>
      </c>
      <c r="C55" s="319">
        <v>2726823</v>
      </c>
      <c r="D55" s="319">
        <v>2207610</v>
      </c>
      <c r="E55" s="319">
        <v>4934433</v>
      </c>
      <c r="F55" s="319">
        <v>12489426</v>
      </c>
      <c r="G55" s="319">
        <v>7554993</v>
      </c>
      <c r="H55" s="304"/>
      <c r="I55" s="304"/>
      <c r="J55"/>
    </row>
    <row r="56" spans="1:11">
      <c r="A56" s="105" t="s">
        <v>78</v>
      </c>
      <c r="B56" s="1"/>
      <c r="C56" s="1"/>
      <c r="D56" s="1"/>
      <c r="E56" s="1"/>
      <c r="F56" s="1"/>
      <c r="G56" s="1"/>
      <c r="H56" s="1"/>
      <c r="I56" s="1"/>
      <c r="J56" s="1"/>
    </row>
    <row r="57" spans="1:11" s="52" customFormat="1">
      <c r="A57" s="175" t="s">
        <v>79</v>
      </c>
      <c r="B57" s="2"/>
      <c r="C57" s="2"/>
      <c r="D57" s="2"/>
      <c r="E57" s="2"/>
      <c r="F57" s="2"/>
      <c r="G57" s="2"/>
      <c r="H57" s="2"/>
      <c r="I57" s="2"/>
      <c r="J57" s="2"/>
      <c r="K57" s="65"/>
    </row>
    <row r="58" spans="1:11">
      <c r="D58" s="1"/>
      <c r="E58" s="1"/>
      <c r="F58" s="1"/>
      <c r="G58" s="1"/>
      <c r="H58" s="1"/>
      <c r="I58" s="1"/>
      <c r="J58" s="1"/>
    </row>
    <row r="60" spans="1:11" ht="26.25" customHeight="1" thickBot="1">
      <c r="A60" s="436" t="s">
        <v>81</v>
      </c>
      <c r="B60" s="436"/>
      <c r="C60" s="436"/>
      <c r="D60" s="436"/>
      <c r="E60" s="436"/>
      <c r="F60"/>
      <c r="G60"/>
      <c r="H60"/>
      <c r="I60"/>
      <c r="J60"/>
    </row>
    <row r="61" spans="1:11" ht="13.5" thickTop="1">
      <c r="A61" s="437" t="s">
        <v>82</v>
      </c>
      <c r="B61" s="438"/>
      <c r="C61" s="438"/>
      <c r="D61" s="438"/>
      <c r="E61" s="439"/>
      <c r="F61"/>
      <c r="G61"/>
      <c r="H61"/>
      <c r="I61"/>
      <c r="J61"/>
    </row>
    <row r="62" spans="1:11">
      <c r="A62" s="312" t="s">
        <v>83</v>
      </c>
      <c r="B62" s="312" t="s">
        <v>84</v>
      </c>
      <c r="C62" s="312" t="s">
        <v>85</v>
      </c>
      <c r="D62" s="312" t="s">
        <v>86</v>
      </c>
      <c r="E62" s="312" t="s">
        <v>87</v>
      </c>
      <c r="F62"/>
      <c r="G62"/>
      <c r="H62"/>
      <c r="I62"/>
      <c r="J62"/>
    </row>
    <row r="63" spans="1:11">
      <c r="A63" s="313">
        <v>6.7298999999999998E-2</v>
      </c>
      <c r="B63" s="313">
        <v>0.03</v>
      </c>
      <c r="C63" s="313">
        <v>6.7298999999999998E-2</v>
      </c>
      <c r="D63" s="313">
        <v>0.1</v>
      </c>
      <c r="E63" s="313">
        <v>6.7298999999999998E-2</v>
      </c>
      <c r="F63"/>
      <c r="G63"/>
      <c r="H63"/>
      <c r="I63"/>
      <c r="J63"/>
    </row>
    <row r="64" spans="1:11">
      <c r="A64" s="1" t="s">
        <v>88</v>
      </c>
      <c r="F64"/>
      <c r="G64"/>
      <c r="H64"/>
      <c r="I64"/>
      <c r="J64"/>
    </row>
  </sheetData>
  <mergeCells count="24">
    <mergeCell ref="A44:B44"/>
    <mergeCell ref="A52:A54"/>
    <mergeCell ref="A60:E60"/>
    <mergeCell ref="A61:E61"/>
    <mergeCell ref="C25:H25"/>
    <mergeCell ref="B35:E35"/>
    <mergeCell ref="B36:E36"/>
    <mergeCell ref="C40:G40"/>
    <mergeCell ref="A41:A43"/>
    <mergeCell ref="A11:A13"/>
    <mergeCell ref="C14:H14"/>
    <mergeCell ref="A20:A21"/>
    <mergeCell ref="B20:B21"/>
    <mergeCell ref="A22:A24"/>
    <mergeCell ref="A6:H6"/>
    <mergeCell ref="A7:H7"/>
    <mergeCell ref="A8:H8"/>
    <mergeCell ref="A9:A10"/>
    <mergeCell ref="B9:B10"/>
    <mergeCell ref="A1:K1"/>
    <mergeCell ref="A2:K2"/>
    <mergeCell ref="A3:K3"/>
    <mergeCell ref="A4:I4"/>
    <mergeCell ref="A5:H5"/>
  </mergeCells>
  <pageMargins left="0.7" right="0.7" top="0.75" bottom="0.75" header="0.3" footer="0.3"/>
  <pageSetup scale="49" orientation="landscape" verticalDpi="200" r:id="rId1"/>
  <headerFooter alignWithMargins="0">
    <oddFooter>&amp;R&amp;1#&amp;"Calibri"&amp;10&amp;KA80000Internal Use Only</oddFooter>
  </headerFooter>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6DB6-EB99-46D6-886B-D25E1A4590AA}">
  <sheetPr>
    <pageSetUpPr fitToPage="1"/>
  </sheetPr>
  <dimension ref="A1:AH64"/>
  <sheetViews>
    <sheetView showGridLines="0" zoomScaleNormal="100" workbookViewId="0">
      <selection sqref="A1:K1"/>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 min="35" max="16384" width="9.140625" style="316"/>
  </cols>
  <sheetData>
    <row r="1" spans="1:11" customFormat="1">
      <c r="A1" s="429" t="s">
        <v>0</v>
      </c>
      <c r="B1" s="429"/>
      <c r="C1" s="429"/>
      <c r="D1" s="429"/>
      <c r="E1" s="429"/>
      <c r="F1" s="429"/>
      <c r="G1" s="429"/>
      <c r="H1" s="429"/>
      <c r="I1" s="429"/>
      <c r="J1" s="429"/>
      <c r="K1" s="429"/>
    </row>
    <row r="2" spans="1:11" customFormat="1" ht="34.15" customHeight="1">
      <c r="A2" s="430"/>
      <c r="B2" s="430"/>
      <c r="C2" s="430"/>
      <c r="D2" s="430"/>
      <c r="E2" s="430"/>
      <c r="F2" s="430"/>
      <c r="G2" s="430"/>
      <c r="H2" s="430"/>
      <c r="I2" s="430"/>
      <c r="J2" s="430"/>
      <c r="K2" s="430"/>
    </row>
    <row r="3" spans="1:11" customFormat="1">
      <c r="A3" s="431"/>
      <c r="B3" s="431"/>
      <c r="C3" s="431"/>
      <c r="D3" s="431"/>
      <c r="E3" s="431"/>
      <c r="F3" s="431"/>
      <c r="G3" s="431"/>
      <c r="H3" s="431"/>
      <c r="I3" s="431"/>
      <c r="J3" s="431"/>
      <c r="K3" s="431"/>
    </row>
    <row r="4" spans="1:11" customFormat="1" ht="30" customHeight="1">
      <c r="A4" s="432" t="s">
        <v>91</v>
      </c>
      <c r="B4" s="432"/>
      <c r="C4" s="432"/>
      <c r="D4" s="432"/>
      <c r="E4" s="432"/>
      <c r="F4" s="432"/>
      <c r="G4" s="432"/>
      <c r="H4" s="432"/>
      <c r="I4" s="432"/>
      <c r="J4" s="5"/>
      <c r="K4" s="56"/>
    </row>
    <row r="5" spans="1:11" customFormat="1">
      <c r="A5" s="430"/>
      <c r="B5" s="430"/>
      <c r="C5" s="430"/>
      <c r="D5" s="430"/>
      <c r="E5" s="430"/>
      <c r="F5" s="430"/>
      <c r="G5" s="430"/>
      <c r="H5" s="430"/>
      <c r="J5" s="5"/>
      <c r="K5" s="56"/>
    </row>
    <row r="6" spans="1:11" customFormat="1">
      <c r="A6" s="434" t="s">
        <v>31</v>
      </c>
      <c r="B6" s="434"/>
      <c r="C6" s="434"/>
      <c r="D6" s="434"/>
      <c r="E6" s="434"/>
      <c r="F6" s="434"/>
      <c r="G6" s="434"/>
      <c r="H6" s="434"/>
      <c r="I6" s="190"/>
      <c r="J6" s="5"/>
      <c r="K6" s="56"/>
    </row>
    <row r="7" spans="1:11" customFormat="1">
      <c r="A7" s="435"/>
      <c r="B7" s="435"/>
      <c r="C7" s="435"/>
      <c r="D7" s="435"/>
      <c r="E7" s="435"/>
      <c r="F7" s="435"/>
      <c r="G7" s="435"/>
      <c r="H7" s="435"/>
      <c r="I7" s="171"/>
      <c r="J7" s="108"/>
      <c r="K7" s="56"/>
    </row>
    <row r="8" spans="1:11" customFormat="1">
      <c r="A8" s="422" t="s">
        <v>95</v>
      </c>
      <c r="B8" s="422"/>
      <c r="C8" s="422"/>
      <c r="D8" s="422"/>
      <c r="E8" s="422"/>
      <c r="F8" s="422"/>
      <c r="G8" s="422"/>
      <c r="H8" s="422"/>
      <c r="I8" s="5"/>
      <c r="J8" s="5"/>
      <c r="K8" s="56"/>
    </row>
    <row r="9" spans="1:11" customFormat="1" ht="13.5" thickBot="1">
      <c r="A9" s="420" t="s">
        <v>11</v>
      </c>
      <c r="B9" s="420" t="s">
        <v>33</v>
      </c>
      <c r="C9" s="256"/>
      <c r="D9" s="256" t="s">
        <v>12</v>
      </c>
      <c r="E9" s="257"/>
      <c r="F9" s="256"/>
      <c r="G9" s="256" t="s">
        <v>13</v>
      </c>
      <c r="H9" s="256"/>
      <c r="J9" s="108"/>
      <c r="K9" s="56"/>
    </row>
    <row r="10" spans="1:11" customFormat="1" ht="39" thickTop="1">
      <c r="A10" s="421"/>
      <c r="B10" s="421"/>
      <c r="C10" s="259" t="s">
        <v>14</v>
      </c>
      <c r="D10" s="259" t="s">
        <v>15</v>
      </c>
      <c r="E10" s="260" t="s">
        <v>16</v>
      </c>
      <c r="F10" s="259" t="s">
        <v>34</v>
      </c>
      <c r="G10" s="259" t="s">
        <v>15</v>
      </c>
      <c r="H10" s="259" t="s">
        <v>35</v>
      </c>
      <c r="I10" s="43"/>
      <c r="J10" s="43"/>
      <c r="K10" s="110"/>
    </row>
    <row r="11" spans="1:11" customFormat="1" ht="13.5" customHeight="1" thickBot="1">
      <c r="A11" s="417" t="s">
        <v>36</v>
      </c>
      <c r="B11" s="192" t="s">
        <v>37</v>
      </c>
      <c r="C11" s="192">
        <v>14366300.991999999</v>
      </c>
      <c r="D11" s="192">
        <v>15537675.452880109</v>
      </c>
      <c r="E11" s="95">
        <v>1.0815362605539449</v>
      </c>
      <c r="F11" s="192">
        <v>46646197.198902555</v>
      </c>
      <c r="G11" s="192">
        <v>14916168.434764903</v>
      </c>
      <c r="H11" s="94">
        <v>0.3197724429959713</v>
      </c>
      <c r="I11" s="186"/>
      <c r="J11" s="186"/>
      <c r="K11" s="111"/>
    </row>
    <row r="12" spans="1:11" customFormat="1" ht="13.5" thickBot="1">
      <c r="A12" s="417"/>
      <c r="B12" s="192" t="s">
        <v>38</v>
      </c>
      <c r="C12" s="192">
        <v>5258911.7851000009</v>
      </c>
      <c r="D12" s="192">
        <v>5093652.916743868</v>
      </c>
      <c r="E12" s="95">
        <v>0.96857546292669172</v>
      </c>
      <c r="F12" s="192">
        <v>10016241.480000008</v>
      </c>
      <c r="G12" s="192">
        <v>4074922.3333950946</v>
      </c>
      <c r="H12" s="94">
        <v>0.40683147880686793</v>
      </c>
      <c r="I12" s="186"/>
      <c r="J12" s="186"/>
      <c r="K12" s="57"/>
    </row>
    <row r="13" spans="1:11" customFormat="1">
      <c r="A13" s="418"/>
      <c r="B13" s="202" t="s">
        <v>39</v>
      </c>
      <c r="C13" s="202">
        <v>0</v>
      </c>
      <c r="D13" s="202">
        <v>0</v>
      </c>
      <c r="E13" s="205" t="s">
        <v>40</v>
      </c>
      <c r="F13" s="202">
        <v>20470674.240000032</v>
      </c>
      <c r="G13" s="202">
        <v>0</v>
      </c>
      <c r="H13" s="204" t="s">
        <v>40</v>
      </c>
      <c r="I13" s="186"/>
      <c r="J13" s="186"/>
      <c r="K13" s="57"/>
    </row>
    <row r="14" spans="1:11" customFormat="1" ht="13.5" customHeight="1">
      <c r="A14" s="321" t="s">
        <v>41</v>
      </c>
      <c r="B14" s="322" t="s">
        <v>42</v>
      </c>
      <c r="C14" s="419" t="s">
        <v>43</v>
      </c>
      <c r="D14" s="419"/>
      <c r="E14" s="419"/>
      <c r="F14" s="419"/>
      <c r="G14" s="419"/>
      <c r="H14" s="419"/>
      <c r="I14" s="186"/>
      <c r="J14" s="186"/>
      <c r="K14" s="57"/>
    </row>
    <row r="15" spans="1:11" customFormat="1" ht="13.5" customHeight="1" thickBot="1">
      <c r="A15" s="207" t="s">
        <v>92</v>
      </c>
      <c r="B15" s="207"/>
      <c r="C15" s="207">
        <v>19625212.777100001</v>
      </c>
      <c r="D15" s="207">
        <v>20631328.369623978</v>
      </c>
      <c r="E15" s="208">
        <v>1.0512664807231022</v>
      </c>
      <c r="F15" s="207">
        <v>77133112.918902606</v>
      </c>
      <c r="G15" s="207">
        <v>18991090.768159997</v>
      </c>
      <c r="H15" s="209">
        <v>0.24621190626815673</v>
      </c>
      <c r="I15" s="186"/>
      <c r="J15" s="186"/>
      <c r="K15" s="58"/>
    </row>
    <row r="16" spans="1:11" customFormat="1">
      <c r="A16" t="s">
        <v>45</v>
      </c>
      <c r="J16" s="109"/>
      <c r="K16" s="58"/>
    </row>
    <row r="17" spans="1:11" customFormat="1">
      <c r="A17" s="68"/>
      <c r="F17" s="84"/>
      <c r="H17" s="22"/>
      <c r="J17" s="109"/>
      <c r="K17" s="59"/>
    </row>
    <row r="18" spans="1:11" customFormat="1">
      <c r="A18" s="68"/>
      <c r="F18" s="84"/>
      <c r="J18" s="109"/>
      <c r="K18" s="58"/>
    </row>
    <row r="19" spans="1:11" customFormat="1">
      <c r="A19" s="5" t="s">
        <v>96</v>
      </c>
      <c r="B19" s="5"/>
      <c r="C19" s="5"/>
      <c r="D19" s="5"/>
      <c r="E19" s="5"/>
      <c r="F19" s="5"/>
      <c r="G19" s="5"/>
      <c r="H19" s="5"/>
      <c r="I19" s="5"/>
      <c r="J19" s="25"/>
      <c r="K19" s="58"/>
    </row>
    <row r="20" spans="1:11" customFormat="1" ht="13.5" thickBot="1">
      <c r="A20" s="420" t="s">
        <v>11</v>
      </c>
      <c r="B20" s="420" t="s">
        <v>33</v>
      </c>
      <c r="C20" s="256"/>
      <c r="D20" s="256" t="s">
        <v>12</v>
      </c>
      <c r="E20" s="257"/>
      <c r="F20" s="256"/>
      <c r="G20" s="256" t="s">
        <v>13</v>
      </c>
      <c r="H20" s="256"/>
      <c r="J20" s="177"/>
      <c r="K20" s="60"/>
    </row>
    <row r="21" spans="1:11" customFormat="1" ht="39" thickTop="1">
      <c r="A21" s="421"/>
      <c r="B21" s="421"/>
      <c r="C21" s="259" t="s">
        <v>24</v>
      </c>
      <c r="D21" s="259" t="s">
        <v>25</v>
      </c>
      <c r="E21" s="260" t="s">
        <v>16</v>
      </c>
      <c r="F21" s="259" t="s">
        <v>47</v>
      </c>
      <c r="G21" s="259" t="s">
        <v>25</v>
      </c>
      <c r="H21" s="259" t="s">
        <v>35</v>
      </c>
      <c r="I21" s="43"/>
      <c r="J21" s="43"/>
      <c r="K21" s="58"/>
    </row>
    <row r="22" spans="1:11" customFormat="1" ht="13.5" customHeight="1" thickBot="1">
      <c r="A22" s="417" t="s">
        <v>36</v>
      </c>
      <c r="B22" s="192" t="s">
        <v>37</v>
      </c>
      <c r="C22" s="192">
        <v>2565.3207000000002</v>
      </c>
      <c r="D22" s="192">
        <v>2709.7183790428248</v>
      </c>
      <c r="E22" s="95">
        <v>1.0562883537496206</v>
      </c>
      <c r="F22" s="192">
        <v>7513.8896712000005</v>
      </c>
      <c r="G22" s="192">
        <v>2601.3296438811117</v>
      </c>
      <c r="H22" s="94">
        <v>0.34620280010921001</v>
      </c>
      <c r="I22" s="186"/>
      <c r="J22" s="186"/>
      <c r="K22" s="58"/>
    </row>
    <row r="23" spans="1:11" customFormat="1" ht="13.5" thickBot="1">
      <c r="A23" s="417"/>
      <c r="B23" s="192" t="s">
        <v>38</v>
      </c>
      <c r="C23" s="192">
        <v>948.86709999999948</v>
      </c>
      <c r="D23" s="192">
        <v>841.76290034002318</v>
      </c>
      <c r="E23" s="93">
        <v>0.8871241297543393</v>
      </c>
      <c r="F23" s="192">
        <v>1586.6804398830946</v>
      </c>
      <c r="G23" s="192">
        <v>673.41032027201857</v>
      </c>
      <c r="H23" s="94">
        <v>0.42441458490635642</v>
      </c>
      <c r="I23" s="186"/>
      <c r="J23" s="186"/>
      <c r="K23" s="60"/>
    </row>
    <row r="24" spans="1:11" customFormat="1">
      <c r="A24" s="418"/>
      <c r="B24" s="202" t="s">
        <v>39</v>
      </c>
      <c r="C24" s="202">
        <v>0</v>
      </c>
      <c r="D24" s="202">
        <v>0</v>
      </c>
      <c r="E24" s="203" t="s">
        <v>40</v>
      </c>
      <c r="F24" s="202">
        <v>227.44799999999998</v>
      </c>
      <c r="G24" s="202">
        <v>0</v>
      </c>
      <c r="H24" s="204" t="s">
        <v>40</v>
      </c>
      <c r="I24" s="186"/>
      <c r="J24" s="186"/>
      <c r="K24" s="60"/>
    </row>
    <row r="25" spans="1:11" customFormat="1" ht="12.75" customHeight="1">
      <c r="A25" s="321" t="s">
        <v>41</v>
      </c>
      <c r="B25" s="323" t="s">
        <v>42</v>
      </c>
      <c r="C25" s="419" t="s">
        <v>43</v>
      </c>
      <c r="D25" s="419"/>
      <c r="E25" s="419"/>
      <c r="F25" s="419"/>
      <c r="G25" s="419"/>
      <c r="H25" s="419"/>
      <c r="I25" s="186"/>
      <c r="J25" s="186"/>
      <c r="K25" s="61"/>
    </row>
    <row r="26" spans="1:11" customFormat="1" ht="13.5" thickBot="1">
      <c r="A26" s="207" t="s">
        <v>92</v>
      </c>
      <c r="B26" s="207"/>
      <c r="C26" s="207">
        <v>3514.1877999999997</v>
      </c>
      <c r="D26" s="207">
        <v>3551.4812793828478</v>
      </c>
      <c r="E26" s="208">
        <v>1.0106122613546289</v>
      </c>
      <c r="F26" s="207">
        <v>9328.0181110830963</v>
      </c>
      <c r="G26" s="207">
        <v>3274.7399641531301</v>
      </c>
      <c r="H26" s="209">
        <v>0.35106492345488094</v>
      </c>
      <c r="I26" s="186"/>
      <c r="J26" s="186"/>
      <c r="K26" s="58"/>
    </row>
    <row r="27" spans="1:11" customFormat="1">
      <c r="A27" t="s">
        <v>45</v>
      </c>
      <c r="E27" s="69"/>
      <c r="J27" s="46"/>
      <c r="K27" s="110"/>
    </row>
    <row r="28" spans="1:11" customFormat="1">
      <c r="H28" s="187"/>
      <c r="J28" s="44"/>
      <c r="K28" s="58"/>
    </row>
    <row r="29" spans="1:11" customFormat="1">
      <c r="A29" s="68"/>
      <c r="J29" s="44"/>
      <c r="K29" s="63"/>
    </row>
    <row r="30" spans="1:11" customFormat="1" ht="15">
      <c r="B30" s="2"/>
      <c r="C30" s="54"/>
      <c r="D30" s="54"/>
      <c r="E30" s="74"/>
      <c r="F30" s="55"/>
      <c r="G30" s="74"/>
      <c r="H30" s="66"/>
      <c r="I30" s="66"/>
      <c r="J30" s="73"/>
      <c r="K30" s="64"/>
    </row>
    <row r="31" spans="1:11" customFormat="1">
      <c r="A31" s="5" t="s">
        <v>50</v>
      </c>
      <c r="B31" s="5"/>
      <c r="C31" s="5"/>
      <c r="D31" s="5"/>
      <c r="E31" s="5"/>
      <c r="F31" s="74"/>
      <c r="G31" s="74"/>
      <c r="H31" s="180"/>
      <c r="I31" s="180"/>
      <c r="J31" s="74"/>
      <c r="K31" s="62"/>
    </row>
    <row r="32" spans="1:11" customFormat="1" ht="26.25" thickBot="1">
      <c r="A32" s="256" t="s">
        <v>51</v>
      </c>
      <c r="B32" s="256" t="s">
        <v>52</v>
      </c>
      <c r="C32" s="256" t="s">
        <v>53</v>
      </c>
      <c r="D32" s="256" t="s">
        <v>54</v>
      </c>
      <c r="E32" s="256" t="s">
        <v>55</v>
      </c>
      <c r="F32" s="97"/>
      <c r="G32" s="98"/>
      <c r="H32" s="99"/>
      <c r="I32" s="99"/>
      <c r="J32" s="99"/>
      <c r="K32" s="62"/>
    </row>
    <row r="33" spans="1:34" ht="14.25" thickTop="1" thickBot="1">
      <c r="A33" s="39" t="s">
        <v>56</v>
      </c>
      <c r="B33" s="96">
        <v>0.05</v>
      </c>
      <c r="C33" s="96">
        <v>2E-3</v>
      </c>
      <c r="D33" s="96">
        <v>4.0000000000000001E-3</v>
      </c>
      <c r="E33" s="94">
        <v>0.96</v>
      </c>
    </row>
    <row r="34" spans="1:34" ht="13.5" thickBot="1">
      <c r="A34" s="39" t="s">
        <v>57</v>
      </c>
      <c r="B34" s="96">
        <v>0.24</v>
      </c>
      <c r="C34" s="96">
        <v>0.04</v>
      </c>
      <c r="D34" s="96">
        <v>0</v>
      </c>
      <c r="E34" s="348">
        <v>0.8</v>
      </c>
    </row>
    <row r="35" spans="1:34" ht="13.5" thickBot="1">
      <c r="A35" s="201" t="s">
        <v>39</v>
      </c>
      <c r="B35" s="423" t="s">
        <v>93</v>
      </c>
      <c r="C35" s="423"/>
      <c r="D35" s="423"/>
      <c r="E35" s="423"/>
    </row>
    <row r="36" spans="1:34" s="317" customFormat="1" ht="15.75" thickBot="1">
      <c r="A36" s="192" t="s">
        <v>42</v>
      </c>
      <c r="B36" s="423" t="s">
        <v>93</v>
      </c>
      <c r="C36" s="423"/>
      <c r="D36" s="423"/>
      <c r="E36" s="423"/>
      <c r="F36" s="23"/>
      <c r="G36" s="23"/>
      <c r="H36" s="42"/>
      <c r="I36" s="42"/>
      <c r="J36" s="42"/>
      <c r="K36" s="64"/>
      <c r="L36" s="1"/>
      <c r="M36" s="1"/>
      <c r="N36" s="1"/>
      <c r="O36" s="1"/>
      <c r="P36" s="1"/>
      <c r="Q36" s="1"/>
      <c r="R36" s="1"/>
      <c r="S36" s="1"/>
      <c r="T36" s="1"/>
      <c r="U36" s="1"/>
      <c r="V36" s="1"/>
      <c r="W36" s="1"/>
      <c r="X36" s="1"/>
      <c r="Y36" s="1"/>
      <c r="Z36" s="1"/>
      <c r="AA36" s="1"/>
      <c r="AB36" s="1"/>
      <c r="AC36" s="1"/>
      <c r="AD36" s="1"/>
      <c r="AE36" s="1"/>
      <c r="AF36" s="1"/>
      <c r="AG36" s="1"/>
      <c r="AH36" s="1"/>
    </row>
    <row r="37" spans="1:34" s="317" customFormat="1" ht="26.25" customHeight="1">
      <c r="A37" s="69"/>
      <c r="B37" s="71"/>
      <c r="C37" s="72"/>
      <c r="D37" s="72"/>
      <c r="E37" s="72"/>
      <c r="F37" s="23"/>
      <c r="G37" s="23"/>
      <c r="H37" s="23"/>
      <c r="I37" s="23"/>
      <c r="J37" s="23"/>
      <c r="K37" s="64"/>
      <c r="L37" s="1"/>
      <c r="M37" s="1"/>
      <c r="N37" s="1"/>
      <c r="O37" s="1"/>
      <c r="P37" s="1"/>
      <c r="Q37" s="1"/>
      <c r="R37" s="1"/>
      <c r="S37" s="1"/>
      <c r="T37" s="1"/>
      <c r="U37" s="1"/>
      <c r="V37" s="1"/>
      <c r="W37" s="1"/>
      <c r="X37" s="1"/>
      <c r="Y37" s="1"/>
      <c r="Z37" s="1"/>
      <c r="AA37" s="1"/>
      <c r="AB37" s="1"/>
      <c r="AC37" s="1"/>
      <c r="AD37" s="1"/>
      <c r="AE37" s="1"/>
      <c r="AF37" s="1"/>
      <c r="AG37" s="1"/>
      <c r="AH37" s="1"/>
    </row>
    <row r="38" spans="1:34">
      <c r="A38" s="5" t="s">
        <v>97</v>
      </c>
      <c r="B38" s="5"/>
      <c r="C38" s="5"/>
      <c r="D38" s="5"/>
      <c r="E38" s="5"/>
      <c r="F38" s="5"/>
      <c r="G38" s="5"/>
      <c r="H38" s="5"/>
      <c r="I38" s="5"/>
    </row>
    <row r="39" spans="1:34" ht="26.25" thickBot="1">
      <c r="A39" s="258" t="s">
        <v>11</v>
      </c>
      <c r="B39" s="258" t="s">
        <v>33</v>
      </c>
      <c r="C39" s="261" t="s">
        <v>60</v>
      </c>
      <c r="D39" s="261" t="s">
        <v>61</v>
      </c>
      <c r="E39" s="261" t="s">
        <v>62</v>
      </c>
      <c r="F39" s="261" t="s">
        <v>63</v>
      </c>
      <c r="G39" s="261" t="s">
        <v>64</v>
      </c>
    </row>
    <row r="40" spans="1:34" ht="13.5" thickBot="1">
      <c r="A40" s="262"/>
      <c r="B40" s="263"/>
      <c r="C40" s="428" t="s">
        <v>65</v>
      </c>
      <c r="D40" s="428"/>
      <c r="E40" s="428"/>
      <c r="F40" s="428"/>
      <c r="G40" s="428"/>
    </row>
    <row r="41" spans="1:34" ht="14.25" thickTop="1" thickBot="1">
      <c r="A41" s="424" t="s">
        <v>66</v>
      </c>
      <c r="B41" s="314" t="s">
        <v>37</v>
      </c>
      <c r="C41" s="305">
        <v>0.95</v>
      </c>
      <c r="D41" s="305">
        <v>1.1200000000000001</v>
      </c>
      <c r="E41" s="305">
        <v>2.21</v>
      </c>
      <c r="F41" s="305">
        <v>1.6</v>
      </c>
      <c r="G41" s="305">
        <v>0.53</v>
      </c>
    </row>
    <row r="42" spans="1:34" ht="13.5" thickBot="1">
      <c r="A42" s="425"/>
      <c r="B42" s="314" t="s">
        <v>38</v>
      </c>
      <c r="C42" s="306">
        <v>1.38</v>
      </c>
      <c r="D42" s="306">
        <v>1.76</v>
      </c>
      <c r="E42" s="306">
        <v>2.72</v>
      </c>
      <c r="F42" s="306">
        <v>2.4700000000000002</v>
      </c>
      <c r="G42" s="306">
        <v>0.56999999999999995</v>
      </c>
    </row>
    <row r="43" spans="1:34">
      <c r="A43" s="426"/>
      <c r="B43" s="315" t="s">
        <v>39</v>
      </c>
      <c r="C43" s="307" t="s">
        <v>40</v>
      </c>
      <c r="D43" s="307" t="s">
        <v>40</v>
      </c>
      <c r="E43" s="307" t="s">
        <v>40</v>
      </c>
      <c r="F43" s="307" t="s">
        <v>40</v>
      </c>
      <c r="G43" s="307" t="s">
        <v>40</v>
      </c>
    </row>
    <row r="44" spans="1:34" ht="13.5" thickBot="1">
      <c r="A44" s="427" t="s">
        <v>67</v>
      </c>
      <c r="B44" s="427"/>
      <c r="C44" s="308">
        <v>1.01</v>
      </c>
      <c r="D44" s="308">
        <v>1.21</v>
      </c>
      <c r="E44" s="308">
        <v>2.2400000000000002</v>
      </c>
      <c r="F44" s="308">
        <v>1.75</v>
      </c>
      <c r="G44" s="308">
        <v>0.53</v>
      </c>
      <c r="H44"/>
    </row>
    <row r="45" spans="1:34">
      <c r="A45" s="105" t="s">
        <v>68</v>
      </c>
      <c r="B45" s="67"/>
      <c r="C45" s="188"/>
      <c r="D45" s="67"/>
      <c r="E45" s="67"/>
      <c r="F45" s="67"/>
      <c r="G45" s="67"/>
    </row>
    <row r="46" spans="1:34" ht="13.5" customHeight="1">
      <c r="A46" s="175" t="s">
        <v>69</v>
      </c>
      <c r="B46" s="121"/>
      <c r="C46" s="121"/>
      <c r="D46" s="121"/>
      <c r="E46" s="121"/>
      <c r="F46" s="121"/>
      <c r="G46" s="121"/>
      <c r="H46" s="121"/>
      <c r="I46" s="121"/>
    </row>
    <row r="47" spans="1:34">
      <c r="A47" s="105"/>
      <c r="B47" s="67"/>
      <c r="C47" s="67"/>
      <c r="D47" s="67"/>
      <c r="E47" s="67"/>
      <c r="F47" s="67"/>
      <c r="G47" s="67"/>
    </row>
    <row r="48" spans="1:34">
      <c r="A48" s="194"/>
      <c r="B48" s="67"/>
      <c r="C48" s="67"/>
      <c r="D48" s="67"/>
      <c r="E48" s="67"/>
      <c r="F48" s="67"/>
      <c r="G48" s="67"/>
    </row>
    <row r="49" spans="1:34">
      <c r="A49" s="30"/>
    </row>
    <row r="50" spans="1:34">
      <c r="A50" s="5" t="s">
        <v>98</v>
      </c>
      <c r="B50"/>
      <c r="C50"/>
      <c r="D50"/>
      <c r="E50"/>
      <c r="F50"/>
      <c r="G50"/>
      <c r="H50"/>
      <c r="I50"/>
      <c r="J50"/>
    </row>
    <row r="51" spans="1:34" ht="51.75" thickBot="1">
      <c r="A51" s="256" t="s">
        <v>11</v>
      </c>
      <c r="B51" s="256" t="s">
        <v>33</v>
      </c>
      <c r="C51" s="256" t="s">
        <v>71</v>
      </c>
      <c r="D51" s="256" t="s">
        <v>72</v>
      </c>
      <c r="E51" s="256" t="s">
        <v>73</v>
      </c>
      <c r="F51" s="256" t="s">
        <v>74</v>
      </c>
      <c r="G51" s="256" t="s">
        <v>75</v>
      </c>
      <c r="H51" s="302"/>
      <c r="I51" s="302"/>
      <c r="J51"/>
    </row>
    <row r="52" spans="1:34" ht="14.25" thickTop="1" thickBot="1">
      <c r="A52" s="433" t="s">
        <v>66</v>
      </c>
      <c r="B52" s="314" t="s">
        <v>37</v>
      </c>
      <c r="C52" s="309">
        <v>1680649</v>
      </c>
      <c r="D52" s="309">
        <v>1044256</v>
      </c>
      <c r="E52" s="310">
        <v>2724905</v>
      </c>
      <c r="F52" s="309">
        <v>6020533</v>
      </c>
      <c r="G52" s="310">
        <v>3295628</v>
      </c>
      <c r="H52" s="303"/>
      <c r="I52" s="303"/>
      <c r="J52"/>
    </row>
    <row r="53" spans="1:34" ht="13.5" thickBot="1">
      <c r="A53" s="433"/>
      <c r="B53" s="314" t="s">
        <v>38</v>
      </c>
      <c r="C53" s="309">
        <v>355419</v>
      </c>
      <c r="D53" s="309">
        <v>410903</v>
      </c>
      <c r="E53" s="310">
        <v>766322</v>
      </c>
      <c r="F53" s="309">
        <v>2081406</v>
      </c>
      <c r="G53" s="310">
        <v>1315084</v>
      </c>
      <c r="H53" s="303"/>
      <c r="I53" s="303"/>
      <c r="J53"/>
    </row>
    <row r="54" spans="1:34">
      <c r="A54" s="433"/>
      <c r="B54" s="315" t="s">
        <v>39</v>
      </c>
      <c r="C54" s="309">
        <v>0</v>
      </c>
      <c r="D54" s="309">
        <v>119581</v>
      </c>
      <c r="E54" s="310">
        <v>119581</v>
      </c>
      <c r="F54" s="309">
        <v>0</v>
      </c>
      <c r="G54" s="310">
        <v>-119581</v>
      </c>
      <c r="H54" s="303"/>
      <c r="I54" s="303"/>
      <c r="J54"/>
    </row>
    <row r="55" spans="1:34">
      <c r="A55" s="206" t="s">
        <v>76</v>
      </c>
      <c r="B55" s="138" t="s">
        <v>77</v>
      </c>
      <c r="C55" s="311">
        <v>2036068</v>
      </c>
      <c r="D55" s="311">
        <v>1574740</v>
      </c>
      <c r="E55" s="311">
        <v>3610808</v>
      </c>
      <c r="F55" s="311">
        <v>8101939</v>
      </c>
      <c r="G55" s="311">
        <v>4491131</v>
      </c>
      <c r="H55" s="304"/>
      <c r="I55" s="304"/>
      <c r="J55"/>
    </row>
    <row r="56" spans="1:34">
      <c r="A56" s="105" t="s">
        <v>78</v>
      </c>
      <c r="B56" s="176"/>
      <c r="C56" s="176"/>
      <c r="D56" s="1"/>
      <c r="E56" s="1"/>
      <c r="F56" s="1"/>
      <c r="G56" s="1"/>
      <c r="H56" s="1"/>
      <c r="I56" s="1"/>
      <c r="J56" s="1"/>
    </row>
    <row r="57" spans="1:34">
      <c r="A57" s="175" t="s">
        <v>79</v>
      </c>
      <c r="C57" s="2"/>
      <c r="D57" s="2"/>
      <c r="E57" s="2"/>
      <c r="F57" s="2"/>
      <c r="G57" s="2"/>
      <c r="H57" s="2"/>
      <c r="I57" s="2"/>
      <c r="J57" s="2"/>
      <c r="K57" s="65"/>
    </row>
    <row r="58" spans="1:34">
      <c r="D58" s="1"/>
      <c r="E58" s="1"/>
      <c r="F58" s="1"/>
      <c r="G58" s="1"/>
      <c r="H58" s="1"/>
      <c r="I58" s="1"/>
      <c r="J58" s="1"/>
    </row>
    <row r="59" spans="1:34" s="318" customFormat="1">
      <c r="A59"/>
      <c r="B59" s="2"/>
      <c r="C59" s="23"/>
      <c r="D59" s="23"/>
      <c r="E59" s="23"/>
      <c r="F59" s="23"/>
      <c r="G59" s="23"/>
      <c r="H59" s="23"/>
      <c r="I59" s="23"/>
      <c r="J59" s="23"/>
      <c r="K59" s="58"/>
      <c r="L59" s="52"/>
      <c r="M59" s="52"/>
      <c r="N59" s="52"/>
      <c r="O59" s="52"/>
      <c r="P59" s="52"/>
      <c r="Q59" s="52"/>
      <c r="R59" s="52"/>
      <c r="S59" s="52"/>
      <c r="T59" s="52"/>
      <c r="U59" s="52"/>
      <c r="V59" s="52"/>
      <c r="W59" s="52"/>
      <c r="X59" s="52"/>
      <c r="Y59" s="52"/>
      <c r="Z59" s="52"/>
      <c r="AA59" s="52"/>
      <c r="AB59" s="52"/>
      <c r="AC59" s="52"/>
      <c r="AD59" s="52"/>
      <c r="AE59" s="52"/>
      <c r="AF59" s="52"/>
      <c r="AG59" s="52"/>
      <c r="AH59" s="52"/>
    </row>
    <row r="60" spans="1:34" ht="13.5" customHeight="1" thickBot="1">
      <c r="A60" s="436" t="s">
        <v>81</v>
      </c>
      <c r="B60" s="436"/>
      <c r="C60" s="436"/>
      <c r="D60" s="436"/>
      <c r="E60" s="436"/>
      <c r="F60"/>
      <c r="G60"/>
      <c r="H60"/>
      <c r="I60"/>
      <c r="J60"/>
    </row>
    <row r="61" spans="1:34" ht="13.5" thickTop="1">
      <c r="A61" s="437" t="s">
        <v>82</v>
      </c>
      <c r="B61" s="438"/>
      <c r="C61" s="438"/>
      <c r="D61" s="438"/>
      <c r="E61" s="439"/>
      <c r="F61"/>
      <c r="G61"/>
      <c r="H61"/>
      <c r="I61"/>
      <c r="J61"/>
    </row>
    <row r="62" spans="1:34" ht="26.25" customHeight="1">
      <c r="A62" s="312" t="s">
        <v>83</v>
      </c>
      <c r="B62" s="312" t="s">
        <v>84</v>
      </c>
      <c r="C62" s="312" t="s">
        <v>85</v>
      </c>
      <c r="D62" s="312" t="s">
        <v>86</v>
      </c>
      <c r="E62" s="312" t="s">
        <v>87</v>
      </c>
      <c r="F62"/>
      <c r="G62"/>
      <c r="H62"/>
      <c r="I62"/>
      <c r="J62"/>
    </row>
    <row r="63" spans="1:34">
      <c r="A63" s="313">
        <v>6.7308000000000007E-2</v>
      </c>
      <c r="B63" s="313">
        <v>0.03</v>
      </c>
      <c r="C63" s="313">
        <v>6.7308000000000007E-2</v>
      </c>
      <c r="D63" s="313">
        <v>0.1</v>
      </c>
      <c r="E63" s="313">
        <v>6.7308000000000007E-2</v>
      </c>
      <c r="F63"/>
      <c r="G63"/>
      <c r="H63"/>
      <c r="I63"/>
      <c r="J63"/>
    </row>
    <row r="64" spans="1:34">
      <c r="A64" s="1" t="s">
        <v>88</v>
      </c>
    </row>
  </sheetData>
  <mergeCells count="24">
    <mergeCell ref="A44:B44"/>
    <mergeCell ref="A52:A54"/>
    <mergeCell ref="A60:E60"/>
    <mergeCell ref="A61:E61"/>
    <mergeCell ref="C25:H25"/>
    <mergeCell ref="B35:E35"/>
    <mergeCell ref="B36:E36"/>
    <mergeCell ref="C40:G40"/>
    <mergeCell ref="A41:A43"/>
    <mergeCell ref="A11:A13"/>
    <mergeCell ref="C14:H14"/>
    <mergeCell ref="A20:A21"/>
    <mergeCell ref="B20:B21"/>
    <mergeCell ref="A22:A24"/>
    <mergeCell ref="A6:H6"/>
    <mergeCell ref="A7:H7"/>
    <mergeCell ref="A8:H8"/>
    <mergeCell ref="A9:A10"/>
    <mergeCell ref="B9:B10"/>
    <mergeCell ref="A1:K1"/>
    <mergeCell ref="A2:K2"/>
    <mergeCell ref="A3:K3"/>
    <mergeCell ref="A4:I4"/>
    <mergeCell ref="A5:H5"/>
  </mergeCells>
  <pageMargins left="0.7" right="0.7" top="0.75" bottom="0.75" header="0.3" footer="0.3"/>
  <pageSetup scale="49" orientation="landscape" verticalDpi="200" r:id="rId1"/>
  <headerFooter alignWithMargins="0">
    <oddFooter>&amp;R&amp;1#&amp;"Calibri"&amp;10&amp;KA80000Internal Use Only</oddFooter>
  </headerFooter>
  <rowBreaks count="1" manualBreakCount="1">
    <brk id="2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21"/>
  <sheetViews>
    <sheetView workbookViewId="0">
      <selection sqref="A1:M1"/>
    </sheetView>
  </sheetViews>
  <sheetFormatPr defaultRowHeight="12.75"/>
  <cols>
    <col min="1" max="1" width="37.42578125" customWidth="1"/>
    <col min="2" max="2" width="28" style="2" customWidth="1"/>
    <col min="3" max="3" width="15.7109375" style="23" customWidth="1"/>
    <col min="4" max="4" width="17.28515625" style="23" customWidth="1"/>
    <col min="5" max="5" width="21.28515625" style="23" customWidth="1"/>
    <col min="6" max="6" width="17.7109375" style="23" customWidth="1"/>
    <col min="7" max="7" width="17.42578125" style="23" customWidth="1"/>
    <col min="8" max="12" width="15.28515625" style="23" customWidth="1"/>
    <col min="13" max="13" width="0.5703125" style="58" customWidth="1"/>
  </cols>
  <sheetData>
    <row r="1" spans="1:13" ht="13.15" customHeight="1">
      <c r="A1" s="429" t="str">
        <f>Cover!B8</f>
        <v>Evergy Services, Inc. (ESI) Evaluation, Measurement, and Verification Report  – Commercial &amp; Industrial Databook</v>
      </c>
      <c r="B1" s="429"/>
      <c r="C1" s="429"/>
      <c r="D1" s="429"/>
      <c r="E1" s="429"/>
      <c r="F1" s="429"/>
      <c r="G1" s="429"/>
      <c r="H1" s="429"/>
      <c r="I1" s="429"/>
      <c r="J1" s="429"/>
      <c r="K1" s="429"/>
      <c r="L1" s="429"/>
      <c r="M1" s="429"/>
    </row>
    <row r="2" spans="1:13" ht="35.25" customHeight="1">
      <c r="A2" s="430"/>
      <c r="B2" s="430"/>
      <c r="C2" s="430"/>
      <c r="D2" s="430"/>
      <c r="E2" s="430"/>
      <c r="F2" s="430"/>
      <c r="G2" s="430"/>
      <c r="H2" s="430"/>
      <c r="I2" s="430"/>
      <c r="J2" s="430"/>
      <c r="K2" s="430"/>
      <c r="L2" s="430"/>
      <c r="M2" s="430"/>
    </row>
    <row r="3" spans="1:13">
      <c r="A3" s="189"/>
      <c r="B3" s="189"/>
      <c r="C3" s="189"/>
      <c r="D3" s="189"/>
      <c r="E3" s="189"/>
      <c r="F3" s="189"/>
      <c r="G3" s="189"/>
      <c r="H3" s="189"/>
      <c r="I3" s="189"/>
      <c r="J3" s="189"/>
      <c r="K3" s="189"/>
      <c r="L3" s="189"/>
      <c r="M3" s="189"/>
    </row>
    <row r="4" spans="1:13" ht="30" customHeight="1">
      <c r="A4" s="443" t="s">
        <v>99</v>
      </c>
      <c r="B4" s="443"/>
      <c r="C4" s="443"/>
      <c r="D4" s="443"/>
      <c r="E4" s="443"/>
      <c r="F4" s="443"/>
      <c r="G4" s="443"/>
      <c r="H4" s="5"/>
      <c r="I4" s="5"/>
      <c r="J4" s="5"/>
      <c r="K4" s="5"/>
      <c r="L4" s="5"/>
      <c r="M4" s="56"/>
    </row>
    <row r="5" spans="1:13" ht="15.75">
      <c r="A5" s="444" t="s">
        <v>100</v>
      </c>
      <c r="B5" s="444"/>
      <c r="C5" s="444"/>
      <c r="D5" s="444"/>
      <c r="E5" s="444"/>
      <c r="F5" s="444"/>
      <c r="G5" s="444"/>
      <c r="H5" s="5"/>
      <c r="I5" s="5"/>
      <c r="J5" s="5"/>
      <c r="K5" s="5"/>
      <c r="L5" s="5"/>
      <c r="M5" s="56"/>
    </row>
    <row r="6" spans="1:13" ht="13.5" customHeight="1">
      <c r="A6" s="444"/>
      <c r="B6" s="444"/>
      <c r="C6" s="444"/>
      <c r="D6" s="444"/>
      <c r="E6" s="444"/>
      <c r="F6" s="444"/>
      <c r="G6" s="444"/>
      <c r="H6" s="5"/>
      <c r="I6" s="5"/>
      <c r="J6" s="5"/>
      <c r="K6" s="5"/>
      <c r="L6" s="5"/>
      <c r="M6" s="56"/>
    </row>
    <row r="7" spans="1:13" ht="13.5" customHeight="1">
      <c r="A7" s="445" t="s">
        <v>31</v>
      </c>
      <c r="B7" s="445"/>
      <c r="C7" s="445"/>
      <c r="D7" s="445"/>
      <c r="E7" s="445"/>
      <c r="F7" s="445"/>
      <c r="G7" s="445"/>
      <c r="H7" s="5"/>
      <c r="I7" s="5"/>
      <c r="J7" s="5"/>
      <c r="K7" s="5"/>
      <c r="L7" s="5"/>
      <c r="M7" s="56"/>
    </row>
    <row r="8" spans="1:13" ht="13.5" customHeight="1">
      <c r="A8" s="444"/>
      <c r="B8" s="444"/>
      <c r="C8" s="444"/>
      <c r="D8" s="444"/>
      <c r="E8" s="444"/>
      <c r="F8" s="444"/>
      <c r="G8" s="444"/>
      <c r="H8" s="5"/>
      <c r="I8" s="5"/>
      <c r="J8" s="5"/>
      <c r="K8" s="5"/>
      <c r="L8" s="5"/>
      <c r="M8" s="56"/>
    </row>
    <row r="9" spans="1:13" ht="13.5" customHeight="1">
      <c r="A9" s="402" t="s">
        <v>101</v>
      </c>
      <c r="B9" s="402"/>
      <c r="C9" s="402"/>
      <c r="D9" s="402"/>
      <c r="E9" s="402"/>
      <c r="F9" s="402"/>
      <c r="G9" s="402"/>
      <c r="H9" s="5"/>
      <c r="I9" s="5"/>
      <c r="J9" s="5"/>
      <c r="K9" s="5"/>
      <c r="L9" s="5"/>
      <c r="M9" s="56"/>
    </row>
    <row r="10" spans="1:13" ht="13.5" thickBot="1">
      <c r="A10" s="264"/>
      <c r="B10" s="441" t="s">
        <v>12</v>
      </c>
      <c r="C10" s="441"/>
      <c r="D10" s="441"/>
      <c r="E10" s="442" t="s">
        <v>13</v>
      </c>
      <c r="F10" s="442"/>
      <c r="G10" s="442"/>
      <c r="H10"/>
      <c r="I10" s="5"/>
      <c r="J10" s="5"/>
      <c r="K10" s="5"/>
      <c r="L10" s="5"/>
      <c r="M10" s="110"/>
    </row>
    <row r="11" spans="1:13" ht="39" thickBot="1">
      <c r="A11" s="266"/>
      <c r="B11" s="267" t="s">
        <v>102</v>
      </c>
      <c r="C11" s="268" t="s">
        <v>103</v>
      </c>
      <c r="D11" s="269" t="s">
        <v>104</v>
      </c>
      <c r="E11" s="267" t="s">
        <v>105</v>
      </c>
      <c r="F11" s="267" t="s">
        <v>103</v>
      </c>
      <c r="G11" s="258" t="s">
        <v>35</v>
      </c>
      <c r="H11"/>
      <c r="I11" s="5"/>
      <c r="J11" s="5"/>
      <c r="K11" s="5"/>
      <c r="L11" s="5"/>
      <c r="M11" s="111"/>
    </row>
    <row r="12" spans="1:13" ht="13.35" customHeight="1">
      <c r="A12" s="79" t="s">
        <v>106</v>
      </c>
      <c r="B12" s="40">
        <v>11162365</v>
      </c>
      <c r="C12" s="39">
        <v>10386880</v>
      </c>
      <c r="D12" s="77">
        <f>C12/B12</f>
        <v>0.93052681936130921</v>
      </c>
      <c r="E12" s="115">
        <f>'MEEIA 3 Targets'!G6</f>
        <v>53977377.429689527</v>
      </c>
      <c r="F12" s="40">
        <f>C12*D45</f>
        <v>8216022.0800000001</v>
      </c>
      <c r="G12" s="78">
        <f>F12/E12</f>
        <v>0.15221232433350659</v>
      </c>
      <c r="H12"/>
      <c r="I12" s="5"/>
      <c r="J12" s="5"/>
      <c r="K12" s="5"/>
      <c r="L12" s="5"/>
      <c r="M12" s="57"/>
    </row>
    <row r="13" spans="1:13" ht="13.35" customHeight="1">
      <c r="A13" s="79" t="s">
        <v>107</v>
      </c>
      <c r="B13" s="40">
        <v>2467</v>
      </c>
      <c r="C13" s="40">
        <v>1808</v>
      </c>
      <c r="D13" s="77">
        <f>C13/B13</f>
        <v>0.73287393595460071</v>
      </c>
      <c r="E13" s="40">
        <f>'MEEIA 3 Targets'!G14</f>
        <v>8522.6147871317407</v>
      </c>
      <c r="F13" s="40">
        <f>C13*D45</f>
        <v>1430.1280000000002</v>
      </c>
      <c r="G13" s="41">
        <f>F13/E13</f>
        <v>0.16780390006120471</v>
      </c>
      <c r="H13"/>
      <c r="I13" s="5"/>
      <c r="J13" s="5"/>
      <c r="K13" s="5"/>
      <c r="L13" s="5"/>
      <c r="M13" s="111"/>
    </row>
    <row r="14" spans="1:13" ht="13.35" customHeight="1">
      <c r="A14" s="70"/>
      <c r="B14"/>
      <c r="C14"/>
      <c r="D14"/>
      <c r="E14"/>
      <c r="F14"/>
      <c r="G14"/>
      <c r="H14"/>
      <c r="I14" s="5"/>
      <c r="J14" s="5"/>
      <c r="K14" s="5"/>
      <c r="L14" s="5"/>
      <c r="M14" s="111"/>
    </row>
    <row r="15" spans="1:13">
      <c r="A15" s="112" t="s">
        <v>108</v>
      </c>
      <c r="B15" s="5"/>
      <c r="C15" s="5"/>
      <c r="D15" s="5"/>
      <c r="E15" s="5"/>
      <c r="F15" s="5"/>
      <c r="G15" s="5"/>
      <c r="H15" s="5"/>
      <c r="I15" s="5"/>
      <c r="J15" s="5"/>
      <c r="K15" s="5"/>
      <c r="L15" s="5"/>
      <c r="M15" s="110"/>
    </row>
    <row r="16" spans="1:13">
      <c r="A16" s="112"/>
      <c r="B16" s="5"/>
      <c r="C16" s="5"/>
      <c r="D16" s="5"/>
      <c r="E16" s="5"/>
      <c r="F16" s="5"/>
      <c r="G16" s="5"/>
      <c r="H16" s="5"/>
      <c r="I16" s="1"/>
      <c r="J16" s="5"/>
      <c r="K16" s="5"/>
      <c r="L16" s="5"/>
      <c r="M16" s="110"/>
    </row>
    <row r="17" spans="1:13">
      <c r="A17" s="402" t="s">
        <v>109</v>
      </c>
      <c r="B17" s="402"/>
      <c r="C17" s="402"/>
      <c r="D17" s="402"/>
      <c r="E17" s="402"/>
      <c r="F17" s="402"/>
      <c r="G17" s="402"/>
      <c r="H17" s="5"/>
      <c r="I17" s="5"/>
      <c r="J17" s="5"/>
      <c r="K17" s="5"/>
      <c r="L17" s="5"/>
      <c r="M17" s="110"/>
    </row>
    <row r="18" spans="1:13" ht="13.5" thickBot="1">
      <c r="A18" s="264"/>
      <c r="B18" s="441" t="s">
        <v>12</v>
      </c>
      <c r="C18" s="441"/>
      <c r="D18" s="441"/>
      <c r="E18" s="442" t="s">
        <v>13</v>
      </c>
      <c r="F18" s="442"/>
      <c r="G18" s="442"/>
      <c r="H18" s="5"/>
      <c r="I18" s="5"/>
      <c r="J18" s="5"/>
      <c r="K18" s="5"/>
      <c r="L18" s="5"/>
      <c r="M18" s="110"/>
    </row>
    <row r="19" spans="1:13" ht="39" thickBot="1">
      <c r="A19" s="266"/>
      <c r="B19" s="267" t="s">
        <v>102</v>
      </c>
      <c r="C19" s="268" t="s">
        <v>103</v>
      </c>
      <c r="D19" s="269" t="s">
        <v>104</v>
      </c>
      <c r="E19" s="267" t="s">
        <v>105</v>
      </c>
      <c r="F19" s="267" t="s">
        <v>103</v>
      </c>
      <c r="G19" s="258" t="s">
        <v>35</v>
      </c>
      <c r="H19" s="5"/>
      <c r="I19" s="5"/>
      <c r="J19" s="5"/>
      <c r="K19" s="5"/>
      <c r="L19" s="5"/>
      <c r="M19" s="110"/>
    </row>
    <row r="20" spans="1:13">
      <c r="A20" s="79" t="s">
        <v>106</v>
      </c>
      <c r="B20" s="40">
        <f>16217890.452+B12</f>
        <v>27380255.452</v>
      </c>
      <c r="C20" s="39">
        <f>17464539.5211178+C12</f>
        <v>27851419.521117799</v>
      </c>
      <c r="D20" s="77">
        <f>C20/B20</f>
        <v>1.0172081692204731</v>
      </c>
      <c r="E20" s="115">
        <f>'MEEIA 3 Targets'!G6</f>
        <v>53977377.429689527</v>
      </c>
      <c r="F20" s="39">
        <f>16765957.9402731+F12</f>
        <v>24981980.020273101</v>
      </c>
      <c r="G20" s="78">
        <f>F20/E20</f>
        <v>0.46282315314067296</v>
      </c>
      <c r="H20" s="5"/>
      <c r="I20" s="5"/>
      <c r="J20" s="5"/>
      <c r="K20" s="5"/>
      <c r="L20" s="5"/>
      <c r="M20" s="110"/>
    </row>
    <row r="21" spans="1:13">
      <c r="A21" s="79" t="s">
        <v>107</v>
      </c>
      <c r="B21" s="40">
        <f>2915.6497+B13</f>
        <v>5382.6496999999999</v>
      </c>
      <c r="C21" s="40">
        <f>3072.67914248021+C13</f>
        <v>4880.6791424802104</v>
      </c>
      <c r="D21" s="77">
        <f>C21/B21</f>
        <v>0.90674285240598329</v>
      </c>
      <c r="E21" s="40">
        <f>'MEEIA 3 Targets'!G14</f>
        <v>8522.6147871317407</v>
      </c>
      <c r="F21" s="40">
        <f>2949.771976781+F13</f>
        <v>4379.8999767810001</v>
      </c>
      <c r="G21" s="41">
        <f>F21/E21</f>
        <v>0.5139150467523409</v>
      </c>
      <c r="H21" s="5"/>
      <c r="I21" s="5"/>
      <c r="J21" s="5"/>
      <c r="K21" s="5"/>
      <c r="L21" s="5"/>
      <c r="M21" s="110"/>
    </row>
    <row r="22" spans="1:13">
      <c r="A22" s="70"/>
      <c r="B22"/>
      <c r="C22"/>
      <c r="D22"/>
      <c r="E22"/>
      <c r="F22"/>
      <c r="G22"/>
      <c r="H22" s="5"/>
      <c r="I22" s="5"/>
      <c r="J22" s="5"/>
      <c r="K22" s="5"/>
      <c r="L22" s="5"/>
      <c r="M22" s="110"/>
    </row>
    <row r="23" spans="1:13">
      <c r="A23" s="112" t="s">
        <v>108</v>
      </c>
      <c r="B23" s="5"/>
      <c r="C23" s="5"/>
      <c r="D23" s="5"/>
      <c r="E23" s="5"/>
      <c r="F23" s="5"/>
      <c r="G23" s="5"/>
      <c r="H23" s="5"/>
      <c r="I23" s="5"/>
      <c r="J23" s="5"/>
      <c r="K23" s="5"/>
      <c r="L23" s="5"/>
      <c r="M23" s="110"/>
    </row>
    <row r="24" spans="1:13">
      <c r="A24" s="112"/>
      <c r="B24" s="5"/>
      <c r="C24" s="5"/>
      <c r="D24" s="5"/>
      <c r="E24" s="5"/>
      <c r="F24" s="5"/>
      <c r="G24" s="5"/>
      <c r="H24" s="5"/>
      <c r="I24" s="5"/>
      <c r="J24" s="5"/>
      <c r="K24" s="5"/>
      <c r="L24" s="5"/>
      <c r="M24" s="110"/>
    </row>
    <row r="25" spans="1:13">
      <c r="A25" s="112"/>
      <c r="B25" s="5"/>
      <c r="C25" s="5"/>
      <c r="D25" s="5"/>
      <c r="E25" s="5"/>
      <c r="F25" s="5"/>
      <c r="G25" s="5"/>
      <c r="H25" s="5"/>
      <c r="I25" s="5"/>
      <c r="J25" s="5"/>
      <c r="K25" s="5"/>
      <c r="L25" s="5"/>
      <c r="M25" s="110"/>
    </row>
    <row r="26" spans="1:13" ht="13.5" customHeight="1">
      <c r="A26" s="402" t="s">
        <v>110</v>
      </c>
      <c r="B26" s="402"/>
      <c r="C26" s="402"/>
      <c r="D26" s="402"/>
      <c r="E26" s="402"/>
      <c r="F26" s="402"/>
      <c r="G26" s="402"/>
      <c r="H26" s="5"/>
      <c r="I26" s="5"/>
      <c r="J26" s="5"/>
      <c r="K26" s="5"/>
      <c r="L26" s="5"/>
      <c r="M26" s="56"/>
    </row>
    <row r="27" spans="1:13" ht="13.5" thickBot="1">
      <c r="A27" s="264"/>
      <c r="B27" s="441" t="s">
        <v>12</v>
      </c>
      <c r="C27" s="441"/>
      <c r="D27" s="441"/>
      <c r="E27" s="442" t="s">
        <v>13</v>
      </c>
      <c r="F27" s="442"/>
      <c r="G27" s="442"/>
      <c r="H27"/>
      <c r="I27" s="5"/>
      <c r="J27" s="5"/>
      <c r="K27" s="5"/>
      <c r="L27" s="5"/>
      <c r="M27" s="110"/>
    </row>
    <row r="28" spans="1:13" ht="39" thickBot="1">
      <c r="A28" s="266"/>
      <c r="B28" s="267" t="s">
        <v>102</v>
      </c>
      <c r="C28" s="268" t="s">
        <v>103</v>
      </c>
      <c r="D28" s="269" t="s">
        <v>104</v>
      </c>
      <c r="E28" s="267" t="s">
        <v>105</v>
      </c>
      <c r="F28" s="267" t="s">
        <v>103</v>
      </c>
      <c r="G28" s="258" t="s">
        <v>35</v>
      </c>
      <c r="H28"/>
      <c r="I28" s="5"/>
      <c r="J28" s="5"/>
      <c r="K28" s="5"/>
      <c r="L28" s="5"/>
      <c r="M28" s="111"/>
    </row>
    <row r="29" spans="1:13" ht="13.35" customHeight="1">
      <c r="A29" s="79" t="s">
        <v>106</v>
      </c>
      <c r="B29" s="40">
        <v>11967648</v>
      </c>
      <c r="C29" s="40">
        <v>12439712</v>
      </c>
      <c r="D29" s="77">
        <f>C29/B29</f>
        <v>1.0394450104147448</v>
      </c>
      <c r="E29" s="115">
        <f>'MEEIA 3 Targets'!G24</f>
        <v>46646197.198902555</v>
      </c>
      <c r="F29" s="40">
        <f>C29*D45</f>
        <v>9839812.1919999998</v>
      </c>
      <c r="G29" s="78">
        <f>F29/E29</f>
        <v>0.21094564579492669</v>
      </c>
      <c r="H29"/>
      <c r="I29" s="5"/>
      <c r="J29" s="5"/>
      <c r="K29" s="5"/>
      <c r="L29" s="5"/>
      <c r="M29" s="57"/>
    </row>
    <row r="30" spans="1:13" ht="13.35" customHeight="1">
      <c r="A30" s="79" t="s">
        <v>107</v>
      </c>
      <c r="B30" s="40">
        <v>2309</v>
      </c>
      <c r="C30" s="40">
        <v>1870</v>
      </c>
      <c r="D30" s="77">
        <f>C30/B30</f>
        <v>0.8098744045041143</v>
      </c>
      <c r="E30" s="40">
        <f>'MEEIA 3 Targets'!G32</f>
        <v>7513.8896712000005</v>
      </c>
      <c r="F30" s="40">
        <f>C30*D45</f>
        <v>1479.17</v>
      </c>
      <c r="G30" s="41">
        <f>F30/E30</f>
        <v>0.19685809410664001</v>
      </c>
      <c r="H30"/>
      <c r="I30" s="5"/>
      <c r="J30" s="5"/>
      <c r="K30" s="5"/>
      <c r="L30" s="5"/>
      <c r="M30" s="111"/>
    </row>
    <row r="31" spans="1:13" ht="13.35" customHeight="1">
      <c r="A31" s="70"/>
      <c r="B31"/>
      <c r="C31"/>
      <c r="D31"/>
      <c r="E31"/>
      <c r="F31"/>
      <c r="G31"/>
      <c r="H31"/>
      <c r="I31" s="5"/>
      <c r="J31" s="5"/>
      <c r="K31" s="5"/>
      <c r="L31" s="5"/>
      <c r="M31" s="111"/>
    </row>
    <row r="32" spans="1:13">
      <c r="A32" s="112" t="s">
        <v>108</v>
      </c>
      <c r="B32" s="5"/>
      <c r="C32" s="5"/>
      <c r="D32" s="5"/>
      <c r="E32" s="5"/>
      <c r="F32" s="5"/>
      <c r="G32" s="5"/>
      <c r="H32" s="5"/>
      <c r="I32" s="5"/>
      <c r="J32" s="5"/>
      <c r="K32" s="5"/>
      <c r="L32" s="5"/>
      <c r="M32" s="110"/>
    </row>
    <row r="33" spans="1:13">
      <c r="A33" s="112"/>
      <c r="B33" s="5"/>
      <c r="C33" s="5"/>
      <c r="D33" s="5"/>
      <c r="E33" s="5"/>
      <c r="F33" s="5"/>
      <c r="G33" s="5"/>
      <c r="H33" s="5"/>
      <c r="I33" s="5"/>
      <c r="J33" s="5"/>
      <c r="K33" s="5"/>
      <c r="L33" s="5"/>
      <c r="M33" s="110"/>
    </row>
    <row r="34" spans="1:13">
      <c r="A34" s="402" t="s">
        <v>111</v>
      </c>
      <c r="B34" s="402"/>
      <c r="C34" s="402"/>
      <c r="D34" s="402"/>
      <c r="E34" s="402"/>
      <c r="F34" s="402"/>
      <c r="G34" s="402"/>
      <c r="H34" s="5"/>
      <c r="I34" s="5"/>
      <c r="J34" s="5"/>
      <c r="K34" s="5"/>
      <c r="L34" s="5"/>
      <c r="M34" s="110"/>
    </row>
    <row r="35" spans="1:13" ht="13.5" thickBot="1">
      <c r="A35" s="264"/>
      <c r="B35" s="441" t="s">
        <v>12</v>
      </c>
      <c r="C35" s="441"/>
      <c r="D35" s="441"/>
      <c r="E35" s="442" t="s">
        <v>13</v>
      </c>
      <c r="F35" s="442"/>
      <c r="G35" s="442"/>
      <c r="H35" s="5"/>
      <c r="I35" s="5"/>
      <c r="J35" s="5"/>
      <c r="K35" s="5"/>
      <c r="L35" s="5"/>
      <c r="M35" s="110"/>
    </row>
    <row r="36" spans="1:13" ht="39" thickBot="1">
      <c r="A36" s="266"/>
      <c r="B36" s="267" t="s">
        <v>102</v>
      </c>
      <c r="C36" s="268" t="s">
        <v>103</v>
      </c>
      <c r="D36" s="269" t="s">
        <v>104</v>
      </c>
      <c r="E36" s="267" t="s">
        <v>105</v>
      </c>
      <c r="F36" s="267" t="s">
        <v>103</v>
      </c>
      <c r="G36" s="258" t="s">
        <v>35</v>
      </c>
      <c r="H36" s="5"/>
      <c r="I36" s="5"/>
      <c r="J36" s="5"/>
      <c r="K36" s="5"/>
      <c r="L36" s="5"/>
      <c r="M36" s="110"/>
    </row>
    <row r="37" spans="1:13">
      <c r="A37" s="79" t="s">
        <v>106</v>
      </c>
      <c r="B37" s="40">
        <f>14366300.992+B29</f>
        <v>26333948.991999999</v>
      </c>
      <c r="C37" s="40">
        <f>15537675.4528801+C29</f>
        <v>27977387.452880099</v>
      </c>
      <c r="D37" s="77">
        <f>C37/B37</f>
        <v>1.0624075964216138</v>
      </c>
      <c r="E37" s="115">
        <f>'MEEIA 3 Targets'!G24</f>
        <v>46646197.198902555</v>
      </c>
      <c r="F37" s="40">
        <f>14916168.4347649+F29</f>
        <v>24755980.626764901</v>
      </c>
      <c r="G37" s="78">
        <f>F37/E37</f>
        <v>0.53071808879089799</v>
      </c>
      <c r="H37" s="5"/>
      <c r="I37" s="5"/>
      <c r="J37" s="5"/>
      <c r="K37" s="5"/>
      <c r="L37" s="5"/>
      <c r="M37" s="110"/>
    </row>
    <row r="38" spans="1:13">
      <c r="A38" s="79" t="s">
        <v>107</v>
      </c>
      <c r="B38" s="40">
        <f>2565.3207+B30</f>
        <v>4874.3207000000002</v>
      </c>
      <c r="C38" s="40">
        <f>2709.71837904282+C30</f>
        <v>4579.7183790428198</v>
      </c>
      <c r="D38" s="77">
        <f>C38/B38</f>
        <v>0.93956033279525897</v>
      </c>
      <c r="E38" s="40">
        <f>'MEEIA 3 Targets'!G32</f>
        <v>7513.8896712000005</v>
      </c>
      <c r="F38" s="40">
        <f>2601.32964388111+F30</f>
        <v>4080.4996438811099</v>
      </c>
      <c r="G38" s="41">
        <f>F38/E38</f>
        <v>0.5430608942158498</v>
      </c>
      <c r="H38" s="5"/>
      <c r="I38" s="5"/>
      <c r="J38" s="5"/>
      <c r="K38" s="5"/>
      <c r="L38" s="5"/>
      <c r="M38" s="110"/>
    </row>
    <row r="39" spans="1:13">
      <c r="A39" s="70"/>
      <c r="B39"/>
      <c r="C39"/>
      <c r="D39"/>
      <c r="E39"/>
      <c r="F39"/>
      <c r="G39"/>
      <c r="H39" s="5"/>
      <c r="I39" s="5"/>
      <c r="J39" s="5"/>
      <c r="K39" s="5"/>
      <c r="L39" s="5"/>
      <c r="M39" s="110"/>
    </row>
    <row r="40" spans="1:13">
      <c r="A40" s="112" t="s">
        <v>108</v>
      </c>
      <c r="B40" s="5"/>
      <c r="C40" s="5"/>
      <c r="D40" s="5"/>
      <c r="E40" s="5"/>
      <c r="F40" s="5"/>
      <c r="G40" s="5"/>
      <c r="H40" s="5"/>
      <c r="I40" s="5"/>
      <c r="J40" s="5"/>
      <c r="K40" s="5"/>
      <c r="L40" s="5"/>
      <c r="M40" s="110"/>
    </row>
    <row r="41" spans="1:13">
      <c r="A41" s="112"/>
      <c r="B41" s="5"/>
      <c r="C41" s="5"/>
      <c r="D41" s="5"/>
      <c r="E41" s="5"/>
      <c r="F41" s="5"/>
      <c r="G41" s="5"/>
      <c r="H41" s="5"/>
      <c r="I41" s="5"/>
      <c r="J41" s="5"/>
      <c r="K41" s="5"/>
      <c r="L41" s="5"/>
      <c r="M41" s="110"/>
    </row>
    <row r="42" spans="1:13">
      <c r="A42" s="112"/>
      <c r="B42" s="5"/>
      <c r="C42" s="5"/>
      <c r="D42" s="5"/>
      <c r="E42" s="5"/>
      <c r="F42" s="5"/>
      <c r="G42" s="5"/>
      <c r="H42" s="5"/>
      <c r="I42" s="5"/>
      <c r="J42" s="5"/>
      <c r="K42" s="5"/>
      <c r="L42" s="5"/>
      <c r="M42" s="110"/>
    </row>
    <row r="43" spans="1:13" ht="13.5" customHeight="1">
      <c r="A43" s="422" t="s">
        <v>112</v>
      </c>
      <c r="B43" s="422"/>
      <c r="C43" s="422"/>
      <c r="D43" s="422"/>
      <c r="E43" s="5"/>
      <c r="F43" s="5"/>
      <c r="G43" s="5"/>
      <c r="H43" s="5"/>
      <c r="I43" s="5"/>
      <c r="J43" s="5"/>
      <c r="K43" s="5"/>
      <c r="L43" s="5"/>
    </row>
    <row r="44" spans="1:13" ht="26.25" thickBot="1">
      <c r="A44" s="272" t="s">
        <v>52</v>
      </c>
      <c r="B44" s="256" t="s">
        <v>53</v>
      </c>
      <c r="C44" s="256" t="s">
        <v>54</v>
      </c>
      <c r="D44" s="256" t="s">
        <v>55</v>
      </c>
      <c r="E44"/>
      <c r="F44" s="5"/>
      <c r="G44" s="5"/>
      <c r="H44" s="5"/>
      <c r="I44" s="5"/>
      <c r="J44" s="5"/>
      <c r="K44" s="5"/>
      <c r="L44" s="5"/>
    </row>
    <row r="45" spans="1:13" ht="13.5" thickTop="1">
      <c r="A45" s="116">
        <v>0.245</v>
      </c>
      <c r="B45" s="357">
        <v>2.1000000000000001E-2</v>
      </c>
      <c r="C45" s="357">
        <v>1.4999999999999999E-2</v>
      </c>
      <c r="D45" s="353">
        <f>1-A45+B45+C45</f>
        <v>0.79100000000000004</v>
      </c>
      <c r="E45"/>
      <c r="F45" s="5"/>
      <c r="G45" s="5"/>
      <c r="H45" s="5"/>
      <c r="I45" s="5"/>
      <c r="J45" s="5"/>
      <c r="K45" s="5"/>
      <c r="L45" s="5"/>
      <c r="M45" s="59"/>
    </row>
    <row r="46" spans="1:13">
      <c r="A46" s="91"/>
      <c r="B46" s="120"/>
      <c r="C46" s="120"/>
      <c r="D46" s="134"/>
      <c r="E46"/>
      <c r="F46" s="5"/>
      <c r="G46" s="5"/>
      <c r="H46" s="5"/>
      <c r="I46" s="5"/>
      <c r="J46" s="5"/>
      <c r="K46" s="5"/>
      <c r="L46" s="5"/>
      <c r="M46" s="59"/>
    </row>
    <row r="47" spans="1:13">
      <c r="A47" s="112" t="s">
        <v>113</v>
      </c>
      <c r="B47" s="120"/>
      <c r="C47" s="120"/>
      <c r="D47" s="134"/>
      <c r="E47"/>
      <c r="F47" s="5"/>
      <c r="G47" s="5"/>
      <c r="H47" s="5"/>
      <c r="I47" s="5"/>
      <c r="J47" s="5"/>
      <c r="K47" s="5"/>
      <c r="L47" s="5"/>
      <c r="M47" s="59"/>
    </row>
    <row r="48" spans="1:13">
      <c r="A48" s="91"/>
      <c r="B48" s="120"/>
      <c r="C48" s="120"/>
      <c r="D48" s="82"/>
      <c r="E48"/>
      <c r="F48" s="5"/>
      <c r="G48" s="5"/>
      <c r="H48" s="5"/>
      <c r="I48" s="5"/>
      <c r="J48" s="5"/>
      <c r="K48" s="5"/>
      <c r="L48" s="5"/>
      <c r="M48" s="59"/>
    </row>
    <row r="49" spans="1:13" ht="13.35" customHeight="1">
      <c r="A49" s="195"/>
      <c r="B49" s="5"/>
      <c r="C49" s="5"/>
      <c r="D49" s="5"/>
      <c r="E49" s="5"/>
      <c r="F49" s="122"/>
      <c r="G49" s="5"/>
      <c r="H49" s="5"/>
      <c r="I49" s="5"/>
      <c r="J49" s="5"/>
      <c r="K49" s="5"/>
      <c r="L49" s="5"/>
      <c r="M49" s="110"/>
    </row>
    <row r="50" spans="1:13" ht="13.5" customHeight="1">
      <c r="A50" s="422" t="s">
        <v>114</v>
      </c>
      <c r="B50" s="422"/>
      <c r="C50" s="422"/>
      <c r="D50" s="5"/>
      <c r="E50" s="5"/>
      <c r="F50" s="5"/>
      <c r="G50" s="5"/>
      <c r="H50" s="5"/>
      <c r="I50" s="5"/>
      <c r="J50" s="5"/>
      <c r="K50" s="5"/>
      <c r="L50" s="5"/>
      <c r="M50" s="110"/>
    </row>
    <row r="51" spans="1:13" ht="39" thickBot="1">
      <c r="A51" s="267" t="s">
        <v>115</v>
      </c>
      <c r="B51" s="273" t="s">
        <v>116</v>
      </c>
      <c r="C51" s="273" t="s">
        <v>117</v>
      </c>
      <c r="D51" s="273" t="s">
        <v>118</v>
      </c>
      <c r="E51" s="275" t="s">
        <v>119</v>
      </c>
      <c r="F51" s="273" t="s">
        <v>120</v>
      </c>
      <c r="G51" s="273" t="s">
        <v>121</v>
      </c>
      <c r="H51" s="275" t="s">
        <v>122</v>
      </c>
      <c r="I51" s="5"/>
      <c r="J51" s="5"/>
      <c r="K51" s="5"/>
      <c r="L51" s="5"/>
      <c r="M51" s="110"/>
    </row>
    <row r="52" spans="1:13">
      <c r="A52" s="52" t="s">
        <v>123</v>
      </c>
      <c r="B52" s="3">
        <v>1</v>
      </c>
      <c r="C52" s="39">
        <v>4438</v>
      </c>
      <c r="D52" s="39">
        <v>4438</v>
      </c>
      <c r="E52" s="41">
        <f>D52/$D$60</f>
        <v>4.2726978649989216E-4</v>
      </c>
      <c r="F52" s="2">
        <v>0</v>
      </c>
      <c r="G52" s="3">
        <v>0</v>
      </c>
      <c r="H52" s="41">
        <f>G52/$G$60</f>
        <v>0</v>
      </c>
      <c r="I52" s="5"/>
      <c r="J52" s="5"/>
      <c r="K52" s="5"/>
      <c r="L52" s="5"/>
      <c r="M52" s="110"/>
    </row>
    <row r="53" spans="1:13">
      <c r="A53" s="52" t="s">
        <v>124</v>
      </c>
      <c r="B53" s="3">
        <v>151</v>
      </c>
      <c r="C53" s="39">
        <v>767657</v>
      </c>
      <c r="D53" s="39">
        <v>432719</v>
      </c>
      <c r="E53" s="41">
        <f t="shared" ref="E53:E59" si="0">D53/$D$60</f>
        <v>4.1660152037955575E-2</v>
      </c>
      <c r="F53" s="2">
        <v>669</v>
      </c>
      <c r="G53" s="3">
        <v>164</v>
      </c>
      <c r="H53" s="41">
        <f t="shared" ref="H53:H59" si="1">G53/$G$60</f>
        <v>9.0707964601769914E-2</v>
      </c>
      <c r="I53" s="5"/>
      <c r="J53" s="5"/>
      <c r="K53" s="5"/>
      <c r="L53" s="5"/>
      <c r="M53" s="110"/>
    </row>
    <row r="54" spans="1:13">
      <c r="A54" s="52" t="s">
        <v>125</v>
      </c>
      <c r="B54" s="3">
        <v>7</v>
      </c>
      <c r="C54" s="39">
        <v>23462</v>
      </c>
      <c r="D54" s="39">
        <v>27264</v>
      </c>
      <c r="E54" s="41">
        <f t="shared" si="0"/>
        <v>2.6248498105302075E-3</v>
      </c>
      <c r="F54" s="2">
        <v>5</v>
      </c>
      <c r="G54" s="3">
        <v>1</v>
      </c>
      <c r="H54" s="41">
        <f t="shared" si="1"/>
        <v>5.5309734513274336E-4</v>
      </c>
      <c r="I54" s="5"/>
      <c r="J54" s="5"/>
      <c r="K54" s="5"/>
      <c r="L54" s="5"/>
      <c r="M54" s="110"/>
    </row>
    <row r="55" spans="1:13">
      <c r="A55" s="52" t="s">
        <v>126</v>
      </c>
      <c r="B55" s="3">
        <v>651</v>
      </c>
      <c r="C55" s="39">
        <v>9365046</v>
      </c>
      <c r="D55" s="39">
        <v>8856245</v>
      </c>
      <c r="E55" s="41">
        <f t="shared" si="0"/>
        <v>0.85263765442558304</v>
      </c>
      <c r="F55" s="40">
        <v>1645</v>
      </c>
      <c r="G55" s="3">
        <v>1499</v>
      </c>
      <c r="H55" s="41">
        <f t="shared" si="1"/>
        <v>0.8290929203539823</v>
      </c>
      <c r="I55" s="5"/>
      <c r="J55" s="5"/>
      <c r="K55" s="5"/>
      <c r="L55" s="5"/>
      <c r="M55" s="110"/>
    </row>
    <row r="56" spans="1:13">
      <c r="A56" s="52" t="s">
        <v>127</v>
      </c>
      <c r="B56" s="3">
        <v>6</v>
      </c>
      <c r="C56" s="39">
        <v>392448</v>
      </c>
      <c r="D56" s="39">
        <v>462412</v>
      </c>
      <c r="E56" s="41">
        <f t="shared" si="0"/>
        <v>4.4518854554977047E-2</v>
      </c>
      <c r="F56" s="2">
        <v>75</v>
      </c>
      <c r="G56" s="3">
        <v>71</v>
      </c>
      <c r="H56" s="41">
        <f t="shared" si="1"/>
        <v>3.9269911504424777E-2</v>
      </c>
      <c r="I56" s="5"/>
      <c r="J56" s="5"/>
      <c r="K56" s="5"/>
      <c r="L56" s="5"/>
      <c r="M56" s="110"/>
    </row>
    <row r="57" spans="1:13">
      <c r="A57" s="52" t="s">
        <v>128</v>
      </c>
      <c r="B57" s="3">
        <v>0</v>
      </c>
      <c r="C57" s="3">
        <v>0</v>
      </c>
      <c r="D57" s="3">
        <v>0</v>
      </c>
      <c r="E57" s="41">
        <f t="shared" si="0"/>
        <v>0</v>
      </c>
      <c r="F57" s="2">
        <v>0</v>
      </c>
      <c r="G57" s="3">
        <v>0</v>
      </c>
      <c r="H57" s="41">
        <f t="shared" si="1"/>
        <v>0</v>
      </c>
      <c r="I57" s="5"/>
      <c r="J57" s="5"/>
      <c r="K57" s="5"/>
      <c r="L57" s="5"/>
      <c r="M57" s="110"/>
    </row>
    <row r="58" spans="1:13">
      <c r="A58" s="177" t="s">
        <v>129</v>
      </c>
      <c r="B58" s="3">
        <v>1</v>
      </c>
      <c r="C58" s="39">
        <v>32900</v>
      </c>
      <c r="D58" s="39">
        <v>27388</v>
      </c>
      <c r="E58" s="41">
        <f t="shared" si="0"/>
        <v>2.6367879478727011E-3</v>
      </c>
      <c r="F58" s="2">
        <v>8</v>
      </c>
      <c r="G58" s="3">
        <v>7</v>
      </c>
      <c r="H58" s="41">
        <f t="shared" si="1"/>
        <v>3.8716814159292035E-3</v>
      </c>
      <c r="I58" s="5"/>
      <c r="J58" s="5"/>
      <c r="K58" s="5"/>
      <c r="L58" s="5"/>
      <c r="M58" s="110"/>
    </row>
    <row r="59" spans="1:13">
      <c r="A59" s="52" t="s">
        <v>130</v>
      </c>
      <c r="B59" s="3">
        <v>62</v>
      </c>
      <c r="C59" s="39">
        <v>576414</v>
      </c>
      <c r="D59" s="39">
        <v>576414</v>
      </c>
      <c r="E59" s="41">
        <f t="shared" si="0"/>
        <v>5.5494431436581532E-2</v>
      </c>
      <c r="F59" s="2">
        <v>66</v>
      </c>
      <c r="G59" s="3">
        <v>66</v>
      </c>
      <c r="H59" s="41">
        <f t="shared" si="1"/>
        <v>3.6504424778761063E-2</v>
      </c>
      <c r="I59" s="5"/>
      <c r="J59" s="5"/>
      <c r="K59" s="5"/>
      <c r="L59" s="5"/>
      <c r="M59" s="110"/>
    </row>
    <row r="60" spans="1:13" ht="13.5" thickBot="1">
      <c r="A60" s="324" t="s">
        <v>131</v>
      </c>
      <c r="B60" s="221">
        <f t="shared" ref="B60:H60" si="2">SUM(B52:B59)</f>
        <v>879</v>
      </c>
      <c r="C60" s="221">
        <f t="shared" si="2"/>
        <v>11162365</v>
      </c>
      <c r="D60" s="221">
        <f t="shared" si="2"/>
        <v>10386880</v>
      </c>
      <c r="E60" s="280">
        <f t="shared" si="2"/>
        <v>1</v>
      </c>
      <c r="F60" s="221">
        <f t="shared" si="2"/>
        <v>2468</v>
      </c>
      <c r="G60" s="221">
        <f t="shared" si="2"/>
        <v>1808</v>
      </c>
      <c r="H60" s="280">
        <f t="shared" si="2"/>
        <v>1</v>
      </c>
      <c r="I60" s="5"/>
      <c r="J60" s="5"/>
      <c r="K60" s="5"/>
      <c r="L60" s="5"/>
      <c r="M60" s="110"/>
    </row>
    <row r="61" spans="1:13" ht="13.5" thickTop="1">
      <c r="A61" s="106"/>
      <c r="B61"/>
      <c r="C61"/>
      <c r="D61" s="5"/>
      <c r="E61" s="5"/>
      <c r="F61" s="5"/>
      <c r="G61" s="5"/>
      <c r="H61" s="5"/>
      <c r="I61" s="5"/>
      <c r="J61" s="5"/>
      <c r="K61" s="5"/>
      <c r="L61" s="5"/>
      <c r="M61" s="110"/>
    </row>
    <row r="62" spans="1:13">
      <c r="A62" s="112" t="s">
        <v>108</v>
      </c>
      <c r="B62" s="5"/>
      <c r="C62" s="103"/>
      <c r="D62" s="5"/>
      <c r="E62" s="5"/>
      <c r="F62" s="103"/>
      <c r="G62" s="5"/>
      <c r="H62" s="5"/>
      <c r="I62" s="5"/>
      <c r="J62" s="5"/>
      <c r="K62" s="5"/>
      <c r="L62" s="5"/>
      <c r="M62" s="110"/>
    </row>
    <row r="63" spans="1:13">
      <c r="A63" s="112"/>
      <c r="B63" s="5"/>
      <c r="C63" s="5"/>
      <c r="D63" s="5"/>
      <c r="E63" s="5"/>
      <c r="F63" s="5"/>
      <c r="G63" s="5"/>
      <c r="H63" s="5"/>
      <c r="I63" s="5"/>
      <c r="J63" s="5"/>
      <c r="K63" s="5"/>
      <c r="L63" s="5"/>
      <c r="M63" s="110"/>
    </row>
    <row r="64" spans="1:13">
      <c r="A64" s="112"/>
      <c r="B64" s="5"/>
      <c r="C64" s="5"/>
      <c r="D64" s="5"/>
      <c r="E64" s="5"/>
      <c r="F64" s="5"/>
      <c r="G64" s="5"/>
      <c r="H64" s="5"/>
      <c r="I64" s="5"/>
      <c r="J64" s="5"/>
      <c r="K64" s="5"/>
      <c r="L64" s="5"/>
      <c r="M64" s="110"/>
    </row>
    <row r="65" spans="1:13" ht="13.5" customHeight="1">
      <c r="A65" s="422" t="s">
        <v>132</v>
      </c>
      <c r="B65" s="422"/>
      <c r="C65" s="422"/>
      <c r="D65" s="5"/>
      <c r="E65" s="5"/>
      <c r="F65" s="5"/>
      <c r="G65" s="5"/>
      <c r="H65" s="5"/>
      <c r="I65" s="5"/>
      <c r="J65" s="5"/>
      <c r="K65" s="5"/>
      <c r="L65" s="5"/>
      <c r="M65" s="110"/>
    </row>
    <row r="66" spans="1:13" ht="39" thickBot="1">
      <c r="A66" s="267" t="s">
        <v>115</v>
      </c>
      <c r="B66" s="273" t="s">
        <v>116</v>
      </c>
      <c r="C66" s="273" t="s">
        <v>117</v>
      </c>
      <c r="D66" s="273" t="s">
        <v>118</v>
      </c>
      <c r="E66" s="275" t="s">
        <v>119</v>
      </c>
      <c r="F66" s="273" t="s">
        <v>120</v>
      </c>
      <c r="G66" s="273" t="s">
        <v>121</v>
      </c>
      <c r="H66" s="275" t="s">
        <v>122</v>
      </c>
      <c r="I66" s="5"/>
      <c r="J66" s="5"/>
      <c r="K66" s="5"/>
      <c r="L66" s="5"/>
      <c r="M66" s="110"/>
    </row>
    <row r="67" spans="1:13">
      <c r="A67" s="52" t="s">
        <v>123</v>
      </c>
      <c r="B67" s="3">
        <v>0</v>
      </c>
      <c r="C67" s="3">
        <v>0</v>
      </c>
      <c r="D67" s="3">
        <v>0</v>
      </c>
      <c r="E67" s="41">
        <f>D67/$D$75</f>
        <v>0</v>
      </c>
      <c r="F67" s="2">
        <v>0</v>
      </c>
      <c r="G67" s="2">
        <v>0</v>
      </c>
      <c r="H67" s="41">
        <f>G67/G$75</f>
        <v>0</v>
      </c>
      <c r="I67" s="5"/>
      <c r="J67" s="5"/>
      <c r="K67" s="5"/>
      <c r="L67" s="5"/>
      <c r="M67" s="110"/>
    </row>
    <row r="68" spans="1:13">
      <c r="A68" s="52" t="s">
        <v>124</v>
      </c>
      <c r="B68" s="3">
        <v>185</v>
      </c>
      <c r="C68" s="39">
        <v>689952</v>
      </c>
      <c r="D68" s="39">
        <v>780582</v>
      </c>
      <c r="E68" s="41">
        <f t="shared" ref="E68:E74" si="3">D68/$D$75</f>
        <v>6.2749196866519349E-2</v>
      </c>
      <c r="F68" s="2">
        <v>740</v>
      </c>
      <c r="G68" s="2">
        <v>342</v>
      </c>
      <c r="H68" s="41">
        <f t="shared" ref="H68:H74" si="4">G68/G$75</f>
        <v>0.18288770053475936</v>
      </c>
      <c r="I68" s="5"/>
      <c r="J68" s="5"/>
      <c r="K68" s="5"/>
      <c r="L68" s="5"/>
      <c r="M68" s="110"/>
    </row>
    <row r="69" spans="1:13">
      <c r="A69" s="52" t="s">
        <v>125</v>
      </c>
      <c r="B69" s="3">
        <v>21</v>
      </c>
      <c r="C69" s="39">
        <v>27863</v>
      </c>
      <c r="D69" s="39">
        <v>28059</v>
      </c>
      <c r="E69" s="41">
        <f t="shared" si="3"/>
        <v>2.2555986621234751E-3</v>
      </c>
      <c r="F69" s="2">
        <v>7</v>
      </c>
      <c r="G69" s="2">
        <v>6</v>
      </c>
      <c r="H69" s="41">
        <f t="shared" si="4"/>
        <v>3.2085561497326204E-3</v>
      </c>
      <c r="I69" s="5"/>
      <c r="J69" s="5"/>
      <c r="K69" s="5"/>
      <c r="L69" s="5"/>
      <c r="M69" s="110"/>
    </row>
    <row r="70" spans="1:13">
      <c r="A70" s="52" t="s">
        <v>126</v>
      </c>
      <c r="B70" s="3">
        <v>910</v>
      </c>
      <c r="C70" s="39">
        <v>10900551</v>
      </c>
      <c r="D70" s="39">
        <v>11241740</v>
      </c>
      <c r="E70" s="41">
        <f t="shared" si="3"/>
        <v>0.90369769784881693</v>
      </c>
      <c r="F70" s="40">
        <v>1511</v>
      </c>
      <c r="G70" s="40">
        <v>1470</v>
      </c>
      <c r="H70" s="41">
        <f t="shared" si="4"/>
        <v>0.78609625668449201</v>
      </c>
      <c r="I70" s="5"/>
      <c r="J70" s="5"/>
      <c r="K70" s="5"/>
      <c r="L70" s="5"/>
      <c r="M70" s="110"/>
    </row>
    <row r="71" spans="1:13">
      <c r="A71" s="52" t="s">
        <v>127</v>
      </c>
      <c r="B71" s="3">
        <v>10</v>
      </c>
      <c r="C71" s="39">
        <v>115207</v>
      </c>
      <c r="D71" s="39">
        <v>155257</v>
      </c>
      <c r="E71" s="41">
        <f t="shared" si="3"/>
        <v>1.2480754178171152E-2</v>
      </c>
      <c r="F71" s="2">
        <v>24</v>
      </c>
      <c r="G71" s="2">
        <v>25</v>
      </c>
      <c r="H71" s="41">
        <f t="shared" si="4"/>
        <v>1.3368983957219251E-2</v>
      </c>
      <c r="I71" s="5"/>
      <c r="J71" s="5"/>
      <c r="K71" s="5"/>
      <c r="L71" s="5"/>
      <c r="M71" s="110"/>
    </row>
    <row r="72" spans="1:13">
      <c r="A72" s="52" t="s">
        <v>128</v>
      </c>
      <c r="B72" s="3">
        <v>0</v>
      </c>
      <c r="C72" s="3">
        <v>0</v>
      </c>
      <c r="D72" s="3">
        <v>0</v>
      </c>
      <c r="E72" s="41">
        <f t="shared" si="3"/>
        <v>0</v>
      </c>
      <c r="F72" s="2">
        <v>0</v>
      </c>
      <c r="G72" s="2">
        <v>0</v>
      </c>
      <c r="H72" s="41">
        <f t="shared" si="4"/>
        <v>0</v>
      </c>
      <c r="I72" s="5"/>
      <c r="J72" s="5"/>
      <c r="K72" s="5"/>
      <c r="L72" s="5"/>
      <c r="M72" s="110"/>
    </row>
    <row r="73" spans="1:13">
      <c r="A73" s="177" t="s">
        <v>129</v>
      </c>
      <c r="B73" s="3">
        <v>0</v>
      </c>
      <c r="C73" s="3">
        <v>0</v>
      </c>
      <c r="D73" s="3">
        <v>0</v>
      </c>
      <c r="E73" s="41">
        <f t="shared" si="3"/>
        <v>0</v>
      </c>
      <c r="F73" s="2">
        <v>0</v>
      </c>
      <c r="G73" s="2">
        <v>0</v>
      </c>
      <c r="H73" s="41">
        <f t="shared" si="4"/>
        <v>0</v>
      </c>
      <c r="I73" s="5"/>
      <c r="J73" s="5"/>
      <c r="K73" s="5"/>
      <c r="L73" s="5"/>
      <c r="M73" s="110"/>
    </row>
    <row r="74" spans="1:13">
      <c r="A74" s="52" t="s">
        <v>130</v>
      </c>
      <c r="B74" s="3">
        <v>33</v>
      </c>
      <c r="C74" s="39">
        <v>234075</v>
      </c>
      <c r="D74" s="39">
        <v>234075</v>
      </c>
      <c r="E74" s="41">
        <f t="shared" si="3"/>
        <v>1.8816752444369093E-2</v>
      </c>
      <c r="F74" s="2">
        <v>27</v>
      </c>
      <c r="G74" s="2">
        <v>27</v>
      </c>
      <c r="H74" s="41">
        <f t="shared" si="4"/>
        <v>1.4438502673796792E-2</v>
      </c>
      <c r="I74" s="5"/>
      <c r="J74" s="5"/>
      <c r="K74" s="5"/>
      <c r="L74" s="5"/>
      <c r="M74" s="110"/>
    </row>
    <row r="75" spans="1:13" ht="13.5" thickBot="1">
      <c r="A75" s="324" t="s">
        <v>131</v>
      </c>
      <c r="B75" s="221">
        <f t="shared" ref="B75:H75" si="5">SUM(B67:B74)</f>
        <v>1159</v>
      </c>
      <c r="C75" s="221">
        <f t="shared" si="5"/>
        <v>11967648</v>
      </c>
      <c r="D75" s="221">
        <f t="shared" si="5"/>
        <v>12439713</v>
      </c>
      <c r="E75" s="280">
        <f t="shared" si="5"/>
        <v>1</v>
      </c>
      <c r="F75" s="221">
        <f t="shared" si="5"/>
        <v>2309</v>
      </c>
      <c r="G75" s="221">
        <f t="shared" si="5"/>
        <v>1870</v>
      </c>
      <c r="H75" s="280">
        <f t="shared" si="5"/>
        <v>1</v>
      </c>
      <c r="I75" s="5"/>
      <c r="J75" s="5"/>
      <c r="K75" s="5"/>
      <c r="L75" s="5"/>
      <c r="M75" s="110"/>
    </row>
    <row r="76" spans="1:13" ht="13.5" thickTop="1">
      <c r="A76" s="106"/>
      <c r="B76"/>
      <c r="C76"/>
      <c r="D76" s="5"/>
      <c r="E76" s="5"/>
      <c r="F76" s="5"/>
      <c r="G76" s="5"/>
      <c r="H76" s="5"/>
      <c r="I76" s="5"/>
      <c r="J76" s="5"/>
      <c r="K76" s="5"/>
      <c r="L76" s="5"/>
      <c r="M76" s="110"/>
    </row>
    <row r="77" spans="1:13">
      <c r="A77" s="112" t="s">
        <v>108</v>
      </c>
      <c r="B77" s="5"/>
      <c r="C77" s="5"/>
      <c r="D77" s="5"/>
      <c r="E77" s="5"/>
      <c r="F77" s="5"/>
      <c r="G77" s="5"/>
      <c r="H77" s="5"/>
      <c r="I77" s="5"/>
      <c r="J77" s="5"/>
      <c r="K77" s="5"/>
      <c r="L77" s="5"/>
      <c r="M77" s="110"/>
    </row>
    <row r="78" spans="1:13">
      <c r="A78" s="112"/>
      <c r="B78" s="5"/>
      <c r="C78" s="5"/>
      <c r="D78" s="5"/>
      <c r="E78" s="5"/>
      <c r="F78" s="5"/>
      <c r="G78" s="5"/>
      <c r="H78" s="5"/>
      <c r="I78" s="5"/>
      <c r="J78" s="5"/>
      <c r="K78" s="5"/>
      <c r="L78" s="5"/>
      <c r="M78" s="110"/>
    </row>
    <row r="79" spans="1:13">
      <c r="A79" s="448"/>
      <c r="B79" s="448"/>
      <c r="C79" s="448"/>
      <c r="D79" s="448"/>
      <c r="E79" s="448"/>
      <c r="F79" s="448"/>
      <c r="G79" s="448"/>
      <c r="H79" s="448"/>
      <c r="I79" s="448"/>
      <c r="J79" s="197"/>
      <c r="K79" s="197"/>
      <c r="L79" s="197"/>
      <c r="M79" s="83"/>
    </row>
    <row r="80" spans="1:13" ht="12.75" customHeight="1">
      <c r="A80" s="430"/>
      <c r="B80" s="430"/>
      <c r="C80" s="430"/>
      <c r="D80" s="430"/>
      <c r="E80"/>
      <c r="F80"/>
      <c r="G80"/>
      <c r="H80"/>
      <c r="I80"/>
      <c r="J80"/>
      <c r="K80"/>
      <c r="L80"/>
      <c r="M80" s="56"/>
    </row>
    <row r="81" spans="1:13" ht="15.75">
      <c r="A81" s="444" t="s">
        <v>133</v>
      </c>
      <c r="B81" s="444"/>
      <c r="C81" s="444"/>
      <c r="D81" s="444"/>
      <c r="E81" s="444"/>
      <c r="F81" s="5"/>
      <c r="G81" s="5"/>
      <c r="H81" s="5"/>
      <c r="I81" s="5"/>
      <c r="J81" s="5"/>
      <c r="K81" s="5"/>
      <c r="L81" s="5"/>
      <c r="M81" s="110"/>
    </row>
    <row r="83" spans="1:13">
      <c r="A83" s="422" t="s">
        <v>134</v>
      </c>
      <c r="B83" s="422"/>
      <c r="C83" s="422"/>
      <c r="D83" s="422"/>
      <c r="E83" s="422"/>
      <c r="M83" s="110"/>
    </row>
    <row r="84" spans="1:13" ht="13.5" customHeight="1" thickBot="1">
      <c r="A84" s="449" t="s">
        <v>135</v>
      </c>
      <c r="B84" s="451" t="s">
        <v>136</v>
      </c>
      <c r="C84" s="451"/>
      <c r="D84" s="451"/>
      <c r="E84" s="451"/>
      <c r="F84" s="450" t="s">
        <v>137</v>
      </c>
      <c r="G84" s="109"/>
      <c r="H84" s="24"/>
      <c r="I84"/>
      <c r="J84"/>
      <c r="K84"/>
      <c r="L84"/>
      <c r="M84" s="111"/>
    </row>
    <row r="85" spans="1:13" ht="27" customHeight="1" thickBot="1">
      <c r="A85" s="449"/>
      <c r="B85" s="274" t="s">
        <v>138</v>
      </c>
      <c r="C85" s="274" t="s">
        <v>139</v>
      </c>
      <c r="D85" s="274" t="s">
        <v>140</v>
      </c>
      <c r="E85" s="274" t="s">
        <v>141</v>
      </c>
      <c r="F85" s="450"/>
      <c r="G85" s="109"/>
      <c r="H85" s="29"/>
      <c r="I85"/>
      <c r="J85"/>
      <c r="K85"/>
      <c r="L85"/>
      <c r="M85" s="57"/>
    </row>
    <row r="86" spans="1:13" ht="13.35" customHeight="1">
      <c r="A86" s="81" t="s">
        <v>142</v>
      </c>
      <c r="B86" s="117">
        <v>1.0199121060220016</v>
      </c>
      <c r="C86" s="117">
        <v>1.0398242120440035</v>
      </c>
      <c r="D86" s="117">
        <v>0.63952056927166234</v>
      </c>
      <c r="E86" s="118">
        <v>4584.1977696580998</v>
      </c>
      <c r="F86" s="2">
        <v>33</v>
      </c>
      <c r="G86" s="25"/>
      <c r="H86" s="28"/>
      <c r="I86"/>
      <c r="J86"/>
      <c r="K86"/>
      <c r="L86"/>
      <c r="M86" s="111"/>
    </row>
    <row r="87" spans="1:13" ht="13.15" customHeight="1">
      <c r="A87" s="81" t="s">
        <v>143</v>
      </c>
      <c r="B87" s="117">
        <v>1.1075000000000002</v>
      </c>
      <c r="C87" s="117">
        <v>1.3058333333333334</v>
      </c>
      <c r="D87" s="117">
        <v>0.69254248934399287</v>
      </c>
      <c r="E87" s="118">
        <v>3635.5782994511728</v>
      </c>
      <c r="F87" s="2">
        <v>29</v>
      </c>
      <c r="H87" s="28"/>
      <c r="I87"/>
      <c r="J87"/>
      <c r="K87"/>
      <c r="L87"/>
      <c r="M87" s="110"/>
    </row>
    <row r="88" spans="1:13" ht="13.15" customHeight="1">
      <c r="A88" s="81" t="s">
        <v>144</v>
      </c>
      <c r="B88" s="117">
        <v>1.08</v>
      </c>
      <c r="C88" s="117">
        <v>1.3</v>
      </c>
      <c r="D88" s="117">
        <v>0.73223684055419436</v>
      </c>
      <c r="E88" s="118">
        <v>4924.683119588185</v>
      </c>
      <c r="F88" s="2">
        <v>61</v>
      </c>
      <c r="G88" s="109"/>
      <c r="H88" s="27"/>
      <c r="I88"/>
      <c r="J88"/>
      <c r="K88"/>
      <c r="L88"/>
    </row>
    <row r="89" spans="1:13">
      <c r="A89" s="81" t="s">
        <v>145</v>
      </c>
      <c r="B89" s="117">
        <v>1.1223080060292401</v>
      </c>
      <c r="C89" s="117">
        <v>1.2909232024116974</v>
      </c>
      <c r="D89" s="117">
        <v>0.74488184874220065</v>
      </c>
      <c r="E89" s="118">
        <v>4920.8005957253117</v>
      </c>
      <c r="F89" s="2">
        <v>103</v>
      </c>
      <c r="G89" s="25"/>
      <c r="I89" s="5"/>
      <c r="J89" s="5"/>
      <c r="K89" s="5"/>
      <c r="L89" s="5"/>
    </row>
    <row r="90" spans="1:13">
      <c r="A90" s="81" t="s">
        <v>146</v>
      </c>
      <c r="B90" s="117">
        <v>1.095</v>
      </c>
      <c r="C90" s="117">
        <v>1.4350000000000001</v>
      </c>
      <c r="D90" s="117">
        <v>0.62506777400492997</v>
      </c>
      <c r="E90" s="118">
        <v>3642.1242783490247</v>
      </c>
      <c r="F90" s="2">
        <v>45</v>
      </c>
      <c r="G90" s="109"/>
      <c r="H90" s="103"/>
      <c r="I90" s="103"/>
      <c r="J90" s="103"/>
      <c r="K90" s="103"/>
      <c r="L90" s="103"/>
      <c r="M90" s="60"/>
    </row>
    <row r="91" spans="1:13">
      <c r="A91" s="81" t="s">
        <v>147</v>
      </c>
      <c r="B91" s="117">
        <v>1.02</v>
      </c>
      <c r="C91" s="117">
        <v>1.17</v>
      </c>
      <c r="D91" s="117">
        <v>0.54653967921182101</v>
      </c>
      <c r="E91" s="118">
        <v>3611.4341564713682</v>
      </c>
      <c r="F91" s="2">
        <v>60</v>
      </c>
      <c r="G91" s="26"/>
      <c r="I91"/>
      <c r="J91"/>
      <c r="K91"/>
      <c r="L91"/>
      <c r="M91" s="60"/>
    </row>
    <row r="92" spans="1:13">
      <c r="A92" s="81" t="s">
        <v>148</v>
      </c>
      <c r="B92" s="167">
        <v>1</v>
      </c>
      <c r="C92" s="167">
        <v>1</v>
      </c>
      <c r="D92" s="167">
        <v>0</v>
      </c>
      <c r="E92" s="40">
        <v>5391.9547223676482</v>
      </c>
      <c r="F92" s="2">
        <v>18</v>
      </c>
      <c r="G92" s="26"/>
      <c r="I92"/>
      <c r="J92"/>
      <c r="K92"/>
      <c r="L92"/>
      <c r="M92" s="59"/>
    </row>
    <row r="93" spans="1:13">
      <c r="A93" s="112"/>
      <c r="B93" s="3"/>
      <c r="C93" s="109"/>
      <c r="D93" s="109"/>
      <c r="E93" s="109"/>
      <c r="F93" s="109"/>
      <c r="G93" s="109"/>
      <c r="H93" s="109"/>
      <c r="I93" s="109"/>
      <c r="J93" s="109"/>
      <c r="K93" s="109"/>
      <c r="L93" s="109"/>
    </row>
    <row r="94" spans="1:13">
      <c r="A94" s="112" t="s">
        <v>149</v>
      </c>
      <c r="B94" s="3"/>
      <c r="C94" s="109"/>
      <c r="D94" s="109"/>
      <c r="E94" s="109"/>
      <c r="F94" s="109"/>
      <c r="G94" s="109"/>
      <c r="H94" s="109"/>
      <c r="I94" s="109"/>
      <c r="J94" s="109"/>
      <c r="K94" s="109"/>
      <c r="L94" s="109"/>
    </row>
    <row r="95" spans="1:13">
      <c r="A95" s="112"/>
      <c r="B95" s="3"/>
      <c r="C95" s="109"/>
      <c r="D95" s="109"/>
      <c r="E95" s="109"/>
      <c r="F95" s="109"/>
      <c r="G95" s="109"/>
      <c r="H95" s="109"/>
      <c r="I95" s="109"/>
      <c r="J95" s="109"/>
      <c r="K95" s="109"/>
      <c r="L95" s="109"/>
    </row>
    <row r="96" spans="1:13">
      <c r="A96" s="112"/>
      <c r="B96" s="3"/>
      <c r="C96" s="109"/>
      <c r="D96" s="109"/>
      <c r="E96" s="109"/>
      <c r="F96" s="109"/>
      <c r="G96" s="109"/>
      <c r="H96" s="109"/>
      <c r="I96" s="109"/>
      <c r="J96" s="109"/>
      <c r="K96" s="109"/>
      <c r="L96" s="109"/>
    </row>
    <row r="97" spans="1:13" ht="13.35" customHeight="1">
      <c r="A97" s="112"/>
      <c r="B97" s="3"/>
      <c r="C97" s="109"/>
      <c r="D97" s="109"/>
      <c r="E97" s="109"/>
      <c r="F97" s="109"/>
      <c r="G97" s="109"/>
      <c r="H97" s="109"/>
      <c r="I97" s="109"/>
      <c r="J97" s="109"/>
      <c r="K97" s="109"/>
      <c r="L97" s="109"/>
    </row>
    <row r="98" spans="1:13">
      <c r="A98" s="448"/>
      <c r="B98" s="448"/>
      <c r="C98" s="448"/>
      <c r="D98" s="448"/>
      <c r="E98" s="448"/>
      <c r="F98" s="448"/>
      <c r="G98" s="448"/>
      <c r="H98" s="448"/>
      <c r="I98" s="448"/>
      <c r="J98" s="197"/>
      <c r="K98" s="197"/>
      <c r="L98" s="197"/>
      <c r="M98" s="83"/>
    </row>
    <row r="99" spans="1:13" ht="12.75" customHeight="1">
      <c r="A99" s="123" t="s">
        <v>150</v>
      </c>
      <c r="B99" s="53"/>
      <c r="C99" s="54"/>
      <c r="D99" s="54"/>
      <c r="E99" s="55"/>
      <c r="F99" s="86"/>
      <c r="G99" s="55"/>
      <c r="H99" s="73"/>
      <c r="I99"/>
      <c r="J99"/>
      <c r="K99"/>
      <c r="L99"/>
      <c r="M99" s="60"/>
    </row>
    <row r="100" spans="1:13" ht="12.75" customHeight="1">
      <c r="A100" s="123"/>
      <c r="B100" s="53"/>
      <c r="C100" s="54"/>
      <c r="D100" s="54"/>
      <c r="E100" s="55"/>
      <c r="F100" s="86"/>
      <c r="G100" s="55"/>
      <c r="H100" s="73"/>
      <c r="I100"/>
      <c r="J100"/>
      <c r="K100"/>
      <c r="L100"/>
      <c r="M100" s="60"/>
    </row>
    <row r="101" spans="1:13" ht="12.75" customHeight="1">
      <c r="A101" s="123" t="s">
        <v>309</v>
      </c>
      <c r="B101" s="53"/>
      <c r="C101" s="54"/>
      <c r="D101" s="54"/>
      <c r="E101" s="55"/>
      <c r="F101" s="86"/>
      <c r="G101" s="55"/>
      <c r="H101" s="73"/>
      <c r="I101"/>
      <c r="J101"/>
      <c r="K101"/>
      <c r="L101"/>
      <c r="M101" s="60"/>
    </row>
    <row r="102" spans="1:13" ht="39" thickBot="1">
      <c r="A102" s="275" t="s">
        <v>151</v>
      </c>
      <c r="B102" s="275" t="s">
        <v>152</v>
      </c>
      <c r="C102" s="275" t="s">
        <v>117</v>
      </c>
      <c r="D102" s="275" t="s">
        <v>120</v>
      </c>
      <c r="E102" s="275" t="s">
        <v>118</v>
      </c>
      <c r="F102" s="275" t="s">
        <v>121</v>
      </c>
      <c r="G102" s="275" t="s">
        <v>153</v>
      </c>
      <c r="H102" s="275" t="s">
        <v>154</v>
      </c>
      <c r="I102" s="275" t="s">
        <v>119</v>
      </c>
      <c r="J102" s="275" t="s">
        <v>122</v>
      </c>
      <c r="K102" s="391"/>
      <c r="L102" s="391"/>
      <c r="M102" s="60"/>
    </row>
    <row r="103" spans="1:13" ht="25.5">
      <c r="A103" s="100" t="s">
        <v>155</v>
      </c>
      <c r="B103" s="3">
        <v>166.3</v>
      </c>
      <c r="C103" s="231">
        <v>2553408</v>
      </c>
      <c r="D103" s="54">
        <v>467</v>
      </c>
      <c r="E103" s="230">
        <v>2845580</v>
      </c>
      <c r="F103" s="92">
        <v>583</v>
      </c>
      <c r="G103" s="232">
        <f t="shared" ref="G103:H114" si="6">E103/C103</f>
        <v>1.1144243301501366</v>
      </c>
      <c r="H103" s="232">
        <f t="shared" si="6"/>
        <v>1.2483940042826553</v>
      </c>
      <c r="I103" s="76">
        <f>E103/$E$116</f>
        <v>0.27395901869300143</v>
      </c>
      <c r="J103" s="76">
        <f>F103/$F$116</f>
        <v>0.32209944751381214</v>
      </c>
      <c r="K103" s="392"/>
      <c r="L103" s="392"/>
      <c r="M103" s="60"/>
    </row>
    <row r="104" spans="1:13" ht="25.5">
      <c r="A104" s="168" t="s">
        <v>156</v>
      </c>
      <c r="B104" s="53">
        <v>172</v>
      </c>
      <c r="C104" s="231">
        <v>805587</v>
      </c>
      <c r="D104" s="54">
        <v>183</v>
      </c>
      <c r="E104" s="230">
        <v>471685</v>
      </c>
      <c r="F104" s="54">
        <v>98</v>
      </c>
      <c r="G104" s="232">
        <f t="shared" ref="G104:G113" si="7">E104/C104</f>
        <v>0.5855171446411126</v>
      </c>
      <c r="H104" s="232">
        <f t="shared" ref="H104:H115" si="8">F104/D104</f>
        <v>0.53551912568306015</v>
      </c>
      <c r="I104" s="76">
        <f t="shared" ref="I104:I113" si="9">E104/$E$116</f>
        <v>4.5411606678500825E-2</v>
      </c>
      <c r="J104" s="76">
        <f t="shared" ref="J104:J113" si="10">F104/$F$116</f>
        <v>5.4143646408839778E-2</v>
      </c>
      <c r="K104" s="392"/>
      <c r="L104" s="392"/>
      <c r="M104" s="60"/>
    </row>
    <row r="105" spans="1:13" ht="25.5">
      <c r="A105" s="100" t="s">
        <v>157</v>
      </c>
      <c r="B105" s="3">
        <v>169.3</v>
      </c>
      <c r="C105" s="231">
        <v>941975</v>
      </c>
      <c r="D105" s="54">
        <v>175</v>
      </c>
      <c r="E105" s="230">
        <v>860708</v>
      </c>
      <c r="F105" s="92">
        <v>170</v>
      </c>
      <c r="G105" s="232">
        <f t="shared" si="7"/>
        <v>0.91372700974017362</v>
      </c>
      <c r="H105" s="232">
        <f t="shared" si="8"/>
        <v>0.97142857142857142</v>
      </c>
      <c r="I105" s="76">
        <f t="shared" si="9"/>
        <v>8.2864905945788159E-2</v>
      </c>
      <c r="J105" s="76">
        <f t="shared" si="10"/>
        <v>9.3922651933701654E-2</v>
      </c>
      <c r="K105" s="392"/>
      <c r="L105" s="392"/>
      <c r="M105" s="60"/>
    </row>
    <row r="106" spans="1:13" ht="25.5">
      <c r="A106" s="100" t="s">
        <v>158</v>
      </c>
      <c r="B106" s="3">
        <v>168.3</v>
      </c>
      <c r="C106" s="231">
        <v>1142901</v>
      </c>
      <c r="D106" s="54">
        <v>260</v>
      </c>
      <c r="E106" s="230">
        <v>1044051</v>
      </c>
      <c r="F106" s="92">
        <v>182</v>
      </c>
      <c r="G106" s="232">
        <f t="shared" si="7"/>
        <v>0.91350956907028691</v>
      </c>
      <c r="H106" s="232">
        <f t="shared" si="8"/>
        <v>0.7</v>
      </c>
      <c r="I106" s="76">
        <f t="shared" si="9"/>
        <v>0.10051630508558776</v>
      </c>
      <c r="J106" s="76">
        <f t="shared" si="10"/>
        <v>0.10055248618784531</v>
      </c>
      <c r="K106" s="392"/>
      <c r="L106" s="392"/>
      <c r="M106" s="60"/>
    </row>
    <row r="107" spans="1:13" ht="25.5">
      <c r="A107" s="100" t="s">
        <v>159</v>
      </c>
      <c r="B107" s="3">
        <v>221.4</v>
      </c>
      <c r="C107" s="231">
        <v>279014</v>
      </c>
      <c r="D107" s="54">
        <v>47</v>
      </c>
      <c r="E107" s="230">
        <v>268100</v>
      </c>
      <c r="F107" s="92">
        <v>50</v>
      </c>
      <c r="G107" s="232">
        <f t="shared" si="7"/>
        <v>0.96088368325603735</v>
      </c>
      <c r="H107" s="232">
        <f t="shared" si="8"/>
        <v>1.0638297872340425</v>
      </c>
      <c r="I107" s="76">
        <f t="shared" si="9"/>
        <v>2.5811403268083722E-2</v>
      </c>
      <c r="J107" s="76">
        <f t="shared" si="10"/>
        <v>2.7624309392265192E-2</v>
      </c>
      <c r="K107" s="392"/>
      <c r="L107" s="392"/>
      <c r="M107" s="60"/>
    </row>
    <row r="108" spans="1:13" s="5" customFormat="1" ht="25.5">
      <c r="A108" s="132" t="s">
        <v>160</v>
      </c>
      <c r="B108" s="2">
        <v>149.30000000000001</v>
      </c>
      <c r="C108" s="231">
        <v>537405</v>
      </c>
      <c r="D108" s="54">
        <v>0</v>
      </c>
      <c r="E108" s="230">
        <v>626285</v>
      </c>
      <c r="F108" s="92">
        <v>0</v>
      </c>
      <c r="G108" s="232">
        <f t="shared" si="7"/>
        <v>1.1653873707911167</v>
      </c>
      <c r="H108" s="232" t="e">
        <f t="shared" si="8"/>
        <v>#DIV/0!</v>
      </c>
      <c r="I108" s="76">
        <f t="shared" si="9"/>
        <v>6.0295765370204459E-2</v>
      </c>
      <c r="J108" s="76">
        <f t="shared" si="10"/>
        <v>0</v>
      </c>
      <c r="K108" s="392"/>
      <c r="L108" s="392"/>
      <c r="M108" s="60"/>
    </row>
    <row r="109" spans="1:13" s="5" customFormat="1" ht="25.5">
      <c r="A109" s="132" t="s">
        <v>161</v>
      </c>
      <c r="B109" s="2">
        <v>167.2</v>
      </c>
      <c r="C109" s="231">
        <v>416935</v>
      </c>
      <c r="D109" s="54">
        <v>95</v>
      </c>
      <c r="E109" s="230">
        <v>388104</v>
      </c>
      <c r="F109" s="92">
        <v>87</v>
      </c>
      <c r="G109" s="232">
        <f t="shared" si="7"/>
        <v>0.93085013251466053</v>
      </c>
      <c r="H109" s="232">
        <f t="shared" si="8"/>
        <v>0.91578947368421049</v>
      </c>
      <c r="I109" s="76">
        <f t="shared" si="9"/>
        <v>3.7364822282567572E-2</v>
      </c>
      <c r="J109" s="76">
        <f t="shared" si="10"/>
        <v>4.8066298342541433E-2</v>
      </c>
      <c r="K109" s="392"/>
      <c r="L109" s="392"/>
      <c r="M109" s="60"/>
    </row>
    <row r="110" spans="1:13" ht="25.5">
      <c r="A110" s="132" t="s">
        <v>162</v>
      </c>
      <c r="B110" s="2">
        <v>223.3</v>
      </c>
      <c r="C110" s="231">
        <v>523427</v>
      </c>
      <c r="D110" s="54">
        <v>95</v>
      </c>
      <c r="E110" s="230">
        <v>204791</v>
      </c>
      <c r="F110" s="92">
        <v>38</v>
      </c>
      <c r="G110" s="232">
        <f t="shared" si="7"/>
        <v>0.3912503558280333</v>
      </c>
      <c r="H110" s="232">
        <f t="shared" si="8"/>
        <v>0.4</v>
      </c>
      <c r="I110" s="76">
        <f t="shared" si="9"/>
        <v>1.9716311401246304E-2</v>
      </c>
      <c r="J110" s="76">
        <f t="shared" si="10"/>
        <v>2.0994475138121547E-2</v>
      </c>
      <c r="K110" s="392"/>
      <c r="L110" s="392"/>
      <c r="M110" s="60"/>
    </row>
    <row r="111" spans="1:13">
      <c r="A111" s="100" t="s">
        <v>163</v>
      </c>
      <c r="B111" s="3">
        <v>284.10000000000002</v>
      </c>
      <c r="C111" s="231">
        <v>389783</v>
      </c>
      <c r="D111" s="54">
        <v>73</v>
      </c>
      <c r="E111" s="230">
        <v>459973</v>
      </c>
      <c r="F111" s="92">
        <v>70</v>
      </c>
      <c r="G111" s="232">
        <f t="shared" si="7"/>
        <v>1.1800745543032918</v>
      </c>
      <c r="H111" s="232">
        <f t="shared" si="8"/>
        <v>0.95890410958904104</v>
      </c>
      <c r="I111" s="76">
        <f t="shared" si="9"/>
        <v>4.4284030568557529E-2</v>
      </c>
      <c r="J111" s="76">
        <f t="shared" si="10"/>
        <v>3.8674033149171269E-2</v>
      </c>
      <c r="K111" s="392"/>
      <c r="L111" s="392"/>
      <c r="M111" s="60"/>
    </row>
    <row r="112" spans="1:13" ht="25.5">
      <c r="A112" s="100" t="s">
        <v>164</v>
      </c>
      <c r="B112" s="3">
        <v>512</v>
      </c>
      <c r="C112" s="231">
        <v>228136</v>
      </c>
      <c r="D112" s="54">
        <v>225</v>
      </c>
      <c r="E112" s="230">
        <v>50966</v>
      </c>
      <c r="F112" s="92">
        <v>44</v>
      </c>
      <c r="G112" s="232">
        <f t="shared" si="7"/>
        <v>0.22340183048707787</v>
      </c>
      <c r="H112" s="232">
        <f t="shared" si="8"/>
        <v>0.19555555555555557</v>
      </c>
      <c r="I112" s="76">
        <f t="shared" si="9"/>
        <v>4.9067660535664116E-3</v>
      </c>
      <c r="J112" s="76">
        <f t="shared" si="10"/>
        <v>2.430939226519337E-2</v>
      </c>
      <c r="K112" s="392"/>
      <c r="L112" s="392"/>
      <c r="M112" s="60"/>
    </row>
    <row r="113" spans="1:13">
      <c r="A113" s="100" t="s">
        <v>165</v>
      </c>
      <c r="B113" s="3">
        <v>361.1</v>
      </c>
      <c r="C113" s="231">
        <v>240202</v>
      </c>
      <c r="D113" s="54">
        <v>59</v>
      </c>
      <c r="E113" s="230">
        <v>211675</v>
      </c>
      <c r="F113" s="92">
        <v>53</v>
      </c>
      <c r="G113" s="232">
        <f t="shared" si="7"/>
        <v>0.88123745847245238</v>
      </c>
      <c r="H113" s="232">
        <f t="shared" si="8"/>
        <v>0.89830508474576276</v>
      </c>
      <c r="I113" s="76">
        <f t="shared" si="9"/>
        <v>2.0379070446742344E-2</v>
      </c>
      <c r="J113" s="76">
        <f t="shared" si="10"/>
        <v>2.9281767955801105E-2</v>
      </c>
      <c r="K113" s="392"/>
      <c r="L113" s="392"/>
      <c r="M113" s="60"/>
    </row>
    <row r="114" spans="1:13">
      <c r="A114" s="132" t="s">
        <v>166</v>
      </c>
      <c r="B114" s="2">
        <v>261.2</v>
      </c>
      <c r="C114" s="231">
        <v>364059</v>
      </c>
      <c r="D114" s="54">
        <v>42</v>
      </c>
      <c r="E114" s="230">
        <v>364059</v>
      </c>
      <c r="F114" s="92">
        <v>42</v>
      </c>
      <c r="G114" s="219">
        <f t="shared" si="6"/>
        <v>1</v>
      </c>
      <c r="H114" s="232">
        <f t="shared" si="8"/>
        <v>1</v>
      </c>
      <c r="I114" s="76">
        <f t="shared" ref="I114:I115" si="11">E114/$E$116</f>
        <v>3.5049883112179381E-2</v>
      </c>
      <c r="J114" s="76">
        <f t="shared" ref="J114:J115" si="12">F114/$F$116</f>
        <v>2.3204419889502764E-2</v>
      </c>
      <c r="K114" s="392"/>
      <c r="L114" s="392"/>
      <c r="M114" s="60"/>
    </row>
    <row r="115" spans="1:13">
      <c r="A115" s="178" t="s">
        <v>167</v>
      </c>
      <c r="B115" s="233"/>
      <c r="C115" s="233">
        <v>2739534</v>
      </c>
      <c r="D115" s="344">
        <v>747</v>
      </c>
      <c r="E115" s="233">
        <v>2590905</v>
      </c>
      <c r="F115" s="344">
        <v>393</v>
      </c>
      <c r="G115" s="219">
        <f t="shared" ref="G115" si="13">E115/C115</f>
        <v>0.94574661238006175</v>
      </c>
      <c r="H115" s="232">
        <f t="shared" si="8"/>
        <v>0.52610441767068272</v>
      </c>
      <c r="I115" s="76">
        <f t="shared" si="11"/>
        <v>0.2494401110939741</v>
      </c>
      <c r="J115" s="76">
        <f t="shared" si="12"/>
        <v>0.21712707182320443</v>
      </c>
      <c r="K115" s="392"/>
      <c r="L115" s="392"/>
      <c r="M115" s="60"/>
    </row>
    <row r="116" spans="1:13" ht="12.75" customHeight="1">
      <c r="A116" s="5" t="s">
        <v>168</v>
      </c>
      <c r="B116"/>
      <c r="C116" s="126">
        <f>SUM(C103:C115)</f>
        <v>11162366</v>
      </c>
      <c r="D116" s="126">
        <f>SUM(D103:D115)</f>
        <v>2468</v>
      </c>
      <c r="E116" s="126">
        <f>SUM(E103:E115)</f>
        <v>10386882</v>
      </c>
      <c r="F116" s="126">
        <f>SUM(F103:F115)</f>
        <v>1810</v>
      </c>
      <c r="G116" s="329">
        <f t="shared" ref="G116:H116" si="14">E116/C116</f>
        <v>0.93052691517192676</v>
      </c>
      <c r="H116" s="330">
        <f t="shared" si="14"/>
        <v>0.73338735818476497</v>
      </c>
      <c r="I116" s="331">
        <f>SUM(I103:I115)</f>
        <v>1</v>
      </c>
      <c r="J116" s="331">
        <f>SUM(J103:J115)</f>
        <v>1</v>
      </c>
      <c r="K116" s="393"/>
      <c r="L116" s="393"/>
      <c r="M116" s="60"/>
    </row>
    <row r="117" spans="1:13" ht="12.6" customHeight="1">
      <c r="A117" s="5"/>
      <c r="B117" s="126"/>
      <c r="C117" s="127"/>
      <c r="D117" s="127"/>
      <c r="E117" s="128"/>
      <c r="F117" s="125"/>
      <c r="G117" s="124"/>
      <c r="H117" s="129"/>
      <c r="I117" s="129"/>
      <c r="J117" s="130"/>
      <c r="K117" s="130"/>
      <c r="L117" s="130"/>
      <c r="M117" s="60"/>
    </row>
    <row r="118" spans="1:13" ht="13.35" customHeight="1">
      <c r="A118" s="112" t="s">
        <v>108</v>
      </c>
      <c r="B118" s="126"/>
      <c r="C118" s="127"/>
      <c r="D118" s="127"/>
      <c r="E118" s="128"/>
      <c r="F118" s="125"/>
      <c r="G118" s="124"/>
      <c r="H118" s="129"/>
      <c r="I118" s="129"/>
      <c r="J118" s="130"/>
      <c r="K118" s="130"/>
      <c r="L118" s="130"/>
      <c r="M118" s="60"/>
    </row>
    <row r="119" spans="1:13" ht="12.75" customHeight="1"/>
    <row r="120" spans="1:13" ht="12.75" customHeight="1">
      <c r="A120" s="199" t="s">
        <v>169</v>
      </c>
      <c r="B120" s="126"/>
      <c r="C120" s="127"/>
      <c r="D120" s="127"/>
      <c r="E120" s="128"/>
      <c r="F120" s="125"/>
      <c r="G120" s="124"/>
      <c r="H120" s="129"/>
      <c r="I120" s="129"/>
      <c r="J120" s="130"/>
      <c r="K120" s="130"/>
      <c r="L120" s="130"/>
    </row>
    <row r="121" spans="1:13" ht="39" thickBot="1">
      <c r="A121" s="276" t="s">
        <v>33</v>
      </c>
      <c r="B121" s="275" t="s">
        <v>135</v>
      </c>
      <c r="C121" s="273" t="s">
        <v>116</v>
      </c>
      <c r="D121" s="275" t="s">
        <v>117</v>
      </c>
      <c r="E121" s="275" t="s">
        <v>118</v>
      </c>
      <c r="F121" s="275" t="s">
        <v>153</v>
      </c>
      <c r="G121" s="275" t="s">
        <v>119</v>
      </c>
      <c r="H121" s="275" t="s">
        <v>120</v>
      </c>
      <c r="I121" s="275" t="s">
        <v>121</v>
      </c>
      <c r="J121" s="275" t="s">
        <v>170</v>
      </c>
      <c r="K121" s="275" t="s">
        <v>122</v>
      </c>
    </row>
    <row r="122" spans="1:13" ht="12.75" customHeight="1" thickBot="1">
      <c r="A122" s="446" t="s">
        <v>171</v>
      </c>
      <c r="B122" s="135" t="s">
        <v>148</v>
      </c>
      <c r="C122" s="236">
        <v>61</v>
      </c>
      <c r="D122" s="136">
        <v>388347</v>
      </c>
      <c r="E122" s="136">
        <v>438092</v>
      </c>
      <c r="F122" s="237">
        <f>E122/D122</f>
        <v>1.1280942044099735</v>
      </c>
      <c r="G122" s="238">
        <f>E122/$E$130</f>
        <v>4.2177435170384643E-2</v>
      </c>
      <c r="H122" s="236">
        <v>2</v>
      </c>
      <c r="I122" s="236">
        <v>0</v>
      </c>
      <c r="J122" s="237">
        <f>I122/H122</f>
        <v>0</v>
      </c>
      <c r="K122" s="238">
        <f>I122/$I$130</f>
        <v>0</v>
      </c>
    </row>
    <row r="123" spans="1:13" ht="12.75" customHeight="1" thickBot="1">
      <c r="A123" s="446"/>
      <c r="B123" s="135" t="s">
        <v>142</v>
      </c>
      <c r="C123" s="236">
        <v>27</v>
      </c>
      <c r="D123" s="136">
        <v>254212</v>
      </c>
      <c r="E123" s="136">
        <v>198027</v>
      </c>
      <c r="F123" s="237">
        <f>E123/D123</f>
        <v>0.77898368291032682</v>
      </c>
      <c r="G123" s="238">
        <f>E123/$E$130</f>
        <v>1.9065107225162203E-2</v>
      </c>
      <c r="H123" s="236">
        <v>31</v>
      </c>
      <c r="I123" s="236">
        <v>15</v>
      </c>
      <c r="J123" s="237">
        <f>I123/H123</f>
        <v>0.4838709677419355</v>
      </c>
      <c r="K123" s="238">
        <f>I123/$I$130</f>
        <v>7.7120822622107968E-3</v>
      </c>
    </row>
    <row r="124" spans="1:13" ht="12.75" customHeight="1" thickBot="1">
      <c r="A124" s="446"/>
      <c r="B124" s="169" t="s">
        <v>143</v>
      </c>
      <c r="C124" s="236">
        <v>262</v>
      </c>
      <c r="D124" s="136">
        <v>3556418</v>
      </c>
      <c r="E124" s="136">
        <v>3399527</v>
      </c>
      <c r="F124" s="237">
        <f>E124/D124</f>
        <v>0.95588510686876516</v>
      </c>
      <c r="G124" s="238">
        <f>E124/$E$130</f>
        <v>0.32729045417965219</v>
      </c>
      <c r="H124" s="236">
        <v>731</v>
      </c>
      <c r="I124" s="236">
        <v>707</v>
      </c>
      <c r="J124" s="237">
        <f t="shared" ref="J124:J129" si="15">I124/H124</f>
        <v>0.96716826265389877</v>
      </c>
      <c r="K124" s="238">
        <f t="shared" ref="K124:K129" si="16">I124/$I$130</f>
        <v>0.36349614395886887</v>
      </c>
    </row>
    <row r="125" spans="1:13" ht="12.75" customHeight="1" thickBot="1">
      <c r="A125" s="446"/>
      <c r="B125" s="135" t="s">
        <v>144</v>
      </c>
      <c r="C125" s="236">
        <v>42</v>
      </c>
      <c r="D125" s="136">
        <v>318241</v>
      </c>
      <c r="E125" s="136">
        <v>439460</v>
      </c>
      <c r="F125" s="237">
        <f t="shared" ref="F125:F129" si="17">E125/D125</f>
        <v>1.3809031520137254</v>
      </c>
      <c r="G125" s="238">
        <f t="shared" ref="G125:G129" si="18">E125/$E$130</f>
        <v>4.2309139769676769E-2</v>
      </c>
      <c r="H125" s="236">
        <v>59</v>
      </c>
      <c r="I125" s="236">
        <v>71</v>
      </c>
      <c r="J125" s="237">
        <f t="shared" si="15"/>
        <v>1.2033898305084745</v>
      </c>
      <c r="K125" s="238">
        <f t="shared" si="16"/>
        <v>3.6503856041131107E-2</v>
      </c>
      <c r="L125"/>
    </row>
    <row r="126" spans="1:13" ht="12.75" customHeight="1" thickBot="1">
      <c r="A126" s="446"/>
      <c r="B126" s="136" t="s">
        <v>145</v>
      </c>
      <c r="C126" s="236">
        <v>205</v>
      </c>
      <c r="D126" s="136">
        <v>2181510</v>
      </c>
      <c r="E126" s="136">
        <v>2198871</v>
      </c>
      <c r="F126" s="237">
        <f t="shared" si="17"/>
        <v>1.0079582491026857</v>
      </c>
      <c r="G126" s="238">
        <f t="shared" si="18"/>
        <v>0.21169694733192765</v>
      </c>
      <c r="H126" s="236">
        <v>371</v>
      </c>
      <c r="I126" s="236">
        <v>295</v>
      </c>
      <c r="J126" s="237">
        <f t="shared" si="15"/>
        <v>0.79514824797843664</v>
      </c>
      <c r="K126" s="238">
        <f>I126/$I$130</f>
        <v>0.15167095115681234</v>
      </c>
    </row>
    <row r="127" spans="1:13" ht="12.75" customHeight="1" thickBot="1">
      <c r="A127" s="446"/>
      <c r="B127" s="135" t="s">
        <v>146</v>
      </c>
      <c r="C127" s="236">
        <v>159</v>
      </c>
      <c r="D127" s="136">
        <v>1260265</v>
      </c>
      <c r="E127" s="136">
        <v>1093521</v>
      </c>
      <c r="F127" s="237">
        <f t="shared" si="17"/>
        <v>0.86769131888928119</v>
      </c>
      <c r="G127" s="238">
        <f t="shared" si="18"/>
        <v>0.10527905345213832</v>
      </c>
      <c r="H127" s="236">
        <v>694</v>
      </c>
      <c r="I127" s="236">
        <v>455</v>
      </c>
      <c r="J127" s="237">
        <f t="shared" si="15"/>
        <v>0.6556195965417867</v>
      </c>
      <c r="K127" s="238">
        <f t="shared" si="16"/>
        <v>0.23393316195372751</v>
      </c>
    </row>
    <row r="128" spans="1:13" ht="13.5" thickBot="1">
      <c r="A128" s="446"/>
      <c r="B128" s="136" t="s">
        <v>147</v>
      </c>
      <c r="C128" s="236">
        <v>100</v>
      </c>
      <c r="D128" s="136">
        <v>2963399</v>
      </c>
      <c r="E128" s="136">
        <v>2307858</v>
      </c>
      <c r="F128" s="237">
        <f t="shared" si="17"/>
        <v>0.77878746668943333</v>
      </c>
      <c r="G128" s="238">
        <f t="shared" si="18"/>
        <v>0.22218970256807602</v>
      </c>
      <c r="H128" s="236">
        <v>573</v>
      </c>
      <c r="I128" s="236">
        <v>366</v>
      </c>
      <c r="J128" s="237">
        <f t="shared" si="15"/>
        <v>0.63874345549738221</v>
      </c>
      <c r="K128" s="238">
        <f t="shared" si="16"/>
        <v>0.18817480719794344</v>
      </c>
    </row>
    <row r="129" spans="1:13">
      <c r="A129" s="446"/>
      <c r="B129" s="172" t="s">
        <v>172</v>
      </c>
      <c r="C129" s="239">
        <v>23</v>
      </c>
      <c r="D129" s="172">
        <v>239974</v>
      </c>
      <c r="E129" s="172">
        <v>311525</v>
      </c>
      <c r="F129" s="240">
        <f t="shared" si="17"/>
        <v>1.2981614674923116</v>
      </c>
      <c r="G129" s="241">
        <f t="shared" si="18"/>
        <v>2.9992160302982195E-2</v>
      </c>
      <c r="H129" s="239">
        <v>33</v>
      </c>
      <c r="I129" s="239">
        <v>36</v>
      </c>
      <c r="J129" s="240">
        <f t="shared" si="15"/>
        <v>1.0909090909090908</v>
      </c>
      <c r="K129" s="241">
        <f t="shared" si="16"/>
        <v>1.8508997429305913E-2</v>
      </c>
    </row>
    <row r="130" spans="1:13" ht="13.5" thickBot="1">
      <c r="A130" s="447"/>
      <c r="B130" s="137" t="s">
        <v>131</v>
      </c>
      <c r="C130" s="242">
        <f>SUM(C122:C129)</f>
        <v>879</v>
      </c>
      <c r="D130" s="242">
        <f>SUM(D122:D129)</f>
        <v>11162366</v>
      </c>
      <c r="E130" s="242">
        <f>SUM(E122:E129)</f>
        <v>10386881</v>
      </c>
      <c r="F130" s="243">
        <f>E130/D130</f>
        <v>0.93052682558518507</v>
      </c>
      <c r="G130" s="243">
        <f>SUM(G122:G129)</f>
        <v>1</v>
      </c>
      <c r="H130" s="242">
        <f>SUM(H122:H129)</f>
        <v>2494</v>
      </c>
      <c r="I130" s="242">
        <f>SUM(I122:I129)</f>
        <v>1945</v>
      </c>
      <c r="J130" s="243">
        <f>I130/H130</f>
        <v>0.77987169206094631</v>
      </c>
      <c r="K130" s="243">
        <f>SUM(K122:K129)</f>
        <v>0.99999999999999989</v>
      </c>
    </row>
    <row r="131" spans="1:13">
      <c r="A131" s="394"/>
      <c r="B131" s="395"/>
      <c r="C131" s="396"/>
      <c r="D131" s="396"/>
      <c r="E131" s="397"/>
      <c r="F131" s="395"/>
      <c r="G131" s="396"/>
      <c r="H131" s="397"/>
      <c r="I131" s="398"/>
      <c r="J131" s="399"/>
      <c r="K131" s="130"/>
      <c r="L131" s="130"/>
    </row>
    <row r="132" spans="1:13">
      <c r="A132" s="194" t="s">
        <v>173</v>
      </c>
      <c r="B132" s="126"/>
      <c r="C132" s="127"/>
      <c r="D132" s="127"/>
      <c r="E132" s="128"/>
      <c r="F132" s="125"/>
      <c r="G132" s="124"/>
      <c r="H132" s="129"/>
      <c r="I132" s="129"/>
      <c r="J132" s="130"/>
      <c r="K132" s="130"/>
      <c r="L132" s="130"/>
    </row>
    <row r="133" spans="1:13">
      <c r="A133" s="112" t="s">
        <v>174</v>
      </c>
      <c r="B133" s="126"/>
      <c r="C133" s="127"/>
      <c r="D133" s="127"/>
      <c r="E133" s="128"/>
      <c r="F133" s="125"/>
      <c r="G133" s="124"/>
      <c r="H133" s="129"/>
      <c r="I133" s="129"/>
      <c r="J133" s="130"/>
      <c r="K133" s="130"/>
      <c r="L133" s="130"/>
    </row>
    <row r="134" spans="1:13">
      <c r="A134" s="448"/>
      <c r="B134" s="448"/>
      <c r="C134" s="448"/>
      <c r="D134" s="448"/>
      <c r="E134" s="448"/>
      <c r="F134" s="448"/>
      <c r="G134" s="448"/>
      <c r="H134" s="448"/>
      <c r="I134" s="448"/>
      <c r="J134" s="197"/>
      <c r="K134" s="197"/>
      <c r="L134" s="197"/>
      <c r="M134" s="83"/>
    </row>
    <row r="135" spans="1:13" ht="12.75" customHeight="1">
      <c r="A135" s="123" t="s">
        <v>175</v>
      </c>
      <c r="B135" s="53"/>
      <c r="C135" s="54"/>
      <c r="D135" s="54"/>
      <c r="E135" s="55"/>
      <c r="F135" s="86"/>
      <c r="G135" s="55"/>
      <c r="H135" s="73"/>
      <c r="I135"/>
      <c r="J135"/>
      <c r="K135"/>
      <c r="L135"/>
      <c r="M135" s="60"/>
    </row>
    <row r="136" spans="1:13" ht="12.75" customHeight="1">
      <c r="A136" s="123"/>
      <c r="B136" s="53"/>
      <c r="C136" s="54"/>
      <c r="D136" s="54"/>
      <c r="E136" s="55"/>
      <c r="F136" s="86"/>
      <c r="G136" s="55"/>
      <c r="H136" s="73"/>
      <c r="I136"/>
      <c r="J136"/>
      <c r="K136"/>
      <c r="L136"/>
      <c r="M136" s="60"/>
    </row>
    <row r="137" spans="1:13">
      <c r="B137" s="126"/>
      <c r="C137" s="127"/>
      <c r="D137" s="127"/>
      <c r="E137" s="128"/>
      <c r="F137" s="125"/>
      <c r="G137" s="124"/>
      <c r="H137" s="129"/>
      <c r="I137" s="129"/>
      <c r="J137" s="130"/>
      <c r="K137" s="130"/>
      <c r="L137" s="130"/>
    </row>
    <row r="138" spans="1:13" ht="12.75" customHeight="1">
      <c r="A138" s="123" t="s">
        <v>309</v>
      </c>
      <c r="B138" s="53"/>
      <c r="C138" s="54"/>
      <c r="D138" s="54"/>
      <c r="E138" s="55"/>
      <c r="F138" s="86"/>
      <c r="G138" s="55"/>
      <c r="H138" s="73"/>
      <c r="I138"/>
      <c r="J138"/>
      <c r="K138"/>
      <c r="L138"/>
      <c r="M138" s="60"/>
    </row>
    <row r="139" spans="1:13" ht="39" thickBot="1">
      <c r="A139" s="275" t="s">
        <v>151</v>
      </c>
      <c r="B139" s="275" t="s">
        <v>152</v>
      </c>
      <c r="C139" s="275" t="s">
        <v>117</v>
      </c>
      <c r="D139" s="275" t="s">
        <v>120</v>
      </c>
      <c r="E139" s="275" t="s">
        <v>118</v>
      </c>
      <c r="F139" s="275" t="s">
        <v>121</v>
      </c>
      <c r="G139" s="275" t="s">
        <v>153</v>
      </c>
      <c r="H139" s="275" t="s">
        <v>154</v>
      </c>
      <c r="I139" s="275" t="s">
        <v>119</v>
      </c>
      <c r="J139" s="275" t="s">
        <v>122</v>
      </c>
      <c r="K139" s="391"/>
      <c r="L139" s="391"/>
      <c r="M139" s="60"/>
    </row>
    <row r="140" spans="1:13" ht="25.5">
      <c r="A140" s="168" t="s">
        <v>155</v>
      </c>
      <c r="B140" s="53">
        <v>166</v>
      </c>
      <c r="C140" s="231">
        <v>2329120</v>
      </c>
      <c r="D140" s="54">
        <v>426</v>
      </c>
      <c r="E140" s="230">
        <v>2527562</v>
      </c>
      <c r="F140" s="54">
        <v>485</v>
      </c>
      <c r="G140" s="222">
        <f t="shared" ref="G140:H147" si="19">E140/C140</f>
        <v>1.0852004190423852</v>
      </c>
      <c r="H140" s="222">
        <f t="shared" si="19"/>
        <v>1.1384976525821595</v>
      </c>
      <c r="I140" s="76">
        <f t="shared" ref="I140:I148" si="20">E140/$E$149</f>
        <v>0.20318494537373094</v>
      </c>
      <c r="J140" s="76">
        <f t="shared" ref="J140:J148" si="21">F140/$F$149</f>
        <v>0.25935828877005346</v>
      </c>
      <c r="K140" s="392"/>
      <c r="L140" s="392"/>
      <c r="M140" s="60"/>
    </row>
    <row r="141" spans="1:13" ht="25.5">
      <c r="A141" s="100" t="s">
        <v>156</v>
      </c>
      <c r="B141" s="3">
        <v>172.3</v>
      </c>
      <c r="C141" s="231">
        <v>1540001</v>
      </c>
      <c r="D141" s="54">
        <v>350</v>
      </c>
      <c r="E141" s="230">
        <v>826380</v>
      </c>
      <c r="F141" s="92">
        <v>169</v>
      </c>
      <c r="G141" s="232">
        <f t="shared" si="19"/>
        <v>0.53661004116231092</v>
      </c>
      <c r="H141" s="219">
        <f t="shared" si="19"/>
        <v>0.48285714285714287</v>
      </c>
      <c r="I141" s="76">
        <f t="shared" si="20"/>
        <v>6.6430803738125432E-2</v>
      </c>
      <c r="J141" s="76">
        <f t="shared" si="21"/>
        <v>9.0374331550802142E-2</v>
      </c>
      <c r="K141" s="392"/>
      <c r="L141" s="392"/>
      <c r="M141" s="60"/>
    </row>
    <row r="142" spans="1:13" ht="25.5">
      <c r="A142" s="100" t="s">
        <v>176</v>
      </c>
      <c r="B142" s="3">
        <v>150.30000000000001</v>
      </c>
      <c r="C142" s="231">
        <v>473293</v>
      </c>
      <c r="D142" s="54">
        <v>0</v>
      </c>
      <c r="E142" s="230">
        <v>608392</v>
      </c>
      <c r="F142" s="92">
        <v>1</v>
      </c>
      <c r="G142" s="232">
        <f t="shared" si="19"/>
        <v>1.2854447456438189</v>
      </c>
      <c r="H142" s="219" t="e">
        <f t="shared" si="19"/>
        <v>#DIV/0!</v>
      </c>
      <c r="I142" s="76">
        <f t="shared" si="20"/>
        <v>4.8907245513983406E-2</v>
      </c>
      <c r="J142" s="76">
        <f t="shared" si="21"/>
        <v>5.3475935828877007E-4</v>
      </c>
      <c r="K142" s="392"/>
      <c r="L142" s="392"/>
      <c r="M142" s="60"/>
    </row>
    <row r="143" spans="1:13" ht="25.5">
      <c r="A143" s="100" t="s">
        <v>157</v>
      </c>
      <c r="B143" s="3">
        <v>169.3</v>
      </c>
      <c r="C143" s="231">
        <v>1884551</v>
      </c>
      <c r="D143" s="54">
        <v>350</v>
      </c>
      <c r="E143" s="230">
        <v>2278799</v>
      </c>
      <c r="F143" s="92">
        <v>468</v>
      </c>
      <c r="G143" s="232">
        <f t="shared" ref="G143:G147" si="22">E143/C143</f>
        <v>1.2091999632803783</v>
      </c>
      <c r="H143" s="219">
        <f t="shared" si="19"/>
        <v>1.3371428571428572</v>
      </c>
      <c r="I143" s="76">
        <f t="shared" si="20"/>
        <v>0.18318745507833742</v>
      </c>
      <c r="J143" s="76">
        <f t="shared" si="21"/>
        <v>0.25026737967914436</v>
      </c>
      <c r="K143" s="392"/>
      <c r="L143" s="392"/>
      <c r="M143" s="60"/>
    </row>
    <row r="144" spans="1:13" ht="25.5">
      <c r="A144" s="100" t="s">
        <v>177</v>
      </c>
      <c r="B144" s="3">
        <v>152.30000000000001</v>
      </c>
      <c r="C144" s="231">
        <v>273623</v>
      </c>
      <c r="D144" s="54">
        <v>0</v>
      </c>
      <c r="E144" s="230">
        <v>481225</v>
      </c>
      <c r="F144" s="92">
        <v>0</v>
      </c>
      <c r="G144" s="219">
        <f t="shared" si="22"/>
        <v>1.7587154588612799</v>
      </c>
      <c r="H144" s="219" t="e">
        <f t="shared" si="19"/>
        <v>#DIV/0!</v>
      </c>
      <c r="I144" s="76">
        <f t="shared" si="20"/>
        <v>3.868458037329002E-2</v>
      </c>
      <c r="J144" s="76">
        <f t="shared" si="21"/>
        <v>0</v>
      </c>
      <c r="K144" s="392"/>
      <c r="L144" s="392"/>
      <c r="M144" s="60"/>
    </row>
    <row r="145" spans="1:13" s="5" customFormat="1" ht="25.5">
      <c r="A145" s="100" t="s">
        <v>159</v>
      </c>
      <c r="B145" s="3">
        <v>221.4</v>
      </c>
      <c r="C145" s="231">
        <v>517220</v>
      </c>
      <c r="D145" s="54">
        <v>87</v>
      </c>
      <c r="E145" s="230">
        <v>496008</v>
      </c>
      <c r="F145" s="92">
        <v>88</v>
      </c>
      <c r="G145" s="232">
        <f t="shared" si="22"/>
        <v>0.95898843818877844</v>
      </c>
      <c r="H145" s="219">
        <f t="shared" si="19"/>
        <v>1.0114942528735633</v>
      </c>
      <c r="I145" s="76">
        <f t="shared" si="20"/>
        <v>3.9872952032406539E-2</v>
      </c>
      <c r="J145" s="76">
        <f t="shared" si="21"/>
        <v>4.7058823529411764E-2</v>
      </c>
      <c r="K145" s="392"/>
      <c r="L145" s="392"/>
      <c r="M145" s="60"/>
    </row>
    <row r="146" spans="1:13" s="5" customFormat="1" ht="25.5">
      <c r="A146" s="100" t="s">
        <v>160</v>
      </c>
      <c r="B146" s="3">
        <v>149.30000000000001</v>
      </c>
      <c r="C146" s="231">
        <v>2237910</v>
      </c>
      <c r="D146" s="54">
        <v>0</v>
      </c>
      <c r="E146" s="230">
        <v>2517518</v>
      </c>
      <c r="F146" s="92">
        <v>0</v>
      </c>
      <c r="G146" s="232">
        <f t="shared" si="22"/>
        <v>1.1249415749516289</v>
      </c>
      <c r="H146" s="219" t="e">
        <f t="shared" si="19"/>
        <v>#DIV/0!</v>
      </c>
      <c r="I146" s="76">
        <f t="shared" si="20"/>
        <v>0.20237753111788528</v>
      </c>
      <c r="J146" s="76">
        <f t="shared" si="21"/>
        <v>0</v>
      </c>
      <c r="K146" s="392"/>
      <c r="L146" s="392"/>
      <c r="M146" s="60"/>
    </row>
    <row r="147" spans="1:13" ht="25.5">
      <c r="A147" s="345" t="s">
        <v>164</v>
      </c>
      <c r="B147" s="3">
        <v>512</v>
      </c>
      <c r="C147" s="231">
        <v>272044</v>
      </c>
      <c r="D147" s="54">
        <v>269</v>
      </c>
      <c r="E147" s="230">
        <v>321838</v>
      </c>
      <c r="F147" s="92">
        <v>55</v>
      </c>
      <c r="G147" s="219">
        <f t="shared" si="22"/>
        <v>1.1830365676140624</v>
      </c>
      <c r="H147" s="219">
        <f t="shared" si="19"/>
        <v>0.20446096654275092</v>
      </c>
      <c r="I147" s="76">
        <f t="shared" si="20"/>
        <v>2.5871822906496783E-2</v>
      </c>
      <c r="J147" s="76">
        <f t="shared" si="21"/>
        <v>2.9411764705882353E-2</v>
      </c>
      <c r="K147" s="392"/>
      <c r="L147" s="392"/>
      <c r="M147" s="60"/>
    </row>
    <row r="148" spans="1:13">
      <c r="A148" s="178" t="s">
        <v>167</v>
      </c>
      <c r="B148" s="233"/>
      <c r="C148" s="233">
        <v>2439886</v>
      </c>
      <c r="D148" s="344">
        <v>826</v>
      </c>
      <c r="E148" s="234">
        <v>2381989</v>
      </c>
      <c r="F148" s="346">
        <v>604</v>
      </c>
      <c r="G148" s="235">
        <f t="shared" ref="G148" si="23">E148/C148</f>
        <v>0.97627061264337756</v>
      </c>
      <c r="H148" s="244">
        <f>F148/D148</f>
        <v>0.73123486682808714</v>
      </c>
      <c r="I148" s="76">
        <f t="shared" si="20"/>
        <v>0.19148266386574414</v>
      </c>
      <c r="J148" s="76">
        <f t="shared" si="21"/>
        <v>0.32299465240641712</v>
      </c>
      <c r="K148" s="392"/>
      <c r="L148" s="392"/>
      <c r="M148" s="60"/>
    </row>
    <row r="149" spans="1:13" ht="12.75" customHeight="1">
      <c r="A149" s="5" t="s">
        <v>168</v>
      </c>
      <c r="B149"/>
      <c r="C149" s="126">
        <f>SUM(C140:C148)</f>
        <v>11967648</v>
      </c>
      <c r="D149" s="126">
        <f>SUM(D140:D148)</f>
        <v>2308</v>
      </c>
      <c r="E149" s="126">
        <f>SUM(E140:E148)</f>
        <v>12439711</v>
      </c>
      <c r="F149" s="126">
        <f>SUM(F140:F148)</f>
        <v>1870</v>
      </c>
      <c r="G149" s="170">
        <f>E149/C149</f>
        <v>1.0394449268561374</v>
      </c>
      <c r="H149" s="330">
        <f>F149/D149</f>
        <v>0.81022530329289433</v>
      </c>
      <c r="I149" s="331">
        <f>SUM(I140:I148)</f>
        <v>1</v>
      </c>
      <c r="J149" s="331">
        <f>SUM(J140:J148)</f>
        <v>1</v>
      </c>
      <c r="K149" s="393"/>
      <c r="L149" s="393"/>
      <c r="M149" s="60"/>
    </row>
    <row r="150" spans="1:13" ht="39.75" customHeight="1">
      <c r="A150" s="5"/>
      <c r="B150" s="126"/>
      <c r="C150" s="127"/>
      <c r="D150" s="127"/>
      <c r="E150" s="320"/>
      <c r="F150"/>
      <c r="G150" s="124"/>
      <c r="H150" s="129"/>
      <c r="I150" s="129"/>
      <c r="J150" s="130"/>
      <c r="K150" s="130"/>
      <c r="L150" s="130"/>
      <c r="M150" s="60"/>
    </row>
    <row r="151" spans="1:13" ht="13.35" customHeight="1">
      <c r="A151" s="112" t="s">
        <v>108</v>
      </c>
      <c r="B151" s="126"/>
      <c r="C151" s="127"/>
      <c r="D151" s="127"/>
      <c r="E151" s="128"/>
      <c r="F151" s="125"/>
      <c r="G151" s="124"/>
      <c r="H151" s="129"/>
      <c r="I151" s="129"/>
      <c r="J151" s="130"/>
      <c r="K151" s="130"/>
      <c r="L151" s="130"/>
      <c r="M151" s="60"/>
    </row>
    <row r="152" spans="1:13" ht="12.75" customHeight="1"/>
    <row r="153" spans="1:13" ht="12.75" customHeight="1">
      <c r="A153" s="199" t="s">
        <v>169</v>
      </c>
      <c r="B153" s="126"/>
      <c r="C153" s="127"/>
      <c r="D153" s="127"/>
      <c r="E153" s="128"/>
      <c r="F153" s="125"/>
      <c r="G153" s="124"/>
      <c r="H153" s="129"/>
      <c r="I153" s="129"/>
      <c r="J153" s="130"/>
      <c r="K153" s="130"/>
      <c r="L153" s="130"/>
    </row>
    <row r="154" spans="1:13" ht="39" thickBot="1">
      <c r="A154" s="276" t="s">
        <v>33</v>
      </c>
      <c r="B154" s="275" t="s">
        <v>135</v>
      </c>
      <c r="C154" s="273" t="s">
        <v>116</v>
      </c>
      <c r="D154" s="275" t="s">
        <v>117</v>
      </c>
      <c r="E154" s="275" t="s">
        <v>118</v>
      </c>
      <c r="F154" s="275" t="s">
        <v>153</v>
      </c>
      <c r="G154" s="275" t="s">
        <v>119</v>
      </c>
      <c r="H154" s="275" t="s">
        <v>120</v>
      </c>
      <c r="I154" s="275" t="s">
        <v>121</v>
      </c>
      <c r="J154" s="275" t="s">
        <v>170</v>
      </c>
      <c r="K154" s="275" t="s">
        <v>122</v>
      </c>
    </row>
    <row r="155" spans="1:13" ht="12.75" customHeight="1" thickBot="1">
      <c r="A155" s="446" t="s">
        <v>178</v>
      </c>
      <c r="B155" s="135" t="s">
        <v>148</v>
      </c>
      <c r="C155" s="236">
        <v>21</v>
      </c>
      <c r="D155" s="136">
        <v>267858</v>
      </c>
      <c r="E155" s="136">
        <v>266630</v>
      </c>
      <c r="F155" s="237">
        <f>E155/D155</f>
        <v>0.99541548133712643</v>
      </c>
      <c r="G155" s="238">
        <f t="shared" ref="G155:G162" si="24">E155/$E$163</f>
        <v>2.1433777681812705E-2</v>
      </c>
      <c r="H155" s="347">
        <v>1.7644</v>
      </c>
      <c r="I155" s="236">
        <v>0</v>
      </c>
      <c r="J155" s="237">
        <f>I155/H155</f>
        <v>0</v>
      </c>
      <c r="K155" s="238">
        <f t="shared" ref="K155:K162" si="25">I155/$I$163</f>
        <v>0</v>
      </c>
    </row>
    <row r="156" spans="1:13" ht="12.75" customHeight="1" thickBot="1">
      <c r="A156" s="446"/>
      <c r="B156" s="135" t="s">
        <v>142</v>
      </c>
      <c r="C156" s="236">
        <v>41</v>
      </c>
      <c r="D156" s="136">
        <v>731509</v>
      </c>
      <c r="E156" s="136">
        <v>616043</v>
      </c>
      <c r="F156" s="237">
        <f>E156/D156</f>
        <v>0.84215368505377242</v>
      </c>
      <c r="G156" s="238">
        <f t="shared" si="24"/>
        <v>4.9522291956782601E-2</v>
      </c>
      <c r="H156" s="347">
        <v>136.55789999999999</v>
      </c>
      <c r="I156" s="236">
        <v>84</v>
      </c>
      <c r="J156" s="237">
        <f>I156/H156</f>
        <v>0.6151236947844102</v>
      </c>
      <c r="K156" s="238">
        <f t="shared" si="25"/>
        <v>4.4919786096256686E-2</v>
      </c>
    </row>
    <row r="157" spans="1:13" ht="12.75" customHeight="1" thickBot="1">
      <c r="A157" s="446"/>
      <c r="B157" s="169" t="s">
        <v>143</v>
      </c>
      <c r="C157" s="236">
        <v>263</v>
      </c>
      <c r="D157" s="136">
        <v>2680431</v>
      </c>
      <c r="E157" s="136">
        <v>2621403</v>
      </c>
      <c r="F157" s="237">
        <f>E157/D157</f>
        <v>0.97797816843634477</v>
      </c>
      <c r="G157" s="238">
        <f t="shared" si="24"/>
        <v>0.2107286093704267</v>
      </c>
      <c r="H157" s="236">
        <v>419</v>
      </c>
      <c r="I157" s="236">
        <v>340</v>
      </c>
      <c r="J157" s="237">
        <f t="shared" ref="J157:J162" si="26">I157/H157</f>
        <v>0.8114558472553699</v>
      </c>
      <c r="K157" s="238">
        <f t="shared" si="25"/>
        <v>0.18181818181818182</v>
      </c>
    </row>
    <row r="158" spans="1:13" ht="12.75" customHeight="1" thickBot="1">
      <c r="A158" s="446"/>
      <c r="B158" s="135" t="s">
        <v>144</v>
      </c>
      <c r="C158" s="236">
        <v>38</v>
      </c>
      <c r="D158" s="136">
        <v>110273</v>
      </c>
      <c r="E158" s="136">
        <v>136162</v>
      </c>
      <c r="F158" s="237">
        <f t="shared" ref="F158:F162" si="27">E158/D158</f>
        <v>1.2347718843234519</v>
      </c>
      <c r="G158" s="238">
        <f t="shared" si="24"/>
        <v>1.0945752678659496E-2</v>
      </c>
      <c r="H158" s="236">
        <v>11</v>
      </c>
      <c r="I158" s="236">
        <v>12</v>
      </c>
      <c r="J158" s="237">
        <f t="shared" si="26"/>
        <v>1.0909090909090908</v>
      </c>
      <c r="K158" s="238">
        <f t="shared" si="25"/>
        <v>6.4171122994652408E-3</v>
      </c>
      <c r="L158"/>
    </row>
    <row r="159" spans="1:13" ht="12.75" customHeight="1" thickBot="1">
      <c r="A159" s="446"/>
      <c r="B159" s="136" t="s">
        <v>145</v>
      </c>
      <c r="C159" s="236">
        <v>368</v>
      </c>
      <c r="D159" s="136">
        <v>4105174</v>
      </c>
      <c r="E159" s="136">
        <v>5034514</v>
      </c>
      <c r="F159" s="237">
        <f t="shared" si="27"/>
        <v>1.2263826088735825</v>
      </c>
      <c r="G159" s="238">
        <f t="shared" si="24"/>
        <v>0.40471309984612985</v>
      </c>
      <c r="H159" s="236">
        <v>554</v>
      </c>
      <c r="I159" s="236">
        <v>536</v>
      </c>
      <c r="J159" s="237">
        <f t="shared" si="26"/>
        <v>0.96750902527075811</v>
      </c>
      <c r="K159" s="238">
        <f t="shared" si="25"/>
        <v>0.28663101604278074</v>
      </c>
    </row>
    <row r="160" spans="1:13" ht="12.75" customHeight="1" thickBot="1">
      <c r="A160" s="446"/>
      <c r="B160" s="135" t="s">
        <v>146</v>
      </c>
      <c r="C160" s="236">
        <v>352</v>
      </c>
      <c r="D160" s="136">
        <v>3068103</v>
      </c>
      <c r="E160" s="136">
        <v>3350662</v>
      </c>
      <c r="F160" s="237">
        <f t="shared" si="27"/>
        <v>1.0920956695391257</v>
      </c>
      <c r="G160" s="238">
        <f t="shared" si="24"/>
        <v>0.26935207739150852</v>
      </c>
      <c r="H160" s="136">
        <v>1007</v>
      </c>
      <c r="I160" s="236">
        <v>854</v>
      </c>
      <c r="J160" s="237">
        <f t="shared" si="26"/>
        <v>0.84806355511420062</v>
      </c>
      <c r="K160" s="238">
        <f t="shared" si="25"/>
        <v>0.45668449197860961</v>
      </c>
    </row>
    <row r="161" spans="1:14" ht="13.5" thickBot="1">
      <c r="A161" s="446"/>
      <c r="B161" s="136" t="s">
        <v>147</v>
      </c>
      <c r="C161" s="236">
        <v>49</v>
      </c>
      <c r="D161" s="136">
        <v>916918</v>
      </c>
      <c r="E161" s="136">
        <v>271697</v>
      </c>
      <c r="F161" s="237">
        <f t="shared" si="27"/>
        <v>0.29631548295485527</v>
      </c>
      <c r="G161" s="238">
        <f t="shared" si="24"/>
        <v>2.1841102257118352E-2</v>
      </c>
      <c r="H161" s="236">
        <v>167</v>
      </c>
      <c r="I161" s="236">
        <v>27</v>
      </c>
      <c r="J161" s="237">
        <f t="shared" si="26"/>
        <v>0.16167664670658682</v>
      </c>
      <c r="K161" s="238">
        <f t="shared" si="25"/>
        <v>1.4438502673796792E-2</v>
      </c>
    </row>
    <row r="162" spans="1:14">
      <c r="A162" s="446"/>
      <c r="B162" s="172" t="s">
        <v>172</v>
      </c>
      <c r="C162" s="239">
        <v>27</v>
      </c>
      <c r="D162" s="172">
        <v>87383</v>
      </c>
      <c r="E162" s="172">
        <v>142600</v>
      </c>
      <c r="F162" s="240">
        <f t="shared" si="27"/>
        <v>1.631896364281382</v>
      </c>
      <c r="G162" s="241">
        <f t="shared" si="24"/>
        <v>1.1463288817561758E-2</v>
      </c>
      <c r="H162" s="239">
        <v>13</v>
      </c>
      <c r="I162" s="239">
        <v>17</v>
      </c>
      <c r="J162" s="240">
        <f t="shared" si="26"/>
        <v>1.3076923076923077</v>
      </c>
      <c r="K162" s="335">
        <f t="shared" si="25"/>
        <v>9.0909090909090905E-3</v>
      </c>
    </row>
    <row r="163" spans="1:14" ht="13.5" thickBot="1">
      <c r="A163" s="447"/>
      <c r="B163" s="137" t="s">
        <v>131</v>
      </c>
      <c r="C163" s="242">
        <f>SUM(C155:C162)</f>
        <v>1159</v>
      </c>
      <c r="D163" s="242">
        <f>SUM(D155:D162)</f>
        <v>11967649</v>
      </c>
      <c r="E163" s="242">
        <f>SUM(E155:E162)</f>
        <v>12439711</v>
      </c>
      <c r="F163" s="243">
        <f>E163/D163</f>
        <v>1.0394448400015743</v>
      </c>
      <c r="G163" s="243">
        <f>SUM(G155:G162)</f>
        <v>0.99999999999999989</v>
      </c>
      <c r="H163" s="242">
        <f>SUM(H155:H162)</f>
        <v>2309.3222999999998</v>
      </c>
      <c r="I163" s="242">
        <f>SUM(I155:I162)</f>
        <v>1870</v>
      </c>
      <c r="J163" s="243">
        <f>I163/H163</f>
        <v>0.80976137458162512</v>
      </c>
      <c r="K163" s="336">
        <f>SUM(K155:K162)</f>
        <v>0.99999999999999989</v>
      </c>
    </row>
    <row r="164" spans="1:14">
      <c r="A164" s="130"/>
      <c r="B164" s="130"/>
      <c r="C164" s="130"/>
      <c r="D164" s="130"/>
      <c r="E164" s="130"/>
      <c r="F164" s="130"/>
      <c r="G164" s="130"/>
      <c r="H164" s="130"/>
      <c r="I164" s="130"/>
      <c r="J164" s="130"/>
      <c r="K164" s="130"/>
      <c r="L164" s="130"/>
    </row>
    <row r="165" spans="1:14">
      <c r="A165" s="194" t="s">
        <v>173</v>
      </c>
      <c r="B165" s="126"/>
      <c r="C165" s="127"/>
      <c r="D165" s="127"/>
      <c r="E165" s="128"/>
      <c r="F165" s="125"/>
      <c r="G165" s="124"/>
      <c r="H165" s="129"/>
      <c r="I165" s="129"/>
      <c r="J165" s="130"/>
      <c r="K165" s="130"/>
      <c r="L165" s="130"/>
    </row>
    <row r="166" spans="1:14">
      <c r="A166" s="112" t="s">
        <v>174</v>
      </c>
      <c r="B166" s="126"/>
      <c r="C166" s="127"/>
      <c r="D166" s="127"/>
      <c r="E166" s="128"/>
      <c r="F166" s="125"/>
      <c r="G166" s="124"/>
      <c r="H166" s="129"/>
      <c r="I166" s="129"/>
      <c r="J166" s="130"/>
      <c r="K166" s="130"/>
      <c r="L166" s="130"/>
    </row>
    <row r="169" spans="1:14" s="1" customFormat="1">
      <c r="A169" s="377" t="s">
        <v>179</v>
      </c>
      <c r="B169" s="92"/>
      <c r="C169" s="154"/>
      <c r="D169" s="154"/>
      <c r="E169" s="154"/>
      <c r="F169" s="154"/>
      <c r="G169" s="154"/>
      <c r="H169" s="43"/>
      <c r="I169" s="43"/>
      <c r="J169" s="43"/>
      <c r="K169" s="43"/>
      <c r="L169" s="43"/>
      <c r="M169" s="379"/>
    </row>
    <row r="170" spans="1:14" s="1" customFormat="1" ht="38.25">
      <c r="A170" s="270" t="s">
        <v>180</v>
      </c>
      <c r="B170" s="267">
        <v>5</v>
      </c>
      <c r="C170" s="267">
        <v>4</v>
      </c>
      <c r="D170" s="267">
        <v>3</v>
      </c>
      <c r="E170" s="267">
        <v>2</v>
      </c>
      <c r="F170" s="267">
        <v>1</v>
      </c>
      <c r="G170" s="267" t="s">
        <v>292</v>
      </c>
      <c r="H170" s="267" t="s">
        <v>181</v>
      </c>
      <c r="I170" s="43"/>
      <c r="J170" s="43"/>
      <c r="K170" s="43"/>
      <c r="L170" s="43"/>
      <c r="M170" s="60"/>
      <c r="N170" s="387"/>
    </row>
    <row r="171" spans="1:14" s="1" customFormat="1">
      <c r="A171" s="298" t="s">
        <v>182</v>
      </c>
      <c r="B171" s="375">
        <v>0.51923076923076927</v>
      </c>
      <c r="C171" s="375">
        <v>0.34615384615384615</v>
      </c>
      <c r="D171" s="376">
        <v>3.8461538461538464E-2</v>
      </c>
      <c r="E171" s="376">
        <v>5.7692307692307696E-2</v>
      </c>
      <c r="F171" s="376">
        <v>0</v>
      </c>
      <c r="G171" s="376">
        <v>3.8461538461538464E-2</v>
      </c>
      <c r="H171" s="380">
        <v>4.375</v>
      </c>
      <c r="I171" s="43"/>
      <c r="J171" s="43"/>
      <c r="K171" s="43"/>
      <c r="L171" s="43"/>
      <c r="M171" s="60"/>
      <c r="N171" s="387"/>
    </row>
    <row r="172" spans="1:14" s="1" customFormat="1">
      <c r="A172" s="298" t="s">
        <v>183</v>
      </c>
      <c r="B172" s="375">
        <v>0.67307692307692313</v>
      </c>
      <c r="C172" s="375">
        <v>0.15384615384615385</v>
      </c>
      <c r="D172" s="376">
        <v>9.6153846153846159E-2</v>
      </c>
      <c r="E172" s="376">
        <v>3.8461538461538464E-2</v>
      </c>
      <c r="F172" s="376">
        <v>0</v>
      </c>
      <c r="G172" s="376">
        <v>3.8461538461538464E-2</v>
      </c>
      <c r="H172" s="380">
        <v>4.520833333333333</v>
      </c>
      <c r="I172" s="43"/>
      <c r="J172" s="43"/>
      <c r="K172" s="43"/>
      <c r="L172" s="43"/>
      <c r="M172" s="60"/>
      <c r="N172" s="387"/>
    </row>
    <row r="173" spans="1:14" s="1" customFormat="1">
      <c r="A173" s="298" t="s">
        <v>184</v>
      </c>
      <c r="B173" s="375">
        <v>0.53846153846153844</v>
      </c>
      <c r="C173" s="375">
        <v>0.34615384615384615</v>
      </c>
      <c r="D173" s="376">
        <v>9.6153846153846159E-2</v>
      </c>
      <c r="E173" s="376">
        <v>0</v>
      </c>
      <c r="F173" s="376">
        <v>0</v>
      </c>
      <c r="G173" s="376">
        <v>1.9230769230769232E-2</v>
      </c>
      <c r="H173" s="380">
        <v>4.4489795918367347</v>
      </c>
      <c r="I173" s="43"/>
      <c r="J173" s="43"/>
      <c r="K173" s="43"/>
      <c r="L173" s="43"/>
      <c r="M173" s="60"/>
      <c r="N173" s="387"/>
    </row>
    <row r="174" spans="1:14" s="1" customFormat="1">
      <c r="A174" s="298" t="s">
        <v>185</v>
      </c>
      <c r="B174" s="375">
        <v>0.48076923076923078</v>
      </c>
      <c r="C174" s="375">
        <v>0.40384615384615385</v>
      </c>
      <c r="D174" s="376">
        <v>9.6153846153846159E-2</v>
      </c>
      <c r="E174" s="376">
        <v>0</v>
      </c>
      <c r="F174" s="376">
        <v>1.9230769230769232E-2</v>
      </c>
      <c r="G174" s="376">
        <v>0</v>
      </c>
      <c r="H174" s="380">
        <v>4.3600000000000003</v>
      </c>
      <c r="I174" s="43"/>
      <c r="J174" s="43"/>
      <c r="K174" s="43"/>
      <c r="L174" s="43"/>
      <c r="M174" s="60"/>
      <c r="N174" s="387"/>
    </row>
    <row r="175" spans="1:14" s="1" customFormat="1">
      <c r="A175" s="298" t="s">
        <v>186</v>
      </c>
      <c r="B175" s="375">
        <v>0.42857142857142855</v>
      </c>
      <c r="C175" s="375">
        <v>0.38095238095238093</v>
      </c>
      <c r="D175" s="376">
        <v>9.5238095238095233E-2</v>
      </c>
      <c r="E175" s="376">
        <v>0</v>
      </c>
      <c r="F175" s="376">
        <v>2.3809523809523808E-2</v>
      </c>
      <c r="G175" s="376">
        <v>7.1428571428571425E-2</v>
      </c>
      <c r="H175" s="380">
        <v>4.2894736842105265</v>
      </c>
      <c r="I175" s="43"/>
      <c r="J175" s="43"/>
      <c r="K175" s="43"/>
      <c r="L175" s="43"/>
      <c r="M175" s="60"/>
      <c r="N175" s="387"/>
    </row>
    <row r="176" spans="1:14" s="1" customFormat="1">
      <c r="A176" s="298" t="s">
        <v>187</v>
      </c>
      <c r="B176" s="375">
        <v>0.4</v>
      </c>
      <c r="C176" s="375">
        <v>0.6</v>
      </c>
      <c r="D176" s="376">
        <v>0</v>
      </c>
      <c r="E176" s="376">
        <v>0</v>
      </c>
      <c r="F176" s="376">
        <v>0</v>
      </c>
      <c r="G176" s="376">
        <v>0</v>
      </c>
      <c r="H176" s="380">
        <v>4.4444444444444446</v>
      </c>
      <c r="I176" s="43"/>
      <c r="J176" s="43"/>
      <c r="K176" s="43"/>
      <c r="L176" s="43"/>
      <c r="M176" s="60"/>
      <c r="N176" s="387"/>
    </row>
    <row r="177" spans="1:14" s="1" customFormat="1">
      <c r="A177" s="298" t="s">
        <v>188</v>
      </c>
      <c r="B177" s="375">
        <v>0.8</v>
      </c>
      <c r="C177" s="375">
        <v>0.2</v>
      </c>
      <c r="D177" s="376">
        <v>0</v>
      </c>
      <c r="E177" s="376">
        <v>0</v>
      </c>
      <c r="F177" s="376">
        <v>0</v>
      </c>
      <c r="G177" s="376">
        <v>0</v>
      </c>
      <c r="H177" s="380">
        <v>4.8888888888888893</v>
      </c>
      <c r="I177" s="43"/>
      <c r="J177" s="43"/>
      <c r="K177" s="43"/>
      <c r="L177" s="43"/>
      <c r="M177" s="60"/>
      <c r="N177" s="387"/>
    </row>
    <row r="178" spans="1:14" s="1" customFormat="1">
      <c r="A178" s="298" t="s">
        <v>189</v>
      </c>
      <c r="B178" s="375">
        <v>0.65384615384615385</v>
      </c>
      <c r="C178" s="375">
        <v>0.21153846153846154</v>
      </c>
      <c r="D178" s="376">
        <v>1.9230769230769232E-2</v>
      </c>
      <c r="E178" s="376">
        <v>0</v>
      </c>
      <c r="F178" s="376">
        <v>0</v>
      </c>
      <c r="G178" s="376">
        <v>0.11538461538461539</v>
      </c>
      <c r="H178" s="380">
        <v>4.7045454545454541</v>
      </c>
      <c r="I178" s="43"/>
      <c r="J178" s="43"/>
      <c r="K178" s="43"/>
      <c r="L178" s="43"/>
      <c r="M178" s="60"/>
      <c r="N178" s="387"/>
    </row>
    <row r="179" spans="1:14" s="1" customFormat="1">
      <c r="A179" s="298" t="s">
        <v>190</v>
      </c>
      <c r="B179" s="375">
        <v>0.71153846153846156</v>
      </c>
      <c r="C179" s="375">
        <v>0.19230769230769232</v>
      </c>
      <c r="D179" s="376">
        <v>3.8461538461538464E-2</v>
      </c>
      <c r="E179" s="376">
        <v>1.9230769230769232E-2</v>
      </c>
      <c r="F179" s="376">
        <v>0</v>
      </c>
      <c r="G179" s="376">
        <v>3.8461538461538464E-2</v>
      </c>
      <c r="H179" s="380">
        <v>4.666666666666667</v>
      </c>
      <c r="I179" s="43"/>
      <c r="J179" s="43"/>
      <c r="K179" s="43"/>
      <c r="L179" s="43"/>
      <c r="M179" s="60"/>
      <c r="N179" s="387"/>
    </row>
    <row r="180" spans="1:14" s="1" customFormat="1">
      <c r="A180" s="298" t="s">
        <v>191</v>
      </c>
      <c r="B180" s="376">
        <v>0.65384615384615385</v>
      </c>
      <c r="C180" s="376">
        <v>0.30769230769230771</v>
      </c>
      <c r="D180" s="376">
        <v>1.9230769230769232E-2</v>
      </c>
      <c r="E180" s="376">
        <v>0</v>
      </c>
      <c r="F180" s="376">
        <v>1.9230769230769232E-2</v>
      </c>
      <c r="G180" s="376">
        <v>0</v>
      </c>
      <c r="H180" s="380">
        <v>4.58</v>
      </c>
      <c r="I180" s="43"/>
      <c r="J180" s="43"/>
      <c r="K180" s="43"/>
      <c r="L180" s="43"/>
      <c r="M180" s="60"/>
      <c r="N180" s="387"/>
    </row>
    <row r="181" spans="1:14">
      <c r="A181" s="52"/>
      <c r="B181" s="54"/>
      <c r="C181" s="74"/>
      <c r="D181" s="74"/>
      <c r="E181" s="74"/>
      <c r="F181" s="74"/>
      <c r="G181" s="74"/>
    </row>
    <row r="182" spans="1:14">
      <c r="A182" s="194" t="s">
        <v>297</v>
      </c>
      <c r="B182" s="54"/>
      <c r="C182" s="74"/>
      <c r="D182" s="74"/>
      <c r="E182" s="74"/>
      <c r="F182" s="74"/>
      <c r="G182" s="74"/>
    </row>
    <row r="183" spans="1:14">
      <c r="A183" s="368"/>
      <c r="B183" s="54"/>
      <c r="C183" s="74"/>
      <c r="D183" s="74"/>
      <c r="E183" s="74"/>
      <c r="F183" s="74"/>
      <c r="G183" s="74"/>
    </row>
    <row r="184" spans="1:14">
      <c r="A184" s="52"/>
      <c r="B184" s="54"/>
      <c r="C184" s="74"/>
      <c r="D184" s="74"/>
      <c r="E184" s="74"/>
      <c r="F184" s="74"/>
      <c r="G184" s="74"/>
    </row>
    <row r="185" spans="1:14">
      <c r="A185" s="199" t="s">
        <v>192</v>
      </c>
      <c r="B185" s="54"/>
      <c r="C185" s="74"/>
      <c r="D185" s="74"/>
      <c r="E185" s="74"/>
      <c r="F185" s="74"/>
      <c r="G185" s="74"/>
    </row>
    <row r="186" spans="1:14" ht="25.5">
      <c r="A186" s="270" t="s">
        <v>180</v>
      </c>
      <c r="B186" s="267">
        <v>5</v>
      </c>
      <c r="C186" s="267">
        <v>4</v>
      </c>
      <c r="D186" s="267">
        <v>3</v>
      </c>
      <c r="E186" s="267">
        <v>2</v>
      </c>
      <c r="F186" s="267">
        <v>1</v>
      </c>
      <c r="G186" s="267" t="s">
        <v>181</v>
      </c>
    </row>
    <row r="187" spans="1:14">
      <c r="A187" s="52" t="s">
        <v>193</v>
      </c>
      <c r="B187" s="279">
        <v>0.71</v>
      </c>
      <c r="C187" s="279">
        <v>0.22</v>
      </c>
      <c r="D187" s="279">
        <v>0.06</v>
      </c>
      <c r="E187" s="279">
        <v>0</v>
      </c>
      <c r="F187" s="279">
        <v>0</v>
      </c>
      <c r="G187" s="301">
        <v>4.5999999999999996</v>
      </c>
    </row>
    <row r="188" spans="1:14">
      <c r="A188" s="52"/>
      <c r="B188" s="54"/>
      <c r="C188" s="74"/>
      <c r="D188" s="74"/>
      <c r="E188" s="74"/>
      <c r="F188" s="74"/>
      <c r="G188" s="74"/>
    </row>
    <row r="189" spans="1:14">
      <c r="A189" s="368" t="s">
        <v>298</v>
      </c>
      <c r="B189" s="54"/>
      <c r="C189" s="74"/>
      <c r="D189" s="74"/>
      <c r="E189" s="74"/>
      <c r="F189" s="74"/>
      <c r="G189" s="74"/>
    </row>
    <row r="190" spans="1:14" ht="11.1" customHeight="1">
      <c r="A190" s="368"/>
      <c r="B190" s="54"/>
      <c r="C190" s="74"/>
      <c r="D190" s="74"/>
      <c r="E190" s="74"/>
      <c r="F190" s="74"/>
      <c r="G190" s="74"/>
    </row>
    <row r="191" spans="1:14">
      <c r="A191" s="52"/>
      <c r="B191" s="54"/>
      <c r="C191" s="74"/>
      <c r="D191" s="74"/>
      <c r="E191" s="74"/>
      <c r="F191" s="74"/>
      <c r="G191" s="74"/>
    </row>
    <row r="192" spans="1:14">
      <c r="A192" s="199" t="s">
        <v>194</v>
      </c>
      <c r="B192" s="54"/>
      <c r="C192" s="74"/>
      <c r="D192" s="74"/>
      <c r="E192" s="74"/>
      <c r="F192" s="74"/>
      <c r="G192" s="74"/>
    </row>
    <row r="193" spans="1:15" ht="25.5">
      <c r="A193" s="270" t="s">
        <v>180</v>
      </c>
      <c r="B193" s="267">
        <v>5</v>
      </c>
      <c r="C193" s="267">
        <v>4</v>
      </c>
      <c r="D193" s="267">
        <v>3</v>
      </c>
      <c r="E193" s="267">
        <v>2</v>
      </c>
      <c r="F193" s="267">
        <v>1</v>
      </c>
      <c r="G193" s="267" t="s">
        <v>295</v>
      </c>
    </row>
    <row r="194" spans="1:15">
      <c r="A194" s="52" t="s">
        <v>195</v>
      </c>
      <c r="B194" s="279">
        <v>0.87</v>
      </c>
      <c r="C194" s="279">
        <v>0.12</v>
      </c>
      <c r="D194" s="279">
        <v>0.02</v>
      </c>
      <c r="E194" s="279">
        <v>0</v>
      </c>
      <c r="F194" s="279">
        <v>0</v>
      </c>
      <c r="G194" s="301">
        <v>4.9000000000000004</v>
      </c>
    </row>
    <row r="195" spans="1:15">
      <c r="A195" s="52"/>
      <c r="B195" s="54"/>
      <c r="C195" s="74"/>
      <c r="D195" s="74"/>
      <c r="E195" s="74"/>
      <c r="F195" s="74"/>
      <c r="G195" s="74"/>
    </row>
    <row r="196" spans="1:15">
      <c r="A196" s="194" t="s">
        <v>298</v>
      </c>
      <c r="B196" s="54"/>
      <c r="C196" s="74"/>
      <c r="D196" s="74"/>
      <c r="E196" s="74"/>
      <c r="F196" s="74"/>
      <c r="G196" s="74"/>
    </row>
    <row r="197" spans="1:15">
      <c r="A197" s="368"/>
      <c r="B197" s="54"/>
      <c r="C197" s="74"/>
      <c r="D197" s="74"/>
      <c r="E197" s="74"/>
      <c r="F197" s="74"/>
      <c r="G197" s="74"/>
    </row>
    <row r="198" spans="1:15">
      <c r="A198" s="52"/>
      <c r="B198" s="54"/>
      <c r="C198" s="74"/>
      <c r="D198" s="74"/>
      <c r="E198" s="74"/>
      <c r="F198" s="74"/>
      <c r="G198" s="74"/>
    </row>
    <row r="199" spans="1:15">
      <c r="A199" s="199" t="s">
        <v>300</v>
      </c>
      <c r="B199" s="54"/>
      <c r="C199" s="74"/>
      <c r="D199" s="74"/>
      <c r="E199" s="74"/>
      <c r="F199" s="74"/>
      <c r="G199" s="74"/>
    </row>
    <row r="200" spans="1:15" ht="25.5">
      <c r="A200" s="270" t="s">
        <v>180</v>
      </c>
      <c r="B200" s="267">
        <v>5</v>
      </c>
      <c r="C200" s="267">
        <v>4</v>
      </c>
      <c r="D200" s="267">
        <v>3</v>
      </c>
      <c r="E200" s="267">
        <v>2</v>
      </c>
      <c r="F200" s="267">
        <v>1</v>
      </c>
      <c r="G200" s="267" t="s">
        <v>296</v>
      </c>
    </row>
    <row r="201" spans="1:15">
      <c r="A201" s="52" t="s">
        <v>197</v>
      </c>
      <c r="B201" s="279">
        <v>0.5</v>
      </c>
      <c r="C201" s="279">
        <v>0.38</v>
      </c>
      <c r="D201" s="279">
        <v>0.08</v>
      </c>
      <c r="E201" s="279">
        <v>0</v>
      </c>
      <c r="F201" s="279">
        <v>0.04</v>
      </c>
      <c r="G201" s="301">
        <v>4.3</v>
      </c>
    </row>
    <row r="202" spans="1:15">
      <c r="A202" s="52" t="s">
        <v>198</v>
      </c>
      <c r="B202" s="279">
        <v>0.56999999999999995</v>
      </c>
      <c r="C202" s="279">
        <v>0.31</v>
      </c>
      <c r="D202" s="279">
        <v>0.06</v>
      </c>
      <c r="E202" s="279">
        <v>0.02</v>
      </c>
      <c r="F202" s="279">
        <v>0.04</v>
      </c>
      <c r="G202" s="301">
        <v>4.3499999999999996</v>
      </c>
    </row>
    <row r="203" spans="1:15">
      <c r="A203" s="52" t="s">
        <v>199</v>
      </c>
      <c r="B203" s="279">
        <v>0.49</v>
      </c>
      <c r="C203" s="279">
        <v>0.33</v>
      </c>
      <c r="D203" s="279">
        <v>0.1</v>
      </c>
      <c r="E203" s="279">
        <v>0.04</v>
      </c>
      <c r="F203" s="279">
        <v>0.04</v>
      </c>
      <c r="G203" s="301">
        <v>4.1900000000000004</v>
      </c>
    </row>
    <row r="204" spans="1:15">
      <c r="A204" s="52"/>
      <c r="B204" s="54"/>
      <c r="C204" s="74"/>
      <c r="D204" s="74"/>
      <c r="E204" s="74"/>
      <c r="F204" s="74"/>
      <c r="G204" s="74"/>
    </row>
    <row r="205" spans="1:15">
      <c r="A205" s="194" t="s">
        <v>297</v>
      </c>
      <c r="B205" s="54"/>
      <c r="C205" s="74"/>
      <c r="D205" s="74"/>
      <c r="E205" s="74"/>
      <c r="F205" s="74"/>
      <c r="G205" s="74"/>
      <c r="J205" s="388"/>
      <c r="K205" s="388"/>
      <c r="L205" s="388"/>
    </row>
    <row r="206" spans="1:15">
      <c r="J206" s="388"/>
      <c r="K206" s="388"/>
      <c r="L206" s="388"/>
    </row>
    <row r="207" spans="1:15">
      <c r="J207" s="388"/>
      <c r="K207" s="388"/>
      <c r="L207" s="388"/>
    </row>
    <row r="208" spans="1:15" s="370" customFormat="1">
      <c r="A208" s="377" t="s">
        <v>282</v>
      </c>
      <c r="B208" s="92"/>
      <c r="C208" s="154"/>
      <c r="D208" s="154"/>
      <c r="E208" s="154"/>
      <c r="F208" s="154"/>
      <c r="G208" s="154"/>
      <c r="H208" s="154"/>
      <c r="I208" s="154"/>
      <c r="J208" s="389"/>
      <c r="K208" s="390"/>
      <c r="L208" s="388"/>
      <c r="M208" s="58"/>
      <c r="N208"/>
      <c r="O208"/>
    </row>
    <row r="209" spans="1:13" s="370" customFormat="1" ht="39" thickBot="1">
      <c r="A209" s="270" t="s">
        <v>180</v>
      </c>
      <c r="B209" s="267">
        <v>5</v>
      </c>
      <c r="C209" s="267">
        <v>4</v>
      </c>
      <c r="D209" s="267">
        <v>3</v>
      </c>
      <c r="E209" s="267">
        <v>2</v>
      </c>
      <c r="F209" s="267">
        <v>1</v>
      </c>
      <c r="G209" s="267" t="s">
        <v>292</v>
      </c>
      <c r="H209" s="267" t="s">
        <v>293</v>
      </c>
      <c r="I209" s="267" t="s">
        <v>181</v>
      </c>
      <c r="J209" s="389"/>
      <c r="K209" s="389"/>
      <c r="L209" s="389"/>
      <c r="M209" s="58"/>
    </row>
    <row r="210" spans="1:13" s="370" customFormat="1">
      <c r="A210" s="378" t="s">
        <v>283</v>
      </c>
      <c r="B210" s="375">
        <v>0.5</v>
      </c>
      <c r="C210" s="375">
        <v>0.25</v>
      </c>
      <c r="D210" s="376">
        <v>8.3299999999999999E-2</v>
      </c>
      <c r="E210" s="376">
        <v>0</v>
      </c>
      <c r="F210" s="376">
        <v>0</v>
      </c>
      <c r="G210" s="376">
        <v>4.1700000000000001E-2</v>
      </c>
      <c r="H210" s="376">
        <v>0.125</v>
      </c>
      <c r="I210" s="374">
        <v>4.5</v>
      </c>
      <c r="J210" s="389"/>
      <c r="K210" s="390"/>
      <c r="L210" s="390"/>
      <c r="M210" s="58"/>
    </row>
    <row r="211" spans="1:13" s="370" customFormat="1">
      <c r="A211" s="378" t="s">
        <v>284</v>
      </c>
      <c r="B211" s="375">
        <v>0.625</v>
      </c>
      <c r="C211" s="375">
        <v>0.25</v>
      </c>
      <c r="D211" s="376">
        <v>8.3299999999999999E-2</v>
      </c>
      <c r="E211" s="376">
        <v>0</v>
      </c>
      <c r="F211" s="376">
        <v>0</v>
      </c>
      <c r="G211" s="376">
        <v>0</v>
      </c>
      <c r="H211" s="376">
        <v>4.1700000000000001E-2</v>
      </c>
      <c r="I211" s="374">
        <v>4.5652173913043477</v>
      </c>
      <c r="J211" s="389"/>
      <c r="K211" s="390"/>
      <c r="L211" s="390"/>
      <c r="M211" s="58"/>
    </row>
    <row r="212" spans="1:13" s="370" customFormat="1">
      <c r="A212" s="378" t="s">
        <v>285</v>
      </c>
      <c r="B212" s="375">
        <v>0.375</v>
      </c>
      <c r="C212" s="375">
        <v>0.29170000000000001</v>
      </c>
      <c r="D212" s="376">
        <v>0.16669999999999999</v>
      </c>
      <c r="E212" s="376">
        <v>0</v>
      </c>
      <c r="F212" s="376">
        <v>0</v>
      </c>
      <c r="G212" s="376">
        <v>4.1700000000000001E-2</v>
      </c>
      <c r="H212" s="376">
        <v>0.125</v>
      </c>
      <c r="I212" s="374">
        <v>4.25</v>
      </c>
      <c r="J212" s="389"/>
      <c r="K212" s="390"/>
      <c r="L212" s="390"/>
      <c r="M212" s="58"/>
    </row>
    <row r="213" spans="1:13" s="370" customFormat="1">
      <c r="A213" s="378" t="s">
        <v>286</v>
      </c>
      <c r="B213" s="375">
        <v>0.58330000000000004</v>
      </c>
      <c r="C213" s="375">
        <v>0.20830000000000001</v>
      </c>
      <c r="D213" s="376">
        <v>0.125</v>
      </c>
      <c r="E213" s="376">
        <v>0</v>
      </c>
      <c r="F213" s="376">
        <v>0</v>
      </c>
      <c r="G213" s="376">
        <v>0</v>
      </c>
      <c r="H213" s="376">
        <v>8.3299999999999999E-2</v>
      </c>
      <c r="I213" s="374">
        <v>4.5</v>
      </c>
      <c r="J213" s="389"/>
      <c r="K213" s="390"/>
      <c r="L213" s="390"/>
      <c r="M213" s="58"/>
    </row>
    <row r="214" spans="1:13" s="370" customFormat="1">
      <c r="A214" s="378" t="s">
        <v>287</v>
      </c>
      <c r="B214" s="375">
        <v>0.66669999999999996</v>
      </c>
      <c r="C214" s="375">
        <v>0.16669999999999999</v>
      </c>
      <c r="D214" s="376">
        <v>8.3299999999999999E-2</v>
      </c>
      <c r="E214" s="376">
        <v>0</v>
      </c>
      <c r="F214" s="376">
        <v>0</v>
      </c>
      <c r="G214" s="376">
        <v>0</v>
      </c>
      <c r="H214" s="376">
        <v>8.3299999999999999E-2</v>
      </c>
      <c r="I214" s="374">
        <v>4.6363636363636367</v>
      </c>
      <c r="J214" s="389"/>
      <c r="K214" s="390"/>
      <c r="L214" s="390"/>
      <c r="M214" s="58"/>
    </row>
    <row r="215" spans="1:13" s="370" customFormat="1">
      <c r="A215" s="378" t="s">
        <v>288</v>
      </c>
      <c r="B215" s="375">
        <v>0.375</v>
      </c>
      <c r="C215" s="375">
        <v>0.375</v>
      </c>
      <c r="D215" s="376">
        <v>0.125</v>
      </c>
      <c r="E215" s="376">
        <v>8.3299999999999999E-2</v>
      </c>
      <c r="F215" s="376">
        <v>0</v>
      </c>
      <c r="G215" s="376"/>
      <c r="H215" s="376">
        <v>4.1700000000000001E-2</v>
      </c>
      <c r="I215" s="374">
        <v>4.0869565217391308</v>
      </c>
      <c r="J215" s="389"/>
      <c r="K215" s="390"/>
      <c r="L215" s="390"/>
      <c r="M215" s="58"/>
    </row>
    <row r="216" spans="1:13" s="370" customFormat="1">
      <c r="A216" s="378" t="s">
        <v>289</v>
      </c>
      <c r="B216" s="375">
        <v>0.625</v>
      </c>
      <c r="C216" s="375">
        <v>0.25</v>
      </c>
      <c r="D216" s="376">
        <v>0</v>
      </c>
      <c r="E216" s="376">
        <v>0</v>
      </c>
      <c r="F216" s="376">
        <v>0</v>
      </c>
      <c r="G216" s="376">
        <v>4.1700000000000001E-2</v>
      </c>
      <c r="H216" s="376">
        <v>8.3299999999999999E-2</v>
      </c>
      <c r="I216" s="374">
        <v>4.7142857142857144</v>
      </c>
      <c r="J216" s="389"/>
      <c r="K216" s="390"/>
      <c r="L216" s="390"/>
      <c r="M216" s="58"/>
    </row>
    <row r="217" spans="1:13" s="370" customFormat="1">
      <c r="A217" s="378" t="s">
        <v>294</v>
      </c>
      <c r="B217" s="375">
        <v>0.625</v>
      </c>
      <c r="C217" s="375">
        <v>0.375</v>
      </c>
      <c r="D217" s="376">
        <v>0</v>
      </c>
      <c r="E217" s="376">
        <v>0</v>
      </c>
      <c r="F217" s="376">
        <v>0</v>
      </c>
      <c r="G217" s="376">
        <v>0</v>
      </c>
      <c r="H217" s="376">
        <v>0</v>
      </c>
      <c r="I217" s="374">
        <v>4.625</v>
      </c>
      <c r="J217" s="389"/>
      <c r="K217" s="390"/>
      <c r="L217" s="390"/>
      <c r="M217" s="58"/>
    </row>
    <row r="218" spans="1:13">
      <c r="J218" s="388"/>
      <c r="K218" s="388"/>
      <c r="L218" s="388"/>
    </row>
    <row r="219" spans="1:13">
      <c r="A219" s="368" t="s">
        <v>299</v>
      </c>
      <c r="J219" s="388"/>
      <c r="K219" s="388"/>
      <c r="L219" s="388"/>
    </row>
    <row r="220" spans="1:13">
      <c r="J220" s="388"/>
      <c r="K220" s="388"/>
      <c r="L220" s="388"/>
    </row>
    <row r="221" spans="1:13">
      <c r="J221" s="388"/>
      <c r="K221" s="388"/>
      <c r="L221" s="388"/>
    </row>
  </sheetData>
  <sortState xmlns:xlrd2="http://schemas.microsoft.com/office/spreadsheetml/2017/richdata2" ref="A102:L114">
    <sortCondition descending="1" ref="I103:I114"/>
  </sortState>
  <mergeCells count="33">
    <mergeCell ref="A155:A163"/>
    <mergeCell ref="A98:I98"/>
    <mergeCell ref="A134:I134"/>
    <mergeCell ref="A43:D43"/>
    <mergeCell ref="A122:A130"/>
    <mergeCell ref="A79:I79"/>
    <mergeCell ref="A84:A85"/>
    <mergeCell ref="A83:E83"/>
    <mergeCell ref="A81:E81"/>
    <mergeCell ref="A80:D80"/>
    <mergeCell ref="F84:F85"/>
    <mergeCell ref="B84:E84"/>
    <mergeCell ref="A50:C50"/>
    <mergeCell ref="A65:C65"/>
    <mergeCell ref="A34:G34"/>
    <mergeCell ref="B35:D35"/>
    <mergeCell ref="E35:G35"/>
    <mergeCell ref="B18:D18"/>
    <mergeCell ref="E18:G18"/>
    <mergeCell ref="A1:M1"/>
    <mergeCell ref="A26:G26"/>
    <mergeCell ref="B27:D27"/>
    <mergeCell ref="E27:G27"/>
    <mergeCell ref="A2:M2"/>
    <mergeCell ref="B10:D10"/>
    <mergeCell ref="A9:G9"/>
    <mergeCell ref="A4:G4"/>
    <mergeCell ref="A8:G8"/>
    <mergeCell ref="A5:G5"/>
    <mergeCell ref="A7:G7"/>
    <mergeCell ref="A6:G6"/>
    <mergeCell ref="E10:G10"/>
    <mergeCell ref="A17:G17"/>
  </mergeCells>
  <pageMargins left="0.7" right="0.7" top="0.75" bottom="0.75" header="0.3" footer="0.3"/>
  <pageSetup scale="13" orientation="landscape" verticalDpi="200" r:id="rId1"/>
  <headerFooter alignWithMargins="0">
    <oddFooter>&amp;R&amp;1#&amp;"Calibri"&amp;10&amp;KA80000Internal Use Only</oddFooter>
  </headerFooter>
  <ignoredErrors>
    <ignoredError sqref="H115" evalError="1"/>
    <ignoredError sqref="F130 J130 F163 J16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ED1E13F55C34D9E5F3D24BC8C7298" ma:contentTypeVersion="17" ma:contentTypeDescription="Create a new document." ma:contentTypeScope="" ma:versionID="7ffa03d4bfff0d8d65281d6aae9c8d5a">
  <xsd:schema xmlns:xsd="http://www.w3.org/2001/XMLSchema" xmlns:xs="http://www.w3.org/2001/XMLSchema" xmlns:p="http://schemas.microsoft.com/office/2006/metadata/properties" xmlns:ns2="902b36aa-7ea4-414c-964a-b8b28947af92" xmlns:ns3="09c2dd00-2771-438c-a1f6-8f1789377879" targetNamespace="http://schemas.microsoft.com/office/2006/metadata/properties" ma:root="true" ma:fieldsID="e4a0eb71a861d69d50c47090c486744d" ns2:_="" ns3:_="">
    <xsd:import namespace="902b36aa-7ea4-414c-964a-b8b28947af92"/>
    <xsd:import namespace="09c2dd00-2771-438c-a1f6-8f17893778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b36aa-7ea4-414c-964a-b8b28947af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c2dd00-2771-438c-a1f6-8f178937787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9c2dd00-2771-438c-a1f6-8f178937787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A96303-2DF7-4FB4-9012-1C315F5EF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b36aa-7ea4-414c-964a-b8b28947af92"/>
    <ds:schemaRef ds:uri="09c2dd00-2771-438c-a1f6-8f1789377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37C89A-54BB-4D26-A110-A8909D0EEA81}">
  <ds:schemaRef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dcmitype/"/>
    <ds:schemaRef ds:uri="902b36aa-7ea4-414c-964a-b8b28947af92"/>
    <ds:schemaRef ds:uri="http://schemas.microsoft.com/office/infopath/2007/PartnerControls"/>
    <ds:schemaRef ds:uri="09c2dd00-2771-438c-a1f6-8f1789377879"/>
    <ds:schemaRef ds:uri="http://purl.org/dc/terms/"/>
  </ds:schemaRefs>
</ds:datastoreItem>
</file>

<file path=customXml/itemProps3.xml><?xml version="1.0" encoding="utf-8"?>
<ds:datastoreItem xmlns:ds="http://schemas.openxmlformats.org/officeDocument/2006/customXml" ds:itemID="{7CEC9B99-A344-442B-AB8A-13A066BFC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Program to Date - C&amp;I Portfolio</vt:lpstr>
      <vt:lpstr>PY2 - C&amp;I Portfolio</vt:lpstr>
      <vt:lpstr>PY2 - Evergy Metro</vt:lpstr>
      <vt:lpstr>PY2 - Evergy MO West</vt:lpstr>
      <vt:lpstr>PY1 - C&amp;I Portfolio</vt:lpstr>
      <vt:lpstr>PY1 - Evergy Metro</vt:lpstr>
      <vt:lpstr>PY1 - Evergy MO West</vt:lpstr>
      <vt:lpstr>Business ESP - Standard</vt:lpstr>
      <vt:lpstr>Business ESP - Custom</vt:lpstr>
      <vt:lpstr>Process Efficiency</vt:lpstr>
      <vt:lpstr>OEA</vt:lpstr>
      <vt:lpstr>MEEIA 3 Targets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Tia Alexander</cp:lastModifiedBy>
  <cp:revision/>
  <dcterms:created xsi:type="dcterms:W3CDTF">2009-02-28T07:42:07Z</dcterms:created>
  <dcterms:modified xsi:type="dcterms:W3CDTF">2022-07-01T17:49:59Z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0x010100298ED1E13F55C34D9E5F3D24BC8C7298</vt:lpwstr>
  </property>
  <property fmtid="{D5CDD505-2E9C-101B-9397-08002B2CF9AE}" pid="3" name="_dlc_DocIdItemGuid">
    <vt:lpwstr>67842842-f0a8-4e32-8302-050257146a47</vt:lpwstr>
  </property>
  <property fmtid="{D5CDD505-2E9C-101B-9397-08002B2CF9AE}" pid="4" name="Order">
    <vt:r8>176200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SharedWithUsers">
    <vt:lpwstr/>
  </property>
  <property fmtid="{D5CDD505-2E9C-101B-9397-08002B2CF9AE}" pid="10" name="AuthorIds_UIVersion_1536">
    <vt:lpwstr>238</vt:lpwstr>
  </property>
  <property fmtid="{D5CDD505-2E9C-101B-9397-08002B2CF9AE}" pid="11" name="GUID">
    <vt:lpwstr>3e49cac6-b60f-4642-b8e0-74f8d42c4656</vt:lpwstr>
  </property>
  <property fmtid="{D5CDD505-2E9C-101B-9397-08002B2CF9AE}" pid="12" name="CheckoutUser">
    <vt:lpwstr>34</vt:lpwstr>
  </property>
  <property fmtid="{D5CDD505-2E9C-101B-9397-08002B2CF9AE}" pid="13" name="MSIP_Label_d275ac46-98b9-4d64-949f-e82ee8dc823c_Enabled">
    <vt:lpwstr>true</vt:lpwstr>
  </property>
  <property fmtid="{D5CDD505-2E9C-101B-9397-08002B2CF9AE}" pid="14" name="MSIP_Label_d275ac46-98b9-4d64-949f-e82ee8dc823c_SetDate">
    <vt:lpwstr>2022-07-01T17:49:54Z</vt:lpwstr>
  </property>
  <property fmtid="{D5CDD505-2E9C-101B-9397-08002B2CF9AE}" pid="15" name="MSIP_Label_d275ac46-98b9-4d64-949f-e82ee8dc823c_Method">
    <vt:lpwstr>Standard</vt:lpwstr>
  </property>
  <property fmtid="{D5CDD505-2E9C-101B-9397-08002B2CF9AE}" pid="16" name="MSIP_Label_d275ac46-98b9-4d64-949f-e82ee8dc823c_Name">
    <vt:lpwstr>d275ac46-98b9-4d64-949f-e82ee8dc823c</vt:lpwstr>
  </property>
  <property fmtid="{D5CDD505-2E9C-101B-9397-08002B2CF9AE}" pid="17" name="MSIP_Label_d275ac46-98b9-4d64-949f-e82ee8dc823c_SiteId">
    <vt:lpwstr>9ef58ab0-3510-4d99-8d3e-3c9e02ebab7f</vt:lpwstr>
  </property>
  <property fmtid="{D5CDD505-2E9C-101B-9397-08002B2CF9AE}" pid="18" name="MSIP_Label_d275ac46-98b9-4d64-949f-e82ee8dc823c_ActionId">
    <vt:lpwstr>02ad12bc-18fe-46f9-acde-88f4ad15f8fb</vt:lpwstr>
  </property>
  <property fmtid="{D5CDD505-2E9C-101B-9397-08002B2CF9AE}" pid="19" name="MSIP_Label_d275ac46-98b9-4d64-949f-e82ee8dc823c_ContentBits">
    <vt:lpwstr>3</vt:lpwstr>
  </property>
</Properties>
</file>