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wer - 2 year" sheetId="1" r:id="rId1"/>
  </sheets>
  <externalReferences>
    <externalReference r:id="rId4"/>
  </externalReferences>
  <definedNames>
    <definedName name="_xlnm.Print_Area" localSheetId="0">'Sewer - 2 year'!$A$1:$J$57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<sst xmlns="http://schemas.openxmlformats.org/spreadsheetml/2006/main" count="56" uniqueCount="55">
  <si>
    <t>Calvey Brook Sewer</t>
  </si>
  <si>
    <t>Ultimate load - for CIAC design</t>
  </si>
  <si>
    <t>SA-2004-0279</t>
  </si>
  <si>
    <t>Prepared by: Jim Merciel</t>
  </si>
  <si>
    <t>homes ultimate</t>
  </si>
  <si>
    <t>thousand gal per month per customer</t>
  </si>
  <si>
    <t>sf homes</t>
  </si>
  <si>
    <t>2 years</t>
  </si>
  <si>
    <t xml:space="preserve"> gpd</t>
  </si>
  <si>
    <t>advantex pod filter</t>
  </si>
  <si>
    <t>requested rates</t>
  </si>
  <si>
    <t>1000 gal</t>
  </si>
  <si>
    <t>RATES</t>
  </si>
  <si>
    <t>per 1000</t>
  </si>
  <si>
    <t>rate</t>
  </si>
  <si>
    <t>per month per customer</t>
  </si>
  <si>
    <t>Annual revenue</t>
  </si>
  <si>
    <t>revenue</t>
  </si>
  <si>
    <t>CIAC</t>
  </si>
  <si>
    <t>Capital</t>
  </si>
  <si>
    <t>4" pipelines, cleanouts, backfill</t>
  </si>
  <si>
    <t>To Be Contributed</t>
  </si>
  <si>
    <t>plant estimate</t>
  </si>
  <si>
    <t>ciac contribution</t>
  </si>
  <si>
    <t xml:space="preserve">plant held for future </t>
  </si>
  <si>
    <t>rate base</t>
  </si>
  <si>
    <t>per customer</t>
  </si>
  <si>
    <t>expenses</t>
  </si>
  <si>
    <t>chemicals</t>
  </si>
  <si>
    <t>trans</t>
  </si>
  <si>
    <t>contract</t>
  </si>
  <si>
    <t>m&amp;s</t>
  </si>
  <si>
    <t>insurance</t>
  </si>
  <si>
    <t>equip rental</t>
  </si>
  <si>
    <t>legal, other professional</t>
  </si>
  <si>
    <t>license/permit</t>
  </si>
  <si>
    <t>office exp</t>
  </si>
  <si>
    <t>operating suppl</t>
  </si>
  <si>
    <t>rent</t>
  </si>
  <si>
    <t>repairs</t>
  </si>
  <si>
    <t>utilities/tele</t>
  </si>
  <si>
    <t>monitoring</t>
  </si>
  <si>
    <t>included</t>
  </si>
  <si>
    <t>payroll &amp; tax</t>
  </si>
  <si>
    <t>salaries - mgt</t>
  </si>
  <si>
    <t>property tax</t>
  </si>
  <si>
    <t>interest</t>
  </si>
  <si>
    <t>debt/equity</t>
  </si>
  <si>
    <t>return</t>
  </si>
  <si>
    <t>income tax</t>
  </si>
  <si>
    <t>depreciation</t>
  </si>
  <si>
    <t>psc assessment</t>
  </si>
  <si>
    <t>Total</t>
  </si>
  <si>
    <t>flat rate per month</t>
  </si>
  <si>
    <t>Attachment 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</si>
</sst>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?_);_(@_)"/>
    <numFmt numFmtId="177" formatCode="0.0"/>
    <numFmt numFmtId="178" formatCode="0.0%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1" fontId="0" fillId="0" borderId="0" xfId="17" applyNumberFormat="1" applyFont="1" applyAlignment="1">
      <alignment/>
    </xf>
    <xf numFmtId="175" fontId="0" fillId="0" borderId="0" xfId="15" applyNumberFormat="1" applyAlignment="1">
      <alignment/>
    </xf>
    <xf numFmtId="0" fontId="1" fillId="0" borderId="0" xfId="0" applyFont="1" applyAlignment="1">
      <alignment/>
    </xf>
    <xf numFmtId="175" fontId="0" fillId="0" borderId="0" xfId="15" applyNumberFormat="1" applyFont="1" applyAlignment="1">
      <alignment/>
    </xf>
    <xf numFmtId="171" fontId="0" fillId="0" borderId="0" xfId="17" applyNumberForma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4" fontId="0" fillId="0" borderId="0" xfId="17" applyNumberForma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75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19" applyAlignment="1">
      <alignment/>
    </xf>
    <xf numFmtId="9" fontId="0" fillId="0" borderId="0" xfId="0" applyNumberFormat="1" applyFont="1" applyAlignment="1">
      <alignment/>
    </xf>
    <xf numFmtId="9" fontId="0" fillId="0" borderId="0" xfId="19" applyNumberFormat="1" applyFont="1" applyAlignment="1">
      <alignment/>
    </xf>
    <xf numFmtId="9" fontId="0" fillId="0" borderId="0" xfId="19" applyFon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0" fontId="0" fillId="0" borderId="0" xfId="19" applyNumberFormat="1" applyFont="1" applyAlignment="1">
      <alignment/>
    </xf>
    <xf numFmtId="175" fontId="0" fillId="0" borderId="0" xfId="0" applyNumberFormat="1" applyFont="1" applyAlignment="1">
      <alignment/>
    </xf>
    <xf numFmtId="171" fontId="0" fillId="0" borderId="0" xfId="17" applyNumberFormat="1" applyFont="1" applyAlignment="1">
      <alignment/>
    </xf>
    <xf numFmtId="171" fontId="2" fillId="0" borderId="0" xfId="17" applyNumberFormat="1" applyFont="1" applyAlignment="1">
      <alignment/>
    </xf>
    <xf numFmtId="178" fontId="0" fillId="0" borderId="0" xfId="19" applyNumberFormat="1" applyFont="1" applyAlignment="1">
      <alignment/>
    </xf>
    <xf numFmtId="44" fontId="2" fillId="0" borderId="0" xfId="17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eltl1\Local%20Settings\Temporary%20Internet%20Files\OLK14\RateCalculationWorksheetSEWER2yr#'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wer -ultimate"/>
    </sheetNames>
    <sheetDataSet>
      <sheetData sheetId="0">
        <row r="10">
          <cell r="A10">
            <v>2600</v>
          </cell>
        </row>
        <row r="19">
          <cell r="E19">
            <v>455.55555555555554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5" customWidth="1"/>
    <col min="2" max="2" width="10.8515625" style="0" bestFit="1" customWidth="1"/>
    <col min="3" max="3" width="9.421875" style="0" bestFit="1" customWidth="1"/>
    <col min="4" max="4" width="8.8515625" style="0" customWidth="1"/>
    <col min="5" max="5" width="10.140625" style="0" bestFit="1" customWidth="1"/>
    <col min="6" max="6" width="10.00390625" style="2" customWidth="1"/>
    <col min="7" max="8" width="11.28125" style="0" bestFit="1" customWidth="1"/>
    <col min="9" max="9" width="10.421875" style="0" customWidth="1"/>
    <col min="10" max="10" width="8.421875" style="0" customWidth="1"/>
    <col min="11" max="11" width="23.8515625" style="0" customWidth="1"/>
  </cols>
  <sheetData>
    <row r="1" spans="1:4" ht="12.75">
      <c r="A1" s="1" t="s">
        <v>0</v>
      </c>
      <c r="D1" t="s">
        <v>1</v>
      </c>
    </row>
    <row r="2" spans="1:4" ht="12.75">
      <c r="A2" s="1" t="s">
        <v>2</v>
      </c>
      <c r="D2" s="3" t="s">
        <v>3</v>
      </c>
    </row>
    <row r="4" spans="1:5" ht="12.75">
      <c r="A4" s="2">
        <v>36</v>
      </c>
      <c r="B4" t="s">
        <v>4</v>
      </c>
      <c r="D4">
        <v>6.5</v>
      </c>
      <c r="E4" t="s">
        <v>5</v>
      </c>
    </row>
    <row r="5" spans="1:3" ht="12.75">
      <c r="A5" s="2">
        <v>16</v>
      </c>
      <c r="B5" t="s">
        <v>6</v>
      </c>
      <c r="C5" t="s">
        <v>7</v>
      </c>
    </row>
    <row r="6" spans="1:6" ht="12.75">
      <c r="A6" s="2">
        <v>10000</v>
      </c>
      <c r="B6" t="s">
        <v>8</v>
      </c>
      <c r="C6" t="s">
        <v>9</v>
      </c>
      <c r="F6" s="4" t="s">
        <v>10</v>
      </c>
    </row>
    <row r="7" spans="7:8" ht="12.75">
      <c r="G7" s="6">
        <v>18</v>
      </c>
      <c r="H7" t="s">
        <v>11</v>
      </c>
    </row>
    <row r="8" spans="1:8" ht="12.75">
      <c r="A8" s="1" t="s">
        <v>12</v>
      </c>
      <c r="G8" s="6">
        <v>3</v>
      </c>
      <c r="H8" t="s">
        <v>13</v>
      </c>
    </row>
    <row r="9" spans="1:6" ht="12.75">
      <c r="A9" s="8">
        <f>+G51</f>
        <v>33.78</v>
      </c>
      <c r="B9" t="s">
        <v>15</v>
      </c>
      <c r="D9" s="2" t="s">
        <v>16</v>
      </c>
      <c r="F9" s="9">
        <f>+A5*A9*12</f>
        <v>6485.76</v>
      </c>
    </row>
    <row r="10" spans="1:9" ht="12.75">
      <c r="A10" s="5">
        <f>+'[1]Sewer -ultimate'!A10</f>
        <v>2600</v>
      </c>
      <c r="B10" t="s">
        <v>18</v>
      </c>
      <c r="H10" s="7">
        <f>+G7+G8*(D4-1)</f>
        <v>34.5</v>
      </c>
      <c r="I10" t="s">
        <v>14</v>
      </c>
    </row>
    <row r="11" spans="2:9" ht="12.75">
      <c r="B11" s="10"/>
      <c r="H11" s="9">
        <f>+G7*A5*12+G8*A5*(D4-1)*12</f>
        <v>6624</v>
      </c>
      <c r="I11" t="s">
        <v>17</v>
      </c>
    </row>
    <row r="12" spans="1:2" ht="12.75">
      <c r="A12" s="5" t="s">
        <v>19</v>
      </c>
      <c r="B12" s="10"/>
    </row>
    <row r="13" spans="2:6" ht="12.75">
      <c r="B13" s="10" t="s">
        <v>20</v>
      </c>
      <c r="F13" s="4" t="s">
        <v>21</v>
      </c>
    </row>
    <row r="14" ht="12.75">
      <c r="B14" s="10"/>
    </row>
    <row r="15" ht="12.75">
      <c r="B15" s="10"/>
    </row>
    <row r="16" spans="1:8" ht="12.75">
      <c r="A16" s="5">
        <v>110000</v>
      </c>
      <c r="B16" s="10" t="s">
        <v>22</v>
      </c>
      <c r="H16" s="2"/>
    </row>
    <row r="17" spans="1:2" ht="12.75">
      <c r="A17" s="5">
        <f>+A10*A5</f>
        <v>41600</v>
      </c>
      <c r="B17" s="10" t="s">
        <v>23</v>
      </c>
    </row>
    <row r="18" spans="1:2" ht="12.75">
      <c r="A18" s="5">
        <f>(A4-A5)*A16/A4</f>
        <v>61111.11111111111</v>
      </c>
      <c r="B18" s="10" t="s">
        <v>24</v>
      </c>
    </row>
    <row r="19" spans="1:6" ht="12.75">
      <c r="A19" s="5">
        <f>+A16-A17-A18</f>
        <v>7288.8888888888905</v>
      </c>
      <c r="B19" s="10" t="s">
        <v>25</v>
      </c>
      <c r="E19" s="6">
        <f>+'[1]Sewer -ultimate'!E19</f>
        <v>455.55555555555554</v>
      </c>
      <c r="F19" t="s">
        <v>26</v>
      </c>
    </row>
    <row r="20" ht="12.75">
      <c r="B20" s="10"/>
    </row>
    <row r="21" spans="1:2" ht="12.75">
      <c r="A21" s="1" t="s">
        <v>27</v>
      </c>
      <c r="B21" s="10"/>
    </row>
    <row r="22" ht="12.75">
      <c r="B22" s="10"/>
    </row>
    <row r="23" spans="2:16" ht="12.75">
      <c r="B23" s="10" t="s">
        <v>28</v>
      </c>
      <c r="I23" s="11"/>
      <c r="J23" s="11"/>
      <c r="K23" s="11"/>
      <c r="L23" s="11"/>
      <c r="M23" s="12"/>
      <c r="N23" s="11"/>
      <c r="O23" s="11"/>
      <c r="P23" s="12"/>
    </row>
    <row r="24" spans="2:16" ht="12.75">
      <c r="B24" s="10" t="s">
        <v>29</v>
      </c>
      <c r="H24" s="13"/>
      <c r="I24" s="11"/>
      <c r="J24" s="11"/>
      <c r="K24" s="11"/>
      <c r="L24" s="11"/>
      <c r="M24" s="12"/>
      <c r="N24" s="11"/>
      <c r="O24" s="11"/>
      <c r="P24" s="12"/>
    </row>
    <row r="25" spans="2:16" ht="12.75">
      <c r="B25" s="10" t="s">
        <v>30</v>
      </c>
      <c r="F25" s="2">
        <v>3000</v>
      </c>
      <c r="H25" s="13"/>
      <c r="I25" s="11"/>
      <c r="J25" s="11"/>
      <c r="K25" s="11"/>
      <c r="L25" s="11"/>
      <c r="M25" s="12"/>
      <c r="N25" s="11"/>
      <c r="O25" s="11"/>
      <c r="P25" s="12"/>
    </row>
    <row r="26" spans="2:16" ht="12.75">
      <c r="B26" s="10" t="s">
        <v>31</v>
      </c>
      <c r="H26" s="13"/>
      <c r="I26" s="11"/>
      <c r="J26" s="11"/>
      <c r="K26" s="11"/>
      <c r="L26" s="11"/>
      <c r="M26" s="12"/>
      <c r="N26" s="11"/>
      <c r="O26" s="11"/>
      <c r="P26" s="12"/>
    </row>
    <row r="27" spans="2:16" ht="12.75">
      <c r="B27" s="10" t="s">
        <v>32</v>
      </c>
      <c r="F27" s="2">
        <v>200</v>
      </c>
      <c r="H27" s="13"/>
      <c r="I27" s="11"/>
      <c r="J27" s="11"/>
      <c r="K27" s="11"/>
      <c r="L27" s="11"/>
      <c r="M27" s="12"/>
      <c r="N27" s="11"/>
      <c r="O27" s="11"/>
      <c r="P27" s="12"/>
    </row>
    <row r="28" spans="2:16" ht="12.75">
      <c r="B28" s="10" t="s">
        <v>33</v>
      </c>
      <c r="H28" s="13"/>
      <c r="I28" s="11"/>
      <c r="J28" s="11"/>
      <c r="K28" s="11"/>
      <c r="L28" s="11"/>
      <c r="M28" s="11"/>
      <c r="N28" s="11"/>
      <c r="O28" s="11"/>
      <c r="P28" s="12"/>
    </row>
    <row r="29" spans="2:16" ht="12.75">
      <c r="B29" s="10" t="s">
        <v>34</v>
      </c>
      <c r="I29" s="11"/>
      <c r="J29" s="11"/>
      <c r="K29" s="11"/>
      <c r="L29" s="11"/>
      <c r="M29" s="11"/>
      <c r="N29" s="11"/>
      <c r="O29" s="11"/>
      <c r="P29" s="12"/>
    </row>
    <row r="30" spans="2:16" ht="12.75">
      <c r="B30" s="10" t="s">
        <v>35</v>
      </c>
      <c r="F30" s="2">
        <v>250</v>
      </c>
      <c r="I30" s="11"/>
      <c r="J30" s="11"/>
      <c r="K30" s="11"/>
      <c r="L30" s="11"/>
      <c r="M30" s="12"/>
      <c r="N30" s="11"/>
      <c r="O30" s="12"/>
      <c r="P30" s="12"/>
    </row>
    <row r="31" spans="2:16" ht="12.75">
      <c r="B31" s="10" t="s">
        <v>36</v>
      </c>
      <c r="F31" s="2">
        <v>200</v>
      </c>
      <c r="I31" s="11"/>
      <c r="J31" s="11"/>
      <c r="K31" s="11"/>
      <c r="L31" s="11"/>
      <c r="M31" s="12"/>
      <c r="N31" s="11"/>
      <c r="O31" s="11"/>
      <c r="P31" s="12"/>
    </row>
    <row r="32" spans="2:16" ht="12.75">
      <c r="B32" s="10" t="s">
        <v>37</v>
      </c>
      <c r="F32" s="2">
        <v>300</v>
      </c>
      <c r="I32" s="11"/>
      <c r="J32" s="11"/>
      <c r="K32" s="11"/>
      <c r="L32" s="11"/>
      <c r="M32" s="11"/>
      <c r="N32" s="11"/>
      <c r="O32" s="11"/>
      <c r="P32" s="12"/>
    </row>
    <row r="33" spans="2:16" ht="12.75">
      <c r="B33" s="10" t="s">
        <v>38</v>
      </c>
      <c r="I33" s="11"/>
      <c r="J33" s="11"/>
      <c r="K33" s="11"/>
      <c r="L33" s="11"/>
      <c r="M33" s="12"/>
      <c r="N33" s="11"/>
      <c r="O33" s="11"/>
      <c r="P33" s="12"/>
    </row>
    <row r="34" spans="2:16" ht="12.75">
      <c r="B34" s="10" t="s">
        <v>39</v>
      </c>
      <c r="I34" s="11"/>
      <c r="J34" s="11"/>
      <c r="K34" s="11"/>
      <c r="L34" s="11"/>
      <c r="M34" s="11"/>
      <c r="N34" s="11"/>
      <c r="O34" s="11"/>
      <c r="P34" s="12"/>
    </row>
    <row r="35" spans="2:16" ht="12.75">
      <c r="B35" s="10" t="s">
        <v>40</v>
      </c>
      <c r="F35" s="2">
        <v>400</v>
      </c>
      <c r="I35" s="11"/>
      <c r="J35" s="11"/>
      <c r="K35" s="11"/>
      <c r="L35" s="11"/>
      <c r="M35" s="12"/>
      <c r="N35" s="11"/>
      <c r="O35" s="11"/>
      <c r="P35" s="12"/>
    </row>
    <row r="36" spans="2:16" ht="12.75">
      <c r="B36" s="10" t="s">
        <v>41</v>
      </c>
      <c r="G36" t="s">
        <v>42</v>
      </c>
      <c r="I36" s="11"/>
      <c r="J36" s="11"/>
      <c r="K36" s="11"/>
      <c r="L36" s="11"/>
      <c r="M36" s="11"/>
      <c r="N36" s="11"/>
      <c r="O36" s="11"/>
      <c r="P36" s="12"/>
    </row>
    <row r="37" spans="2:16" ht="12.75">
      <c r="B37" s="10"/>
      <c r="I37" s="11"/>
      <c r="J37" s="11"/>
      <c r="K37" s="11"/>
      <c r="L37" s="11"/>
      <c r="M37" s="11"/>
      <c r="N37" s="11"/>
      <c r="O37" s="11"/>
      <c r="P37" s="12"/>
    </row>
    <row r="38" spans="2:16" ht="12.75">
      <c r="B38" s="10" t="s">
        <v>43</v>
      </c>
      <c r="G38" t="s">
        <v>42</v>
      </c>
      <c r="I38" s="11"/>
      <c r="J38" s="11"/>
      <c r="K38" s="11"/>
      <c r="L38" s="11"/>
      <c r="M38" s="11"/>
      <c r="N38" s="11"/>
      <c r="O38" s="11"/>
      <c r="P38" s="12"/>
    </row>
    <row r="39" spans="2:16" ht="12.75">
      <c r="B39" s="10" t="s">
        <v>44</v>
      </c>
      <c r="F39" s="2">
        <v>400</v>
      </c>
      <c r="I39" s="11"/>
      <c r="J39" s="11"/>
      <c r="K39" s="11"/>
      <c r="L39" s="11"/>
      <c r="M39" s="12"/>
      <c r="N39" s="11"/>
      <c r="O39" s="11"/>
      <c r="P39" s="12"/>
    </row>
    <row r="40" spans="2:16" ht="12.75">
      <c r="B40" s="10" t="s">
        <v>45</v>
      </c>
      <c r="F40" s="2">
        <v>200</v>
      </c>
      <c r="G40" s="14"/>
      <c r="I40" s="11"/>
      <c r="J40" s="11"/>
      <c r="K40" s="11"/>
      <c r="L40" s="11"/>
      <c r="M40" s="11"/>
      <c r="N40" s="11"/>
      <c r="O40" s="11"/>
      <c r="P40" s="12"/>
    </row>
    <row r="41" spans="9:16" ht="12.75">
      <c r="I41" s="11"/>
      <c r="J41" s="11"/>
      <c r="K41" s="11"/>
      <c r="L41" s="11"/>
      <c r="M41" s="11"/>
      <c r="N41" s="11"/>
      <c r="O41" s="11"/>
      <c r="P41" s="12"/>
    </row>
    <row r="42" spans="2:16" ht="12.75">
      <c r="B42" s="10" t="s">
        <v>46</v>
      </c>
      <c r="C42" s="15">
        <v>0.06</v>
      </c>
      <c r="D42" s="16">
        <v>0.5</v>
      </c>
      <c r="E42" t="s">
        <v>47</v>
      </c>
      <c r="F42" s="2">
        <f>ROUND(+C42*A19*D42,0)</f>
        <v>219</v>
      </c>
      <c r="I42" s="11"/>
      <c r="J42" s="17"/>
      <c r="K42" s="18"/>
      <c r="L42" s="11"/>
      <c r="M42" s="12"/>
      <c r="N42" s="11"/>
      <c r="O42" s="11"/>
      <c r="P42" s="12"/>
    </row>
    <row r="43" spans="2:16" ht="12.75">
      <c r="B43" s="10" t="s">
        <v>48</v>
      </c>
      <c r="C43" s="15">
        <v>0.11</v>
      </c>
      <c r="F43" s="2">
        <f>+A19*C43*(1-D42)</f>
        <v>400.88888888888897</v>
      </c>
      <c r="I43" s="11"/>
      <c r="J43" s="19"/>
      <c r="K43" s="19"/>
      <c r="L43" s="11"/>
      <c r="M43" s="12"/>
      <c r="N43" s="11"/>
      <c r="O43" s="11"/>
      <c r="P43" s="12"/>
    </row>
    <row r="44" spans="2:16" ht="12.75">
      <c r="B44" s="10" t="s">
        <v>49</v>
      </c>
      <c r="C44" s="15">
        <v>0.2</v>
      </c>
      <c r="F44" s="2">
        <f>+F43*C44</f>
        <v>80.1777777777778</v>
      </c>
      <c r="I44" s="11"/>
      <c r="J44" s="20"/>
      <c r="K44" s="11"/>
      <c r="L44" s="11"/>
      <c r="M44" s="12"/>
      <c r="N44" s="11"/>
      <c r="O44" s="11"/>
      <c r="P44" s="12"/>
    </row>
    <row r="45" spans="2:16" ht="12.75">
      <c r="B45" s="10" t="s">
        <v>50</v>
      </c>
      <c r="C45" s="21">
        <v>0.045</v>
      </c>
      <c r="F45" s="2">
        <f>ROUND(+A19*C45,0)</f>
        <v>328</v>
      </c>
      <c r="I45" s="11"/>
      <c r="J45" s="11"/>
      <c r="K45" s="11"/>
      <c r="L45" s="11"/>
      <c r="M45" s="22"/>
      <c r="N45" s="11"/>
      <c r="O45" s="11"/>
      <c r="P45" s="12"/>
    </row>
    <row r="46" spans="2:16" ht="12.75">
      <c r="B46" s="10"/>
      <c r="I46" s="11"/>
      <c r="J46" s="11"/>
      <c r="K46" s="23"/>
      <c r="L46" s="11"/>
      <c r="M46" s="12"/>
      <c r="N46" s="11"/>
      <c r="O46" s="24"/>
      <c r="P46" s="12"/>
    </row>
    <row r="47" spans="2:16" ht="12.75">
      <c r="B47" s="10" t="s">
        <v>51</v>
      </c>
      <c r="F47" s="2">
        <f>SUM(F23:F46)*0.085</f>
        <v>508.1356666666667</v>
      </c>
      <c r="I47" s="11"/>
      <c r="J47" s="11"/>
      <c r="K47" s="11"/>
      <c r="L47" s="11"/>
      <c r="M47" s="11"/>
      <c r="N47" s="11"/>
      <c r="O47" s="11"/>
      <c r="P47" s="11"/>
    </row>
    <row r="48" spans="9:16" ht="12.75">
      <c r="I48" s="11"/>
      <c r="J48" s="11"/>
      <c r="K48" s="11"/>
      <c r="L48" s="11"/>
      <c r="M48" s="25"/>
      <c r="N48" s="11"/>
      <c r="O48" s="25"/>
      <c r="P48" s="25"/>
    </row>
    <row r="49" spans="1:16" ht="12.75">
      <c r="A49" s="26" t="s">
        <v>52</v>
      </c>
      <c r="F49" s="26">
        <f>SUM(F23:F47)</f>
        <v>6486.202333333334</v>
      </c>
      <c r="I49" s="11"/>
      <c r="J49" s="11"/>
      <c r="K49" s="27"/>
      <c r="L49" s="11"/>
      <c r="M49" s="11"/>
      <c r="N49" s="11"/>
      <c r="O49" s="11"/>
      <c r="P49" s="11"/>
    </row>
    <row r="50" spans="9:16" ht="12.75">
      <c r="I50" s="11"/>
      <c r="J50" s="11"/>
      <c r="K50" s="11"/>
      <c r="L50" s="11"/>
      <c r="M50" s="11"/>
      <c r="N50" s="11"/>
      <c r="O50" s="11"/>
      <c r="P50" s="11"/>
    </row>
    <row r="51" spans="7:16" ht="12.75">
      <c r="G51" s="28">
        <f>ROUND(+F49/A5/12,2)</f>
        <v>33.78</v>
      </c>
      <c r="H51" s="29" t="s">
        <v>53</v>
      </c>
      <c r="I51" s="11"/>
      <c r="J51" s="11"/>
      <c r="K51" s="11"/>
      <c r="L51" s="11"/>
      <c r="M51" s="11"/>
      <c r="N51" s="11"/>
      <c r="O51" s="11"/>
      <c r="P51" s="11"/>
    </row>
    <row r="52" ht="12.75">
      <c r="P52" s="11"/>
    </row>
    <row r="53" spans="1:16" ht="12.75">
      <c r="A53" s="1"/>
      <c r="F53" s="4"/>
      <c r="P53" s="11"/>
    </row>
    <row r="54" spans="1:5" ht="15.75">
      <c r="A54" s="1"/>
      <c r="E54" s="30" t="s">
        <v>54</v>
      </c>
    </row>
    <row r="55" ht="12.75">
      <c r="A55" s="1"/>
    </row>
    <row r="56" ht="12.75">
      <c r="J56" s="31"/>
    </row>
  </sheetData>
  <printOptions/>
  <pageMargins left="0.75" right="0.7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scheij</dc:creator>
  <cp:keywords/>
  <dc:description/>
  <cp:lastModifiedBy>beltl1</cp:lastModifiedBy>
  <cp:lastPrinted>2004-05-06T18:07:44Z</cp:lastPrinted>
  <dcterms:created xsi:type="dcterms:W3CDTF">2004-04-30T17:47:59Z</dcterms:created>
  <dcterms:modified xsi:type="dcterms:W3CDTF">2004-05-06T18:08:34Z</dcterms:modified>
  <cp:category/>
  <cp:version/>
  <cp:contentType/>
  <cp:contentStatus/>
</cp:coreProperties>
</file>