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5" windowWidth="771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'Sheet1'!$A$1:$K$76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<sst xmlns="http://schemas.openxmlformats.org/spreadsheetml/2006/main" count="68" uniqueCount="64">
  <si>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Requested rates: </t>
  </si>
  <si>
    <t xml:space="preserve"> Capital </t>
  </si>
  <si>
    <t>rate base</t>
  </si>
  <si>
    <t>interest</t>
  </si>
  <si>
    <t>debt/equity</t>
  </si>
  <si>
    <t>return</t>
  </si>
  <si>
    <t>depreciation</t>
  </si>
  <si>
    <t>psc assessment</t>
  </si>
  <si>
    <t>land</t>
  </si>
  <si>
    <t>well</t>
  </si>
  <si>
    <t>wellhouse</t>
  </si>
  <si>
    <t>pump/controls</t>
  </si>
  <si>
    <t>engineering</t>
  </si>
  <si>
    <t>depr rate</t>
  </si>
  <si>
    <t>customer</t>
  </si>
  <si>
    <t>commodity</t>
  </si>
  <si>
    <t>monitoring and sampling</t>
  </si>
  <si>
    <t>legal and accounting</t>
  </si>
  <si>
    <t>fees - lab</t>
  </si>
  <si>
    <t>chem/treatment</t>
  </si>
  <si>
    <t>depr exp</t>
  </si>
  <si>
    <t>per month</t>
  </si>
  <si>
    <t>electric</t>
  </si>
  <si>
    <t>contingencies</t>
  </si>
  <si>
    <t>debt</t>
  </si>
  <si>
    <t>equity</t>
  </si>
  <si>
    <t>customers at the two year level</t>
  </si>
  <si>
    <t>of revenue</t>
  </si>
  <si>
    <t>Interest, depreciation, and return calculated on this customer level</t>
  </si>
  <si>
    <t>per customer rate base</t>
  </si>
  <si>
    <t>overall rate of return</t>
  </si>
  <si>
    <t>office supplies, postage</t>
  </si>
  <si>
    <t>Ultimate Phase Design</t>
  </si>
  <si>
    <t>Monthly min. (includes first 3,000 gal)</t>
  </si>
  <si>
    <t>Commodity charge per additional 1,000 gal</t>
  </si>
  <si>
    <t>Prepared by: Jerry Scheible- Missouri Public Service Commission</t>
  </si>
  <si>
    <t>Calvey Brook Water</t>
  </si>
  <si>
    <t>WA-2004-0280</t>
  </si>
  <si>
    <t>single family homes over 5 years</t>
  </si>
  <si>
    <t>Population Equivalent Customers</t>
  </si>
  <si>
    <t>pipelines, distribution</t>
  </si>
  <si>
    <t>Most expenses taken from company's 2 year level</t>
  </si>
  <si>
    <t>Total</t>
  </si>
  <si>
    <t>gallons total annual water use</t>
  </si>
  <si>
    <t>gallons average daily use</t>
  </si>
  <si>
    <t>gallons per customer per month</t>
  </si>
  <si>
    <t>gallon ground surface storage tank</t>
  </si>
  <si>
    <t>gallon pressure tank</t>
  </si>
  <si>
    <t xml:space="preserve">CONTRIBUTED </t>
  </si>
  <si>
    <t xml:space="preserve"> Expenses: </t>
  </si>
  <si>
    <t>materials and supplies</t>
  </si>
  <si>
    <t>office equipment</t>
  </si>
  <si>
    <t xml:space="preserve">salaries (contracted operator) </t>
  </si>
  <si>
    <t>tanks-pressure/storage</t>
  </si>
  <si>
    <t>income tax</t>
  </si>
  <si>
    <t>per 1,000 gal</t>
  </si>
  <si>
    <t>prop taxes (1/3 of 30,000 in 2 lots @ 5%)</t>
  </si>
  <si>
    <t xml:space="preserve">Requested Annual Revenue </t>
  </si>
  <si>
    <t>Gallons annual water use for this customer level</t>
  </si>
  <si>
    <t>CIAC/connection fee ($200 of which will be considered CIAC &amp; included in contribution below)</t>
  </si>
  <si>
    <t>contribution (includes $200 CIAC for 36 customers)</t>
  </si>
  <si>
    <t>Revenue Required for Operation (2 year level)</t>
  </si>
  <si>
    <t>ESTIMATED EXPENSES AND RATE CALCULATION WORKSHEET</t>
  </si>
  <si>
    <t>Attachment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</si>
</sst>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"/>
    <numFmt numFmtId="170" formatCode="_(&quot;$&quot;* #,##0.000_);_(&quot;$&quot;* \(#,##0.000\);_(&quot;$&quot;* &quot;-&quot;??_);_(@_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"/>
    <numFmt numFmtId="178" formatCode="#,##0.0"/>
    <numFmt numFmtId="179" formatCode="#,##0.000"/>
    <numFmt numFmtId="180" formatCode="&quot;$&quot;#,##0.0_);[Red]\(&quot;$&quot;#,##0.0\)"/>
  </numFmts>
  <fonts count="6">
    <font>
      <sz val="10"/>
      <name val="Arial"/>
      <family val="0"/>
    </font>
    <font>
      <b/>
      <sz val="16"/>
      <name val="Arial"/>
      <family val="2"/>
    </font>
    <font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7" fontId="0" fillId="0" borderId="0" xfId="0" applyNumberFormat="1" applyAlignment="1">
      <alignment/>
    </xf>
    <xf numFmtId="9" fontId="0" fillId="0" borderId="0" xfId="21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15" applyNumberFormat="1" applyFont="1" applyAlignment="1">
      <alignment horizontal="right"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Alignment="1">
      <alignment/>
    </xf>
    <xf numFmtId="167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67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9" fontId="0" fillId="0" borderId="0" xfId="21" applyFont="1" applyAlignment="1">
      <alignment/>
    </xf>
    <xf numFmtId="168" fontId="0" fillId="0" borderId="0" xfId="21" applyNumberFormat="1" applyFon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4" fontId="0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44" fontId="0" fillId="0" borderId="6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2.7109375" style="0" bestFit="1" customWidth="1"/>
    <col min="3" max="4" width="9.7109375" style="0" customWidth="1"/>
    <col min="5" max="5" width="10.421875" style="0" customWidth="1"/>
    <col min="6" max="6" width="12.421875" style="0" bestFit="1" customWidth="1"/>
    <col min="7" max="7" width="12.140625" style="0" bestFit="1" customWidth="1"/>
    <col min="8" max="8" width="12.8515625" style="0" bestFit="1" customWidth="1"/>
    <col min="9" max="9" width="10.421875" style="0" bestFit="1" customWidth="1"/>
    <col min="10" max="10" width="9.28125" style="0" bestFit="1" customWidth="1"/>
  </cols>
  <sheetData>
    <row r="1" spans="2:10" ht="20.25">
      <c r="B1" s="7"/>
      <c r="C1" s="3" t="s">
        <v>62</v>
      </c>
      <c r="D1" s="7"/>
      <c r="F1" s="7"/>
      <c r="G1" s="7"/>
      <c r="H1" s="7"/>
      <c r="I1" s="7"/>
      <c r="J1" s="7"/>
    </row>
    <row r="2" spans="2:10" ht="12.75">
      <c r="B2" s="7"/>
      <c r="C2" s="7"/>
      <c r="D2" s="7"/>
      <c r="E2" s="7" t="s">
        <v>35</v>
      </c>
      <c r="F2" s="7"/>
      <c r="G2" s="7"/>
      <c r="H2" s="7"/>
      <c r="I2" s="7"/>
      <c r="J2" s="7"/>
    </row>
    <row r="3" spans="2:10" ht="20.25">
      <c r="B3" s="4" t="s">
        <v>36</v>
      </c>
      <c r="C3" s="18"/>
      <c r="D3" s="19"/>
      <c r="E3" s="7"/>
      <c r="F3" s="20">
        <v>38106</v>
      </c>
      <c r="G3" s="7"/>
      <c r="H3" s="7"/>
      <c r="I3" s="7"/>
      <c r="J3" s="7"/>
    </row>
    <row r="4" spans="2:10" ht="20.25">
      <c r="B4" s="5" t="s">
        <v>37</v>
      </c>
      <c r="C4" s="21"/>
      <c r="D4" s="22"/>
      <c r="E4" s="7"/>
      <c r="F4" s="7"/>
      <c r="G4" s="7"/>
      <c r="H4" s="7"/>
      <c r="I4" s="7"/>
      <c r="J4" s="7"/>
    </row>
    <row r="5" spans="2:10" ht="12.75">
      <c r="B5" s="7"/>
      <c r="C5" s="7"/>
      <c r="D5" s="7"/>
      <c r="E5" s="7"/>
      <c r="F5" s="7"/>
      <c r="G5" s="7"/>
      <c r="H5" s="7"/>
      <c r="I5" s="7"/>
      <c r="J5" s="7"/>
    </row>
    <row r="6" spans="2:10" ht="12.75">
      <c r="B6" s="7" t="s">
        <v>32</v>
      </c>
      <c r="C6" s="7"/>
      <c r="D6" s="7"/>
      <c r="E6" s="7"/>
      <c r="F6" s="7"/>
      <c r="G6" s="7"/>
      <c r="H6" s="7"/>
      <c r="I6" s="7"/>
      <c r="J6" s="7"/>
    </row>
    <row r="7" spans="2:10" ht="12.75">
      <c r="B7" s="7">
        <v>36</v>
      </c>
      <c r="C7" s="7" t="s">
        <v>38</v>
      </c>
      <c r="D7" s="7"/>
      <c r="E7" s="7"/>
      <c r="F7" s="8">
        <v>6500</v>
      </c>
      <c r="G7" s="7" t="s">
        <v>45</v>
      </c>
      <c r="H7" s="7"/>
      <c r="I7" s="7"/>
      <c r="J7" s="7"/>
    </row>
    <row r="8" spans="2:10" ht="12.75">
      <c r="B8" s="6"/>
      <c r="C8" s="7"/>
      <c r="D8" s="7"/>
      <c r="E8" s="7"/>
      <c r="F8" s="8"/>
      <c r="G8" s="7"/>
      <c r="H8" s="7"/>
      <c r="I8" s="7"/>
      <c r="J8" s="7"/>
    </row>
    <row r="9" spans="2:10" ht="12.75">
      <c r="B9" s="7"/>
      <c r="C9" s="7"/>
      <c r="D9" s="7"/>
      <c r="E9" s="7"/>
      <c r="F9" s="8"/>
      <c r="G9" s="8">
        <f>+B11*F7*12</f>
        <v>2808000</v>
      </c>
      <c r="H9" s="7" t="s">
        <v>43</v>
      </c>
      <c r="I9" s="7"/>
      <c r="J9" s="7"/>
    </row>
    <row r="10" spans="2:10" ht="12.75">
      <c r="B10" s="7"/>
      <c r="C10" s="7"/>
      <c r="D10" s="7"/>
      <c r="E10" s="7"/>
      <c r="F10" s="7"/>
      <c r="G10" s="8">
        <f>+ROUND(G9/365,0)</f>
        <v>7693</v>
      </c>
      <c r="H10" s="7" t="s">
        <v>44</v>
      </c>
      <c r="I10" s="7"/>
      <c r="J10" s="7"/>
    </row>
    <row r="11" spans="2:10" ht="12.75">
      <c r="B11" s="10">
        <f>SUM(B7:B10)</f>
        <v>36</v>
      </c>
      <c r="C11" s="7" t="s">
        <v>39</v>
      </c>
      <c r="D11" s="7"/>
      <c r="E11" s="7"/>
      <c r="F11" s="7"/>
      <c r="G11" s="7"/>
      <c r="H11" s="7"/>
      <c r="I11" s="7"/>
      <c r="J11" s="7"/>
    </row>
    <row r="12" spans="2:10" ht="12.75">
      <c r="B12" s="7"/>
      <c r="C12" s="7"/>
      <c r="D12" s="7"/>
      <c r="E12" s="7"/>
      <c r="F12" s="7"/>
      <c r="G12" s="9">
        <v>12500</v>
      </c>
      <c r="H12" s="7" t="s">
        <v>46</v>
      </c>
      <c r="I12" s="7"/>
      <c r="J12" s="7"/>
    </row>
    <row r="13" spans="2:10" ht="12.75">
      <c r="B13" s="7"/>
      <c r="C13" s="7"/>
      <c r="D13" s="7"/>
      <c r="E13" s="7"/>
      <c r="F13" s="7"/>
      <c r="G13" s="11">
        <v>1000</v>
      </c>
      <c r="H13" s="7" t="s">
        <v>47</v>
      </c>
      <c r="I13" s="7"/>
      <c r="J13" s="7"/>
    </row>
    <row r="14" spans="2:10" ht="12.75">
      <c r="B14" s="7"/>
      <c r="C14" s="7"/>
      <c r="D14" s="7"/>
      <c r="E14" s="7"/>
      <c r="F14" s="7"/>
      <c r="G14" s="7"/>
      <c r="H14" s="7"/>
      <c r="I14" s="7"/>
      <c r="J14" s="7"/>
    </row>
    <row r="15" spans="2:10" ht="12.75">
      <c r="B15" s="7" t="s">
        <v>0</v>
      </c>
      <c r="C15" s="7"/>
      <c r="D15" s="7"/>
      <c r="E15" s="7"/>
      <c r="F15" s="7"/>
      <c r="G15" s="7"/>
      <c r="H15" s="7"/>
      <c r="I15" s="7"/>
      <c r="J15" s="7"/>
    </row>
    <row r="16" spans="2:10" ht="12.75">
      <c r="B16" s="12">
        <v>33</v>
      </c>
      <c r="C16" s="13" t="s">
        <v>33</v>
      </c>
      <c r="D16" s="7"/>
      <c r="E16" s="7"/>
      <c r="F16" s="7"/>
      <c r="G16" s="7" t="s">
        <v>57</v>
      </c>
      <c r="H16" s="7"/>
      <c r="I16" s="14">
        <f>((+F7-E16)*B17/1000+B16)*B11*12</f>
        <v>19872</v>
      </c>
      <c r="J16" s="7"/>
    </row>
    <row r="17" spans="2:10" ht="12.75">
      <c r="B17" s="14">
        <v>2</v>
      </c>
      <c r="C17" s="13" t="s">
        <v>34</v>
      </c>
      <c r="D17" s="7"/>
      <c r="E17" s="7"/>
      <c r="F17" s="7"/>
      <c r="G17" s="7"/>
      <c r="H17" s="7"/>
      <c r="I17" s="14"/>
      <c r="J17" s="7"/>
    </row>
    <row r="18" spans="2:10" ht="12.75">
      <c r="B18" s="14">
        <v>600</v>
      </c>
      <c r="C18" s="7" t="s">
        <v>59</v>
      </c>
      <c r="D18" s="7"/>
      <c r="E18" s="7"/>
      <c r="F18" s="7"/>
      <c r="G18" s="7"/>
      <c r="H18" s="7"/>
      <c r="I18" s="7"/>
      <c r="J18" s="7"/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  <row r="20" spans="2:10" ht="12.75">
      <c r="B20" s="7" t="s">
        <v>1</v>
      </c>
      <c r="C20" s="7"/>
      <c r="D20" s="7"/>
      <c r="E20" s="7" t="s">
        <v>13</v>
      </c>
      <c r="F20" s="7" t="s">
        <v>20</v>
      </c>
      <c r="G20" s="7"/>
      <c r="H20" s="7"/>
      <c r="I20" s="7"/>
      <c r="J20" s="7"/>
    </row>
    <row r="21" spans="2:10" ht="12.75">
      <c r="B21" s="15">
        <v>58000</v>
      </c>
      <c r="C21" s="7" t="s">
        <v>40</v>
      </c>
      <c r="D21" s="7"/>
      <c r="E21" s="23"/>
      <c r="F21" s="15"/>
      <c r="G21" s="7" t="s">
        <v>48</v>
      </c>
      <c r="H21" s="7"/>
      <c r="I21" s="7"/>
      <c r="J21" s="7"/>
    </row>
    <row r="22" spans="2:10" ht="12.75">
      <c r="B22" s="15">
        <v>15000</v>
      </c>
      <c r="C22" s="7" t="s">
        <v>8</v>
      </c>
      <c r="D22" s="7"/>
      <c r="E22" s="23"/>
      <c r="F22" s="15"/>
      <c r="G22" s="7" t="s">
        <v>48</v>
      </c>
      <c r="H22" s="7"/>
      <c r="I22" s="7"/>
      <c r="J22" s="7"/>
    </row>
    <row r="23" spans="2:10" ht="12.75">
      <c r="B23" s="15">
        <v>60000</v>
      </c>
      <c r="C23" s="7" t="s">
        <v>9</v>
      </c>
      <c r="D23" s="7"/>
      <c r="E23" s="24">
        <v>0.02</v>
      </c>
      <c r="F23" s="15">
        <f>ROUND(+B23*E23,0)</f>
        <v>1200</v>
      </c>
      <c r="G23" s="7"/>
      <c r="H23" s="7"/>
      <c r="I23" s="7"/>
      <c r="J23" s="7"/>
    </row>
    <row r="24" spans="2:10" ht="12.75">
      <c r="B24" s="15">
        <v>19500</v>
      </c>
      <c r="C24" s="7" t="s">
        <v>10</v>
      </c>
      <c r="D24" s="7"/>
      <c r="E24" s="24">
        <v>0.025</v>
      </c>
      <c r="F24" s="15">
        <f>ROUND(+B24*E24,0)</f>
        <v>488</v>
      </c>
      <c r="G24" s="7"/>
      <c r="H24" s="7"/>
      <c r="I24" s="7"/>
      <c r="J24" s="7"/>
    </row>
    <row r="25" spans="2:10" ht="12.75">
      <c r="B25" s="15">
        <v>5000</v>
      </c>
      <c r="C25" s="7" t="s">
        <v>11</v>
      </c>
      <c r="D25" s="7"/>
      <c r="E25" s="24">
        <v>0.1</v>
      </c>
      <c r="F25" s="15">
        <f>ROUND(+B25*E25,0)</f>
        <v>500</v>
      </c>
      <c r="G25" s="7"/>
      <c r="H25" s="7"/>
      <c r="I25" s="7"/>
      <c r="J25" s="7"/>
    </row>
    <row r="26" spans="2:10" ht="12.75">
      <c r="B26" s="15">
        <v>15000</v>
      </c>
      <c r="C26" s="7" t="s">
        <v>53</v>
      </c>
      <c r="D26" s="7"/>
      <c r="E26" s="24">
        <v>0.025</v>
      </c>
      <c r="F26" s="15">
        <f>ROUND(+B26*E26,0)</f>
        <v>375</v>
      </c>
      <c r="G26" s="7"/>
      <c r="H26" s="7"/>
      <c r="I26" s="7"/>
      <c r="J26" s="7"/>
    </row>
    <row r="27" spans="2:10" ht="12.75">
      <c r="B27" s="15">
        <v>10000</v>
      </c>
      <c r="C27" s="7" t="s">
        <v>12</v>
      </c>
      <c r="D27" s="7"/>
      <c r="E27" s="24">
        <v>0.03</v>
      </c>
      <c r="F27" s="15">
        <f>ROUND(+B27*E27,0)</f>
        <v>300</v>
      </c>
      <c r="G27" s="7"/>
      <c r="H27" s="7"/>
      <c r="I27" s="7"/>
      <c r="J27" s="7"/>
    </row>
    <row r="28" spans="2:10" ht="12.75">
      <c r="B28" s="15"/>
      <c r="C28" s="7"/>
      <c r="D28" s="7"/>
      <c r="E28" s="23"/>
      <c r="F28" s="15"/>
      <c r="G28" s="7"/>
      <c r="H28" s="7"/>
      <c r="I28" s="9"/>
      <c r="J28" s="7"/>
    </row>
    <row r="29" spans="2:10" ht="12.75">
      <c r="B29" s="15">
        <f>+B21+B22+200*36</f>
        <v>80200</v>
      </c>
      <c r="C29" s="7" t="s">
        <v>60</v>
      </c>
      <c r="D29" s="7"/>
      <c r="E29" s="7"/>
      <c r="F29" s="7"/>
      <c r="G29" s="7"/>
      <c r="H29" s="7"/>
      <c r="I29" s="7"/>
      <c r="J29" s="7"/>
    </row>
    <row r="30" spans="2:10" ht="12.75">
      <c r="B30" s="15">
        <f>SUM(B21:B28)-B29</f>
        <v>102300</v>
      </c>
      <c r="C30" s="7" t="s">
        <v>2</v>
      </c>
      <c r="D30" s="7"/>
      <c r="E30" s="7" t="s">
        <v>25</v>
      </c>
      <c r="F30" s="17">
        <f>+B30-F31</f>
        <v>51300</v>
      </c>
      <c r="G30" s="7"/>
      <c r="H30" s="7"/>
      <c r="I30" s="7"/>
      <c r="J30" s="7"/>
    </row>
    <row r="31" spans="2:10" ht="12.75">
      <c r="B31" s="7"/>
      <c r="C31" s="7"/>
      <c r="D31" s="7"/>
      <c r="E31" s="7" t="s">
        <v>24</v>
      </c>
      <c r="F31" s="15">
        <v>51000</v>
      </c>
      <c r="G31" s="2">
        <f>+F31/(F30+F31)</f>
        <v>0.49853372434017595</v>
      </c>
      <c r="H31" s="7"/>
      <c r="I31" s="7"/>
      <c r="J31" s="7"/>
    </row>
    <row r="32" spans="2:10" ht="12.75">
      <c r="B32" s="7"/>
      <c r="C32" s="7"/>
      <c r="D32" s="7"/>
      <c r="E32" s="7"/>
      <c r="F32" s="15"/>
      <c r="G32" s="23"/>
      <c r="H32" s="7"/>
      <c r="I32" s="7"/>
      <c r="J32" s="7"/>
    </row>
    <row r="33" spans="2:10" ht="12.75">
      <c r="B33" s="16">
        <f>+B30/B11</f>
        <v>2841.6666666666665</v>
      </c>
      <c r="C33" s="7" t="s">
        <v>29</v>
      </c>
      <c r="D33" s="7"/>
      <c r="E33" s="7"/>
      <c r="F33" s="15"/>
      <c r="G33" s="23"/>
      <c r="H33" s="7"/>
      <c r="I33" s="7"/>
      <c r="J33" s="7"/>
    </row>
    <row r="34" spans="2:10" ht="12.75">
      <c r="B34" s="7">
        <v>16</v>
      </c>
      <c r="C34" s="7" t="s">
        <v>26</v>
      </c>
      <c r="D34" s="7"/>
      <c r="E34" s="7"/>
      <c r="F34" s="15" t="s">
        <v>28</v>
      </c>
      <c r="G34" s="23"/>
      <c r="H34" s="7"/>
      <c r="I34" s="7"/>
      <c r="J34" s="7"/>
    </row>
    <row r="35" spans="2:10" ht="12.75">
      <c r="B35" s="8">
        <v>2808000</v>
      </c>
      <c r="C35" s="7" t="s">
        <v>58</v>
      </c>
      <c r="D35" s="7"/>
      <c r="E35" s="7"/>
      <c r="F35" s="15"/>
      <c r="G35" s="23"/>
      <c r="H35" s="7"/>
      <c r="I35" s="7"/>
      <c r="J35" s="7"/>
    </row>
    <row r="36" spans="2:10" ht="12.75">
      <c r="B36" s="7"/>
      <c r="C36" s="7"/>
      <c r="D36" s="7"/>
      <c r="E36" s="7"/>
      <c r="F36" s="15"/>
      <c r="G36" s="23"/>
      <c r="H36" s="7"/>
      <c r="I36" s="7"/>
      <c r="J36" s="7"/>
    </row>
    <row r="37" spans="2:10" ht="12.75">
      <c r="B37" s="7"/>
      <c r="C37" s="7"/>
      <c r="D37" s="7"/>
      <c r="E37" s="7"/>
      <c r="F37" s="15"/>
      <c r="G37" s="23"/>
      <c r="H37" s="7"/>
      <c r="I37" s="7"/>
      <c r="J37" s="7"/>
    </row>
    <row r="38" spans="2:10" ht="12.75">
      <c r="B38" s="7" t="s">
        <v>49</v>
      </c>
      <c r="C38" s="7"/>
      <c r="D38" s="7"/>
      <c r="E38" s="7"/>
      <c r="F38" s="7"/>
      <c r="G38" s="7" t="s">
        <v>41</v>
      </c>
      <c r="H38" s="7"/>
      <c r="I38" s="7"/>
      <c r="J38" s="7"/>
    </row>
    <row r="39" spans="2:10" ht="12.75">
      <c r="B39" s="7"/>
      <c r="C39" s="7"/>
      <c r="D39" s="7"/>
      <c r="E39" s="7"/>
      <c r="F39" s="7"/>
      <c r="G39" s="7" t="s">
        <v>42</v>
      </c>
      <c r="H39" s="7"/>
      <c r="I39" s="7" t="s">
        <v>14</v>
      </c>
      <c r="J39" s="7" t="s">
        <v>15</v>
      </c>
    </row>
    <row r="40" spans="2:10" ht="12.75">
      <c r="B40" s="7"/>
      <c r="C40" s="7" t="s">
        <v>52</v>
      </c>
      <c r="D40" s="7"/>
      <c r="E40" s="7"/>
      <c r="F40" s="7"/>
      <c r="G40" s="9">
        <v>600</v>
      </c>
      <c r="H40" s="7"/>
      <c r="I40" s="8">
        <v>300</v>
      </c>
      <c r="J40" s="9">
        <f>+G40-I40</f>
        <v>300</v>
      </c>
    </row>
    <row r="41" spans="2:10" ht="12.75">
      <c r="B41" s="7"/>
      <c r="C41" s="7" t="s">
        <v>22</v>
      </c>
      <c r="D41" s="7"/>
      <c r="E41" s="7"/>
      <c r="F41" s="7"/>
      <c r="G41" s="9">
        <v>1200</v>
      </c>
      <c r="H41" s="7"/>
      <c r="I41" s="8"/>
      <c r="J41" s="9">
        <f aca="true" t="shared" si="0" ref="J41:J62">+G41-I41</f>
        <v>1200</v>
      </c>
    </row>
    <row r="42" spans="2:10" ht="12.75">
      <c r="B42" s="7"/>
      <c r="C42" s="7" t="s">
        <v>19</v>
      </c>
      <c r="D42" s="7"/>
      <c r="E42" s="7"/>
      <c r="F42" s="7"/>
      <c r="G42" s="9">
        <v>0</v>
      </c>
      <c r="H42" s="7"/>
      <c r="I42" s="8"/>
      <c r="J42" s="9">
        <f t="shared" si="0"/>
        <v>0</v>
      </c>
    </row>
    <row r="43" spans="2:10" ht="12.75">
      <c r="B43" s="7"/>
      <c r="C43" s="7" t="s">
        <v>16</v>
      </c>
      <c r="D43" s="7"/>
      <c r="E43" s="7"/>
      <c r="F43" s="7"/>
      <c r="G43" s="9">
        <v>1224</v>
      </c>
      <c r="H43" s="7"/>
      <c r="I43" s="8">
        <v>1000</v>
      </c>
      <c r="J43" s="9">
        <f t="shared" si="0"/>
        <v>224</v>
      </c>
    </row>
    <row r="44" spans="2:10" ht="12.75">
      <c r="B44" s="7"/>
      <c r="C44" s="7" t="s">
        <v>50</v>
      </c>
      <c r="D44" s="7"/>
      <c r="E44" s="7"/>
      <c r="F44" s="7"/>
      <c r="G44" s="9">
        <v>306</v>
      </c>
      <c r="H44" s="7"/>
      <c r="I44" s="8">
        <v>306</v>
      </c>
      <c r="J44" s="9">
        <f t="shared" si="0"/>
        <v>0</v>
      </c>
    </row>
    <row r="45" spans="2:10" ht="12.75">
      <c r="B45" s="7"/>
      <c r="C45" s="7"/>
      <c r="D45" s="7"/>
      <c r="E45" s="7"/>
      <c r="F45" s="7"/>
      <c r="G45" s="7"/>
      <c r="H45" s="7"/>
      <c r="I45" s="8"/>
      <c r="J45" s="9"/>
    </row>
    <row r="46" spans="2:10" ht="12.75">
      <c r="B46" s="7"/>
      <c r="C46" s="7" t="s">
        <v>31</v>
      </c>
      <c r="D46" s="7"/>
      <c r="E46" s="7"/>
      <c r="F46" s="7"/>
      <c r="G46" s="7">
        <v>204</v>
      </c>
      <c r="H46" s="7"/>
      <c r="I46" s="8">
        <f>+G46</f>
        <v>204</v>
      </c>
      <c r="J46" s="9">
        <f t="shared" si="0"/>
        <v>0</v>
      </c>
    </row>
    <row r="47" spans="2:10" ht="12.75">
      <c r="B47" s="7"/>
      <c r="C47" s="7" t="s">
        <v>51</v>
      </c>
      <c r="D47" s="7"/>
      <c r="E47" s="7"/>
      <c r="F47" s="7"/>
      <c r="G47" s="9">
        <v>300</v>
      </c>
      <c r="H47" s="7"/>
      <c r="I47" s="8">
        <f>+G47</f>
        <v>300</v>
      </c>
      <c r="J47" s="9">
        <f t="shared" si="0"/>
        <v>0</v>
      </c>
    </row>
    <row r="48" spans="2:10" ht="12.75">
      <c r="B48" s="7"/>
      <c r="C48" s="7"/>
      <c r="D48" s="7"/>
      <c r="E48" s="7"/>
      <c r="F48" s="7"/>
      <c r="G48" s="9"/>
      <c r="H48" s="7"/>
      <c r="I48" s="8"/>
      <c r="J48" s="9"/>
    </row>
    <row r="49" spans="2:10" ht="12.75">
      <c r="B49" s="7"/>
      <c r="C49" s="7" t="s">
        <v>17</v>
      </c>
      <c r="D49" s="7"/>
      <c r="E49" s="7"/>
      <c r="F49" s="7"/>
      <c r="G49" s="7">
        <v>1020</v>
      </c>
      <c r="H49" s="7"/>
      <c r="I49" s="8">
        <f>+G49</f>
        <v>1020</v>
      </c>
      <c r="J49" s="9">
        <f t="shared" si="0"/>
        <v>0</v>
      </c>
    </row>
    <row r="50" spans="2:10" ht="12.75">
      <c r="B50" s="7"/>
      <c r="C50" s="7" t="s">
        <v>18</v>
      </c>
      <c r="D50" s="7"/>
      <c r="E50" s="7"/>
      <c r="F50" s="7"/>
      <c r="G50" s="9">
        <v>200</v>
      </c>
      <c r="H50" s="7"/>
      <c r="I50" s="8">
        <v>200</v>
      </c>
      <c r="J50" s="9">
        <f t="shared" si="0"/>
        <v>0</v>
      </c>
    </row>
    <row r="51" spans="2:10" ht="12.75">
      <c r="B51" s="7"/>
      <c r="C51" s="7" t="s">
        <v>56</v>
      </c>
      <c r="D51" s="7"/>
      <c r="E51" s="7"/>
      <c r="F51" s="7"/>
      <c r="G51" s="7">
        <v>500</v>
      </c>
      <c r="H51" s="7"/>
      <c r="I51" s="8">
        <v>0</v>
      </c>
      <c r="J51" s="9">
        <f t="shared" si="0"/>
        <v>500</v>
      </c>
    </row>
    <row r="52" spans="2:10" ht="12.75">
      <c r="B52" s="7"/>
      <c r="C52" s="7"/>
      <c r="D52" s="7"/>
      <c r="E52" s="7"/>
      <c r="F52" s="7"/>
      <c r="G52" s="9"/>
      <c r="H52" s="7"/>
      <c r="I52" s="8"/>
      <c r="J52" s="9"/>
    </row>
    <row r="53" spans="2:10" ht="12.75">
      <c r="B53" s="7"/>
      <c r="C53" s="7" t="s">
        <v>23</v>
      </c>
      <c r="D53" s="7"/>
      <c r="E53" s="7"/>
      <c r="F53" s="7"/>
      <c r="G53" s="7">
        <v>200</v>
      </c>
      <c r="H53" s="7"/>
      <c r="I53" s="8">
        <v>200</v>
      </c>
      <c r="J53" s="9">
        <f t="shared" si="0"/>
        <v>0</v>
      </c>
    </row>
    <row r="54" spans="2:10" ht="12.75">
      <c r="B54" s="7"/>
      <c r="C54" s="7"/>
      <c r="D54" s="7"/>
      <c r="E54" s="7"/>
      <c r="F54" s="7"/>
      <c r="G54" s="7"/>
      <c r="H54" s="7"/>
      <c r="I54" s="8"/>
      <c r="J54" s="9"/>
    </row>
    <row r="55" spans="2:10" ht="12.75">
      <c r="B55" s="7"/>
      <c r="C55" s="7"/>
      <c r="D55" s="7"/>
      <c r="E55" s="7"/>
      <c r="F55" s="7"/>
      <c r="G55" s="7"/>
      <c r="H55" s="7"/>
      <c r="I55" s="8"/>
      <c r="J55" s="9"/>
    </row>
    <row r="56" spans="2:10" ht="12.75">
      <c r="B56" s="7"/>
      <c r="C56" s="7"/>
      <c r="D56" s="7"/>
      <c r="E56" s="7"/>
      <c r="F56" s="7"/>
      <c r="G56" s="9"/>
      <c r="H56" s="7"/>
      <c r="I56" s="8"/>
      <c r="J56" s="9"/>
    </row>
    <row r="57" spans="2:10" ht="12.75">
      <c r="B57" s="7"/>
      <c r="C57" s="7"/>
      <c r="D57" s="7"/>
      <c r="E57" s="7"/>
      <c r="F57" s="7"/>
      <c r="G57" s="7"/>
      <c r="H57" s="7"/>
      <c r="I57" s="8"/>
      <c r="J57" s="9"/>
    </row>
    <row r="58" spans="2:10" ht="12.75">
      <c r="B58" s="7"/>
      <c r="C58" s="7"/>
      <c r="D58" s="7"/>
      <c r="E58" s="7"/>
      <c r="F58" s="7"/>
      <c r="G58" s="7"/>
      <c r="H58" s="7"/>
      <c r="I58" s="8"/>
      <c r="J58" s="9"/>
    </row>
    <row r="59" spans="2:10" ht="12.75">
      <c r="B59" s="7"/>
      <c r="C59" s="7" t="s">
        <v>3</v>
      </c>
      <c r="D59" s="25">
        <v>0.06</v>
      </c>
      <c r="E59" s="2">
        <f>+G31</f>
        <v>0.49853372434017595</v>
      </c>
      <c r="F59" s="7" t="s">
        <v>4</v>
      </c>
      <c r="G59" s="9">
        <f>ROUND(+B$33*B$34*D59*E59,0)</f>
        <v>1360</v>
      </c>
      <c r="H59" s="7"/>
      <c r="I59" s="8">
        <v>500</v>
      </c>
      <c r="J59" s="9">
        <f t="shared" si="0"/>
        <v>860</v>
      </c>
    </row>
    <row r="60" spans="2:10" ht="12.75">
      <c r="B60" s="7"/>
      <c r="C60" s="7" t="s">
        <v>5</v>
      </c>
      <c r="D60" s="23">
        <v>0.11</v>
      </c>
      <c r="E60" s="23">
        <f>1-E59</f>
        <v>0.501466275659824</v>
      </c>
      <c r="F60" s="7"/>
      <c r="G60" s="9">
        <f>ROUND(+B$33*B$34*D60*E60,0)</f>
        <v>2508</v>
      </c>
      <c r="H60" s="7"/>
      <c r="I60" s="8">
        <v>1150</v>
      </c>
      <c r="J60" s="9">
        <f t="shared" si="0"/>
        <v>1358</v>
      </c>
    </row>
    <row r="61" spans="2:10" ht="12.75">
      <c r="B61" s="7"/>
      <c r="C61" s="7" t="s">
        <v>6</v>
      </c>
      <c r="D61" s="26"/>
      <c r="E61" s="7"/>
      <c r="F61" s="7"/>
      <c r="G61" s="9">
        <f>SUM(F21:F28)*B34/B11</f>
        <v>1272.4444444444443</v>
      </c>
      <c r="H61" s="7"/>
      <c r="I61" s="8">
        <v>450</v>
      </c>
      <c r="J61" s="9">
        <f t="shared" si="0"/>
        <v>822.4444444444443</v>
      </c>
    </row>
    <row r="62" spans="2:10" ht="12.75">
      <c r="B62" s="7"/>
      <c r="C62" s="7" t="s">
        <v>54</v>
      </c>
      <c r="D62" s="7"/>
      <c r="E62" s="7"/>
      <c r="F62" s="7"/>
      <c r="G62" s="10">
        <f>0.2*G60</f>
        <v>501.6</v>
      </c>
      <c r="H62" s="7"/>
      <c r="I62" s="8"/>
      <c r="J62" s="9">
        <f t="shared" si="0"/>
        <v>501.6</v>
      </c>
    </row>
    <row r="63" spans="2:10" ht="12.75">
      <c r="B63" s="7"/>
      <c r="C63" s="7" t="s">
        <v>7</v>
      </c>
      <c r="D63" s="7"/>
      <c r="E63" s="27">
        <v>0.015</v>
      </c>
      <c r="F63" s="7" t="s">
        <v>27</v>
      </c>
      <c r="G63" s="9">
        <f>ROUND(SUM(G40:G62)*E63,0)</f>
        <v>171</v>
      </c>
      <c r="H63" s="7"/>
      <c r="I63" s="8">
        <f>+G63</f>
        <v>171</v>
      </c>
      <c r="J63" s="9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2" ht="12.75">
      <c r="B65" s="7"/>
      <c r="C65" s="7" t="s">
        <v>61</v>
      </c>
      <c r="D65" s="7"/>
      <c r="E65" s="7"/>
      <c r="F65" s="7"/>
      <c r="G65" s="15">
        <f>SUM(G40:G63)</f>
        <v>11567.044444444446</v>
      </c>
      <c r="H65" s="7"/>
      <c r="I65" s="15">
        <f>SUM(I40:I63)</f>
        <v>5801</v>
      </c>
      <c r="J65" s="15">
        <f>SUM(J40:J63)</f>
        <v>5766.044444444445</v>
      </c>
      <c r="L65" s="1"/>
    </row>
    <row r="66" spans="2:10" ht="12.75">
      <c r="B66" s="7"/>
      <c r="C66" s="7" t="s">
        <v>30</v>
      </c>
      <c r="D66" s="7"/>
      <c r="E66" s="24">
        <f>+(E59*D59)+(E60*D60)</f>
        <v>0.0850733137829912</v>
      </c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  <row r="69" spans="2:10" ht="12.75">
      <c r="B69" s="7"/>
      <c r="C69" s="7"/>
      <c r="D69" s="7"/>
      <c r="E69" s="7"/>
      <c r="F69" s="7"/>
      <c r="G69" s="16">
        <f>ROUND(+G65/B34/12,2)</f>
        <v>60.25</v>
      </c>
      <c r="H69" s="7" t="s">
        <v>21</v>
      </c>
      <c r="I69" s="16">
        <f>ROUND(+I65/B34/12,2)</f>
        <v>30.21</v>
      </c>
      <c r="J69" s="16">
        <f>ROUND(+J65*1000/B35,2)</f>
        <v>2.05</v>
      </c>
    </row>
    <row r="70" spans="2:10" ht="12.75">
      <c r="B70" s="7"/>
      <c r="C70" s="7"/>
      <c r="D70" s="7"/>
      <c r="E70" s="7"/>
      <c r="F70" s="7"/>
      <c r="G70" s="7"/>
      <c r="H70" s="7"/>
      <c r="I70" s="7" t="s">
        <v>14</v>
      </c>
      <c r="J70" s="7" t="s">
        <v>55</v>
      </c>
    </row>
    <row r="71" spans="2:10" ht="12.75">
      <c r="B71" s="7"/>
      <c r="C71" s="7"/>
      <c r="D71" s="7"/>
      <c r="E71" s="7"/>
      <c r="F71" s="7"/>
      <c r="G71" s="28"/>
      <c r="H71" s="7"/>
      <c r="I71" s="7"/>
      <c r="J71" s="7"/>
    </row>
    <row r="72" spans="2:10" ht="12.75">
      <c r="B72" s="7"/>
      <c r="C72" s="7"/>
      <c r="D72" s="7"/>
      <c r="E72" s="7"/>
      <c r="F72" s="7"/>
      <c r="G72" s="7"/>
      <c r="H72" s="7"/>
      <c r="I72" s="7"/>
      <c r="J72" s="7"/>
    </row>
    <row r="73" spans="2:10" ht="12.75">
      <c r="B73" s="7"/>
      <c r="C73" s="7"/>
      <c r="D73" s="29" t="s">
        <v>33</v>
      </c>
      <c r="E73" s="18"/>
      <c r="F73" s="18"/>
      <c r="G73" s="18"/>
      <c r="H73" s="30">
        <f>+I69+J69*3</f>
        <v>36.36</v>
      </c>
      <c r="I73" s="7"/>
      <c r="J73" s="7"/>
    </row>
    <row r="74" spans="2:10" ht="12.75">
      <c r="B74" s="7"/>
      <c r="C74" s="7"/>
      <c r="D74" s="31" t="s">
        <v>34</v>
      </c>
      <c r="E74" s="21"/>
      <c r="F74" s="21"/>
      <c r="G74" s="21"/>
      <c r="H74" s="32">
        <f>+J69</f>
        <v>2.05</v>
      </c>
      <c r="I74" s="7"/>
      <c r="J74" s="7"/>
    </row>
    <row r="75" spans="2:10" ht="12.75">
      <c r="B75" s="7"/>
      <c r="C75" s="7"/>
      <c r="D75" s="7"/>
      <c r="E75" s="7"/>
      <c r="F75" s="7"/>
      <c r="G75" s="7"/>
      <c r="H75" s="7"/>
      <c r="I75" s="7"/>
      <c r="J75" s="7"/>
    </row>
    <row r="76" spans="2:10" ht="15.75">
      <c r="B76" s="7"/>
      <c r="C76" s="7"/>
      <c r="D76" s="7"/>
      <c r="E76" s="7"/>
      <c r="F76" s="7"/>
      <c r="G76" s="33" t="s">
        <v>63</v>
      </c>
      <c r="H76" s="7"/>
      <c r="I76" s="7"/>
      <c r="J76" s="7"/>
    </row>
  </sheetData>
  <printOptions/>
  <pageMargins left="0.75" right="0.75" top="0.57" bottom="0.55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mercij</dc:creator>
  <cp:keywords/>
  <dc:description/>
  <cp:lastModifiedBy>beltl1</cp:lastModifiedBy>
  <cp:lastPrinted>2004-05-06T18:10:01Z</cp:lastPrinted>
  <dcterms:created xsi:type="dcterms:W3CDTF">2003-12-19T18:34:55Z</dcterms:created>
  <dcterms:modified xsi:type="dcterms:W3CDTF">2004-05-06T18:10:23Z</dcterms:modified>
  <cp:category/>
  <cp:version/>
  <cp:contentType/>
  <cp:contentStatus/>
</cp:coreProperties>
</file>