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charts/chartEx13.xml" ContentType="application/vnd.ms-office.chartex+xml"/>
  <Override PartName="/xl/charts/style13.xml" ContentType="application/vnd.ms-office.chartstyle+xml"/>
  <Override PartName="/xl/charts/colors13.xml" ContentType="application/vnd.ms-office.chartcolorstyle+xml"/>
  <Override PartName="/xl/charts/chartEx14.xml" ContentType="application/vnd.ms-office.chartex+xml"/>
  <Override PartName="/xl/charts/style14.xml" ContentType="application/vnd.ms-office.chartstyle+xml"/>
  <Override PartName="/xl/charts/colors14.xml" ContentType="application/vnd.ms-office.chartcolorstyle+xml"/>
  <Override PartName="/xl/charts/chartEx15.xml" ContentType="application/vnd.ms-office.chartex+xml"/>
  <Override PartName="/xl/charts/style15.xml" ContentType="application/vnd.ms-office.chartstyle+xml"/>
  <Override PartName="/xl/charts/colors15.xml" ContentType="application/vnd.ms-office.chartcolorstyle+xml"/>
  <Override PartName="/xl/charts/chartEx16.xml" ContentType="application/vnd.ms-office.chartex+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Ex17.xml" ContentType="application/vnd.ms-office.chartex+xml"/>
  <Override PartName="/xl/charts/style17.xml" ContentType="application/vnd.ms-office.chartstyle+xml"/>
  <Override PartName="/xl/charts/colors17.xml" ContentType="application/vnd.ms-office.chartcolorstyle+xml"/>
  <Override PartName="/xl/charts/chartEx18.xml" ContentType="application/vnd.ms-office.chartex+xml"/>
  <Override PartName="/xl/charts/style18.xml" ContentType="application/vnd.ms-office.chartstyle+xml"/>
  <Override PartName="/xl/charts/colors18.xml" ContentType="application/vnd.ms-office.chartcolorstyle+xml"/>
  <Override PartName="/xl/charts/chartEx19.xml" ContentType="application/vnd.ms-office.chartex+xml"/>
  <Override PartName="/xl/charts/style19.xml" ContentType="application/vnd.ms-office.chartstyle+xml"/>
  <Override PartName="/xl/charts/colors19.xml" ContentType="application/vnd.ms-office.chartcolorstyle+xml"/>
  <Override PartName="/xl/charts/chartEx20.xml" ContentType="application/vnd.ms-office.chartex+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harts/chart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ml.chartshapes+xml"/>
  <Override PartName="/xl/charts/chart3.xml" ContentType="application/vnd.openxmlformats-officedocument.drawingml.chart+xml"/>
  <Override PartName="/xl/charts/style23.xml" ContentType="application/vnd.ms-office.chartstyle+xml"/>
  <Override PartName="/xl/charts/colors23.xml" ContentType="application/vnd.ms-office.chartcolorstyle+xml"/>
  <Override PartName="/xl/charts/chart4.xml" ContentType="application/vnd.openxmlformats-officedocument.drawingml.chart+xml"/>
  <Override PartName="/xl/charts/style24.xml" ContentType="application/vnd.ms-office.chartstyle+xml"/>
  <Override PartName="/xl/charts/colors24.xml" ContentType="application/vnd.ms-office.chartcolorstyle+xml"/>
  <Override PartName="/xl/charts/chart5.xml" ContentType="application/vnd.openxmlformats-officedocument.drawingml.chart+xml"/>
  <Override PartName="/xl/charts/style25.xml" ContentType="application/vnd.ms-office.chartstyle+xml"/>
  <Override PartName="/xl/charts/colors25.xml" ContentType="application/vnd.ms-office.chartcolorstyle+xml"/>
  <Override PartName="/xl/charts/chart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ml.chartshapes+xml"/>
  <Override PartName="/xl/charts/chart9.xml" ContentType="application/vnd.openxmlformats-officedocument.drawingml.chart+xml"/>
  <Override PartName="/xl/charts/style29.xml" ContentType="application/vnd.ms-office.chartstyle+xml"/>
  <Override PartName="/xl/charts/colors29.xml" ContentType="application/vnd.ms-office.chartcolorstyle+xml"/>
  <Override PartName="/xl/charts/chart1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3.xml" ContentType="application/vnd.openxmlformats-officedocument.drawingml.chartshapes+xml"/>
  <Override PartName="/xl/charts/chart1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charts/chart1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7.xml" ContentType="application/vnd.openxmlformats-officedocument.drawingml.chartshapes+xml"/>
  <Override PartName="/xl/charts/chart1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0.xml" ContentType="application/vnd.openxmlformats-officedocument.drawingml.chartshapes+xml"/>
  <Override PartName="/xl/charts/chart1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1.xml" ContentType="application/vnd.openxmlformats-officedocument.drawingml.chartshapes+xml"/>
  <Override PartName="/xl/charts/chart17.xml" ContentType="application/vnd.openxmlformats-officedocument.drawingml.chart+xml"/>
  <Override PartName="/xl/charts/style37.xml" ContentType="application/vnd.ms-office.chartstyle+xml"/>
  <Override PartName="/xl/charts/colors37.xml" ContentType="application/vnd.ms-office.chartcolorstyle+xml"/>
  <Override PartName="/xl/charts/chart18.xml" ContentType="application/vnd.openxmlformats-officedocument.drawingml.chart+xml"/>
  <Override PartName="/xl/charts/style38.xml" ContentType="application/vnd.ms-office.chartstyle+xml"/>
  <Override PartName="/xl/charts/colors38.xml" ContentType="application/vnd.ms-office.chartcolorstyle+xml"/>
  <Override PartName="/xl/charts/chart1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2.xml" ContentType="application/vnd.openxmlformats-officedocument.drawingml.chartshapes+xml"/>
  <Override PartName="/xl/charts/chart2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3.xml" ContentType="application/vnd.openxmlformats-officedocument.drawingml.chartshapes+xml"/>
  <Override PartName="/xl/charts/chart2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ml.chartshapes+xml"/>
  <Override PartName="/xl/charts/chart2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6.xml" ContentType="application/vnd.openxmlformats-officedocument.drawingml.chartshapes+xml"/>
  <Override PartName="/xl/charts/chart2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ml.chartshapes+xml"/>
  <Override PartName="/xl/charts/chart2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2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30.xml" ContentType="application/vnd.openxmlformats-officedocument.drawingml.chartshapes+xml"/>
  <Override PartName="/xl/charts/chart2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31.xml" ContentType="application/vnd.openxmlformats-officedocument.drawingml.chartshapes+xml"/>
  <Override PartName="/xl/charts/chart28.xml" ContentType="application/vnd.openxmlformats-officedocument.drawingml.chart+xml"/>
  <Override PartName="/xl/charts/style48.xml" ContentType="application/vnd.ms-office.chartstyle+xml"/>
  <Override PartName="/xl/charts/colors48.xml" ContentType="application/vnd.ms-office.chartcolorstyle+xml"/>
  <Override PartName="/xl/charts/chart2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32.xml" ContentType="application/vnd.openxmlformats-officedocument.drawingml.chartshapes+xml"/>
  <Override PartName="/xl/charts/chart3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3.xml" ContentType="application/vnd.openxmlformats-officedocument.drawingml.chartshapes+xml"/>
  <Override PartName="/xl/charts/chart31.xml" ContentType="application/vnd.openxmlformats-officedocument.drawingml.chart+xml"/>
  <Override PartName="/xl/charts/style51.xml" ContentType="application/vnd.ms-office.chartstyle+xml"/>
  <Override PartName="/xl/charts/colors51.xml" ContentType="application/vnd.ms-office.chartcolorstyle+xml"/>
  <Override PartName="/xl/charts/chart3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4.xml" ContentType="application/vnd.openxmlformats-officedocument.drawingml.chartshapes+xml"/>
  <Override PartName="/xl/charts/chart3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35.xml" ContentType="application/vnd.openxmlformats-officedocument.drawingml.chartshapes+xml"/>
  <Override PartName="/xl/charts/chart3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6.xml" ContentType="application/vnd.openxmlformats-officedocument.drawing+xml"/>
  <Override PartName="/xl/charts/chart3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37.xml" ContentType="application/vnd.openxmlformats-officedocument.drawingml.chartshapes+xml"/>
  <Override PartName="/xl/charts/chart3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38.xml" ContentType="application/vnd.openxmlformats-officedocument.drawingml.chartshapes+xml"/>
  <Override PartName="/xl/charts/chart37.xml" ContentType="application/vnd.openxmlformats-officedocument.drawingml.chart+xml"/>
  <Override PartName="/xl/theme/themeOverride1.xml" ContentType="application/vnd.openxmlformats-officedocument.themeOverride+xml"/>
  <Override PartName="/xl/drawings/drawing39.xml" ContentType="application/vnd.openxmlformats-officedocument.drawing+xml"/>
  <Override PartName="/xl/charts/chart38.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40.xml" ContentType="application/vnd.openxmlformats-officedocument.drawingml.chartshapes+xml"/>
  <Override PartName="/xl/charts/chart39.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charts/chart40.xml" ContentType="application/vnd.openxmlformats-officedocument.drawingml.chart+xml"/>
  <Override PartName="/xl/charts/style59.xml" ContentType="application/vnd.ms-office.chartstyle+xml"/>
  <Override PartName="/xl/charts/colors59.xml" ContentType="application/vnd.ms-office.chartcolorstyle+xml"/>
  <Override PartName="/xl/charts/chart41.xml" ContentType="application/vnd.openxmlformats-officedocument.drawingml.chart+xml"/>
  <Override PartName="/xl/charts/style60.xml" ContentType="application/vnd.ms-office.chartstyle+xml"/>
  <Override PartName="/xl/charts/colors60.xml" ContentType="application/vnd.ms-office.chartcolorstyle+xml"/>
  <Override PartName="/xl/charts/chart42.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44.xml" ContentType="application/vnd.openxmlformats-officedocument.drawing+xml"/>
  <Override PartName="/xl/charts/chart43.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45.xml" ContentType="application/vnd.openxmlformats-officedocument.drawingml.chartshapes+xml"/>
  <Override PartName="/xl/charts/chart44.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46.xml" ContentType="application/vnd.openxmlformats-officedocument.drawingml.chartshapes+xml"/>
  <Override PartName="/xl/charts/chart45.xml" ContentType="application/vnd.openxmlformats-officedocument.drawingml.chart+xml"/>
  <Override PartName="/xl/charts/style64.xml" ContentType="application/vnd.ms-office.chartstyle+xml"/>
  <Override PartName="/xl/charts/colors64.xml" ContentType="application/vnd.ms-office.chartcolorstyle+xml"/>
  <Override PartName="/xl/charts/chart46.xml" ContentType="application/vnd.openxmlformats-officedocument.drawingml.chart+xml"/>
  <Override PartName="/xl/charts/style65.xml" ContentType="application/vnd.ms-office.chartstyle+xml"/>
  <Override PartName="/xl/charts/colors65.xml" ContentType="application/vnd.ms-office.chartcolorstyle+xml"/>
  <Override PartName="/xl/charts/chart47.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47.xml" ContentType="application/vnd.openxmlformats-officedocument.drawing+xml"/>
  <Override PartName="/xl/charts/chart48.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4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tja8082\Desktop\Desktop\EM&amp;V MEEIA 2\"/>
    </mc:Choice>
  </mc:AlternateContent>
  <bookViews>
    <workbookView xWindow="53880" yWindow="-120" windowWidth="29040" windowHeight="15840" tabRatio="823"/>
  </bookViews>
  <sheets>
    <sheet name="Cover" sheetId="7" r:id="rId1"/>
    <sheet name="TOC" sheetId="8" r:id="rId2"/>
    <sheet name="MEEIA Targets" sheetId="47" state="hidden" r:id="rId3"/>
    <sheet name="Program to Date Sector Results" sheetId="69" state="hidden" r:id="rId4"/>
    <sheet name="Overall Results PY 2018" sheetId="31" r:id="rId5"/>
    <sheet name="Overall Results PY 2017" sheetId="70" r:id="rId6"/>
    <sheet name="Overall Results PY 2016" sheetId="65" r:id="rId7"/>
    <sheet name="Business EER - Standard" sheetId="50" r:id="rId8"/>
    <sheet name="Business EER - Custom" sheetId="63" r:id="rId9"/>
    <sheet name="Block Bidding" sheetId="66" r:id="rId10"/>
    <sheet name="Business EER - SEM" sheetId="67" r:id="rId11"/>
    <sheet name="Small Bus. Lighting" sheetId="52" r:id="rId12"/>
    <sheet name="Whole House Efficiency" sheetId="56" r:id="rId13"/>
    <sheet name="Income-Eligible Multi-Family" sheetId="54" r:id="rId14"/>
    <sheet name="Home Lighting Rebate" sheetId="48" r:id="rId15"/>
    <sheet name="HER" sheetId="57" r:id="rId16"/>
    <sheet name="IEHER" sheetId="62" r:id="rId17"/>
    <sheet name="OEA" sheetId="64" r:id="rId18"/>
    <sheet name="Res Programmable Thermostat" sheetId="59" r:id="rId19"/>
    <sheet name="Bus Programmable Thermostat" sheetId="60" r:id="rId20"/>
    <sheet name="Demand Response Incentive" sheetId="68" r:id="rId21"/>
  </sheets>
  <definedNames>
    <definedName name="_xlnm._FilterDatabase" localSheetId="7" hidden="1">'Business EER - Standard'!#REF!</definedName>
    <definedName name="_Hlk21521578" localSheetId="4">'Overall Results PY 2018'!$A$358</definedName>
    <definedName name="_xlchart.v1.0" hidden="1">'Overall Results PY 2018'!$L$64:$L$78</definedName>
    <definedName name="_xlchart.v1.1" hidden="1">'Overall Results PY 2018'!$N$64:$N$78</definedName>
    <definedName name="_xlchart.v1.10" hidden="1">'Overall Results PY 2018'!$M$39:$M$51</definedName>
    <definedName name="_xlchart.v1.11" hidden="1">'Overall Results PY 2018'!$R$39:$R$51</definedName>
    <definedName name="_xlchart.v1.12" hidden="1">'Overall Results PY 2018'!$M$39:$M$51</definedName>
    <definedName name="_xlchart.v1.13" hidden="1">'Overall Results PY 2018'!$P$39:$P$51</definedName>
    <definedName name="_xlchart.v1.14" hidden="1">('Overall Results PY 2018'!$L$64:$L$68,'Overall Results PY 2018'!$L$70:$L$72,'Overall Results PY 2018'!$L$74:$L$77)</definedName>
    <definedName name="_xlchart.v1.15" hidden="1">('Overall Results PY 2018'!$M$64:$M$68,'Overall Results PY 2018'!$M$70:$M$72,'Overall Results PY 2018'!$M$74:$M$77)</definedName>
    <definedName name="_xlchart.v1.16" hidden="1">'Overall Results PY 2017'!$M$39:$M$51</definedName>
    <definedName name="_xlchart.v1.17" hidden="1">'Overall Results PY 2017'!$P$39:$P$51</definedName>
    <definedName name="_xlchart.v1.18" hidden="1">'Overall Results PY 2017'!$L$64:$L$78</definedName>
    <definedName name="_xlchart.v1.19" hidden="1">'Overall Results PY 2017'!$N$64:$N$78</definedName>
    <definedName name="_xlchart.v1.2" hidden="1">'Overall Results PY 2018'!$L$64:$L$78</definedName>
    <definedName name="_xlchart.v1.20" hidden="1">'Overall Results PY 2017'!$M$12:$M$23</definedName>
    <definedName name="_xlchart.v1.21" hidden="1">'Overall Results PY 2017'!$P$12:$P$23</definedName>
    <definedName name="_xlchart.v1.22" hidden="1">'Overall Results PY 2017'!$M$12:$M$23</definedName>
    <definedName name="_xlchart.v1.23" hidden="1">'Overall Results PY 2017'!$R$12:$R$23</definedName>
    <definedName name="_xlchart.v1.24" hidden="1">'Overall Results PY 2017'!$M$39:$M$51</definedName>
    <definedName name="_xlchart.v1.25" hidden="1">'Overall Results PY 2017'!$R$39:$R$51</definedName>
    <definedName name="_xlchart.v1.26" hidden="1">'Overall Results PY 2017'!$L$64:$L$78</definedName>
    <definedName name="_xlchart.v1.27" hidden="1">'Overall Results PY 2017'!$P$64:$P$78</definedName>
    <definedName name="_xlchart.v1.28" hidden="1">'Overall Results PY 2017'!$L$64:$L$78</definedName>
    <definedName name="_xlchart.v1.29" hidden="1">'Overall Results PY 2017'!$O$64:$O$78</definedName>
    <definedName name="_xlchart.v1.3" hidden="1">'Overall Results PY 2018'!$O$64:$O$78</definedName>
    <definedName name="_xlchart.v1.30" hidden="1">('Overall Results PY 2017'!$L$64:$L$68,'Overall Results PY 2017'!$L$70:$L$72,'Overall Results PY 2017'!$L$74:$L$77)</definedName>
    <definedName name="_xlchart.v1.31" hidden="1">('Overall Results PY 2017'!$M$64:$M$68,'Overall Results PY 2017'!$M$70:$M$72,'Overall Results PY 2017'!$M$74:$M$77)</definedName>
    <definedName name="_xlchart.v1.32" hidden="1">'Overall Results PY 2016'!$M$11:$M$20</definedName>
    <definedName name="_xlchart.v1.33" hidden="1">'Overall Results PY 2016'!$P$11:$P$20</definedName>
    <definedName name="_xlchart.v1.34" hidden="1">'Overall Results PY 2016'!$M$11:$M$20</definedName>
    <definedName name="_xlchart.v1.35" hidden="1">'Overall Results PY 2016'!$R$11:$R$20</definedName>
    <definedName name="_xlchart.v1.36" hidden="1">'Overall Results PY 2016'!$M$34:$M$44</definedName>
    <definedName name="_xlchart.v1.37" hidden="1">'Overall Results PY 2016'!$R$34:$R$44</definedName>
    <definedName name="_xlchart.v1.38" hidden="1">'Overall Results PY 2016'!$M$34:$M$44</definedName>
    <definedName name="_xlchart.v1.39" hidden="1">'Overall Results PY 2016'!$P$34:$P$44</definedName>
    <definedName name="_xlchart.v1.4" hidden="1">'Overall Results PY 2018'!$M$12:$M$23</definedName>
    <definedName name="_xlchart.v1.5" hidden="1">'Overall Results PY 2018'!$R$12:$R$23</definedName>
    <definedName name="_xlchart.v1.6" hidden="1">'Overall Results PY 2018'!$M$12:$M$23</definedName>
    <definedName name="_xlchart.v1.7" hidden="1">'Overall Results PY 2018'!$P$12:$P$23</definedName>
    <definedName name="_xlchart.v1.8" hidden="1">'Overall Results PY 2018'!$L$64:$L$78</definedName>
    <definedName name="_xlchart.v1.9" hidden="1">'Overall Results PY 2018'!$P$64:$P$78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69" l="1"/>
  <c r="H9" i="69"/>
  <c r="F327" i="31" l="1"/>
  <c r="F326" i="31"/>
  <c r="F325" i="31"/>
  <c r="F324" i="31"/>
  <c r="F323" i="31"/>
  <c r="F322" i="31"/>
  <c r="F321" i="31"/>
  <c r="F320" i="31"/>
  <c r="F319" i="31"/>
  <c r="F318" i="31"/>
  <c r="F317" i="31"/>
  <c r="F316" i="31"/>
  <c r="F315" i="31"/>
  <c r="F314" i="31"/>
  <c r="F313" i="31"/>
  <c r="H36" i="66" l="1"/>
  <c r="E36" i="66"/>
  <c r="E37" i="66"/>
  <c r="H37" i="66"/>
  <c r="D13" i="66"/>
  <c r="D12" i="66"/>
  <c r="H43" i="63"/>
  <c r="G43" i="63"/>
  <c r="F43" i="63"/>
  <c r="D43" i="63"/>
  <c r="C43" i="63"/>
  <c r="C82" i="63"/>
  <c r="B82" i="63"/>
  <c r="D71" i="63"/>
  <c r="F13" i="63"/>
  <c r="F12" i="63"/>
  <c r="D13" i="63"/>
  <c r="D12" i="63"/>
  <c r="C19" i="59" l="1"/>
  <c r="H343" i="31" l="1"/>
  <c r="H346" i="31"/>
  <c r="G336" i="31"/>
  <c r="H336" i="31" s="1"/>
  <c r="G337" i="31"/>
  <c r="H337" i="31" s="1"/>
  <c r="G338" i="31"/>
  <c r="H338" i="31" s="1"/>
  <c r="G339" i="31"/>
  <c r="H339" i="31" s="1"/>
  <c r="G340" i="31"/>
  <c r="H340" i="31" s="1"/>
  <c r="G341" i="31"/>
  <c r="H341" i="31" s="1"/>
  <c r="G342" i="31"/>
  <c r="H342" i="31" s="1"/>
  <c r="G343" i="31"/>
  <c r="G344" i="31"/>
  <c r="H344" i="31" s="1"/>
  <c r="G345" i="31"/>
  <c r="H345" i="31" s="1"/>
  <c r="G346" i="31"/>
  <c r="G347" i="31"/>
  <c r="H347" i="31" s="1"/>
  <c r="G348" i="31"/>
  <c r="H348" i="31" s="1"/>
  <c r="G349" i="31"/>
  <c r="H349" i="31" s="1"/>
  <c r="G335" i="31"/>
  <c r="H335" i="31" s="1"/>
  <c r="D336" i="31"/>
  <c r="D337" i="31"/>
  <c r="D338" i="31"/>
  <c r="D339" i="31"/>
  <c r="D340" i="31"/>
  <c r="D341" i="31"/>
  <c r="D342" i="31"/>
  <c r="D343" i="31"/>
  <c r="D344" i="31"/>
  <c r="D345" i="31"/>
  <c r="D346" i="31"/>
  <c r="D347" i="31"/>
  <c r="D348" i="31"/>
  <c r="D349" i="31"/>
  <c r="D335" i="31"/>
  <c r="C336" i="31"/>
  <c r="C337" i="31"/>
  <c r="C338" i="31"/>
  <c r="F338" i="31" s="1"/>
  <c r="C339" i="31"/>
  <c r="C340" i="31"/>
  <c r="C341" i="31"/>
  <c r="C342" i="31"/>
  <c r="F342" i="31" s="1"/>
  <c r="C343" i="31"/>
  <c r="C344" i="31"/>
  <c r="C345" i="31"/>
  <c r="C346" i="31"/>
  <c r="F346" i="31" s="1"/>
  <c r="C347" i="31"/>
  <c r="C348" i="31"/>
  <c r="C349" i="31"/>
  <c r="C335" i="31"/>
  <c r="F335" i="31" s="1"/>
  <c r="F349" i="31" l="1"/>
  <c r="F337" i="31"/>
  <c r="F340" i="31"/>
  <c r="I340" i="31" s="1"/>
  <c r="F345" i="31"/>
  <c r="I345" i="31" s="1"/>
  <c r="I349" i="31"/>
  <c r="F347" i="31"/>
  <c r="F343" i="31"/>
  <c r="F339" i="31"/>
  <c r="I339" i="31" s="1"/>
  <c r="F348" i="31"/>
  <c r="I348" i="31" s="1"/>
  <c r="F344" i="31"/>
  <c r="F341" i="31"/>
  <c r="I341" i="31" s="1"/>
  <c r="I337" i="31"/>
  <c r="I338" i="31"/>
  <c r="F336" i="31"/>
  <c r="I347" i="31"/>
  <c r="I344" i="31"/>
  <c r="I336" i="31"/>
  <c r="I346" i="31"/>
  <c r="I335" i="31"/>
  <c r="I342" i="31"/>
  <c r="I343" i="31"/>
  <c r="G13" i="62"/>
  <c r="G12" i="62"/>
  <c r="D13" i="62"/>
  <c r="D12" i="62"/>
  <c r="G13" i="57"/>
  <c r="G12" i="57"/>
  <c r="D13" i="57"/>
  <c r="D12" i="57"/>
  <c r="C48" i="60" l="1"/>
  <c r="C51" i="60" s="1"/>
  <c r="D48" i="60"/>
  <c r="D51" i="60" s="1"/>
  <c r="B48" i="60"/>
  <c r="B51" i="60" s="1"/>
  <c r="F51" i="60" s="1"/>
  <c r="F47" i="60"/>
  <c r="F46" i="60"/>
  <c r="C39" i="60"/>
  <c r="D39" i="60"/>
  <c r="C40" i="60"/>
  <c r="D40" i="60"/>
  <c r="D41" i="60" s="1"/>
  <c r="B40" i="60"/>
  <c r="B39" i="60"/>
  <c r="B41" i="60" s="1"/>
  <c r="F37" i="60"/>
  <c r="F38" i="60"/>
  <c r="F36" i="60"/>
  <c r="F35" i="60"/>
  <c r="C41" i="60" l="1"/>
  <c r="C48" i="59"/>
  <c r="D48" i="59"/>
  <c r="D51" i="59" s="1"/>
  <c r="B48" i="59"/>
  <c r="F47" i="59"/>
  <c r="F46" i="59"/>
  <c r="C51" i="59"/>
  <c r="B51" i="59"/>
  <c r="C39" i="59"/>
  <c r="D39" i="59"/>
  <c r="C40" i="59"/>
  <c r="D40" i="59"/>
  <c r="B40" i="59"/>
  <c r="B39" i="59"/>
  <c r="B41" i="59" s="1"/>
  <c r="F37" i="59"/>
  <c r="F38" i="59"/>
  <c r="F36" i="59"/>
  <c r="F35" i="59"/>
  <c r="C41" i="59" l="1"/>
  <c r="D41" i="59"/>
  <c r="D328" i="31" l="1"/>
  <c r="F328" i="31" l="1"/>
  <c r="C328" i="31"/>
  <c r="E328" i="31"/>
  <c r="C350" i="31" l="1"/>
  <c r="D350" i="31"/>
  <c r="E350" i="31"/>
  <c r="H350" i="31"/>
  <c r="G350" i="31"/>
  <c r="F350" i="31" l="1"/>
  <c r="I350" i="31" s="1"/>
  <c r="C21" i="67"/>
  <c r="C34" i="56" l="1"/>
  <c r="C20" i="67" l="1"/>
  <c r="B20" i="67"/>
  <c r="E123" i="31" l="1"/>
  <c r="C123" i="31"/>
  <c r="B123" i="31"/>
  <c r="F23" i="48" l="1"/>
  <c r="C23" i="48"/>
  <c r="B23" i="48"/>
  <c r="F22" i="48"/>
  <c r="C22" i="48"/>
  <c r="B22" i="48"/>
  <c r="F88" i="54" l="1"/>
  <c r="C41" i="54" s="1"/>
  <c r="E88" i="54"/>
  <c r="C88" i="54"/>
  <c r="B41" i="54" s="1"/>
  <c r="B88" i="54"/>
  <c r="F87" i="54"/>
  <c r="E87" i="54"/>
  <c r="C87" i="54"/>
  <c r="B87" i="54"/>
  <c r="F86" i="54"/>
  <c r="E86" i="54"/>
  <c r="G86" i="54" s="1"/>
  <c r="C86" i="54"/>
  <c r="B39" i="54" s="1"/>
  <c r="B86" i="54"/>
  <c r="F85" i="54"/>
  <c r="E85" i="54"/>
  <c r="C85" i="54"/>
  <c r="D85" i="54" s="1"/>
  <c r="B85" i="54"/>
  <c r="F84" i="54"/>
  <c r="C37" i="54" s="1"/>
  <c r="E84" i="54"/>
  <c r="C84" i="54"/>
  <c r="D84" i="54" s="1"/>
  <c r="B84" i="54"/>
  <c r="F83" i="54"/>
  <c r="E83" i="54"/>
  <c r="C83" i="54"/>
  <c r="B83" i="54"/>
  <c r="G66" i="54"/>
  <c r="D66" i="54"/>
  <c r="G65" i="54"/>
  <c r="D65" i="54"/>
  <c r="G64" i="54"/>
  <c r="D64" i="54"/>
  <c r="G63" i="54"/>
  <c r="D63" i="54"/>
  <c r="G62" i="54"/>
  <c r="D62" i="54"/>
  <c r="G61" i="54"/>
  <c r="D61" i="54"/>
  <c r="G59" i="54"/>
  <c r="D59" i="54"/>
  <c r="G58" i="54"/>
  <c r="D58" i="54"/>
  <c r="G57" i="54"/>
  <c r="D57" i="54"/>
  <c r="G56" i="54"/>
  <c r="D56" i="54"/>
  <c r="G55" i="54"/>
  <c r="D55" i="54"/>
  <c r="G54" i="54"/>
  <c r="D54" i="54"/>
  <c r="G53" i="54"/>
  <c r="D53" i="54"/>
  <c r="G52" i="54"/>
  <c r="D52" i="54"/>
  <c r="C40" i="54"/>
  <c r="B40" i="54"/>
  <c r="C39" i="54"/>
  <c r="B38" i="54"/>
  <c r="B37" i="54"/>
  <c r="B36" i="54"/>
  <c r="E23" i="54"/>
  <c r="E22" i="54"/>
  <c r="D88" i="54" l="1"/>
  <c r="C89" i="54"/>
  <c r="E89" i="54"/>
  <c r="B13" i="54" s="1"/>
  <c r="B23" i="54" s="1"/>
  <c r="G83" i="54"/>
  <c r="D86" i="54"/>
  <c r="C36" i="54"/>
  <c r="G85" i="54"/>
  <c r="G87" i="54"/>
  <c r="B89" i="54"/>
  <c r="B12" i="54" s="1"/>
  <c r="B22" i="54" s="1"/>
  <c r="D87" i="54"/>
  <c r="C12" i="54"/>
  <c r="C22" i="54" s="1"/>
  <c r="D89" i="54"/>
  <c r="G84" i="54"/>
  <c r="G88" i="54"/>
  <c r="B42" i="54"/>
  <c r="D39" i="54" s="1"/>
  <c r="D83" i="54"/>
  <c r="F89" i="54"/>
  <c r="C38" i="54"/>
  <c r="D41" i="54" l="1"/>
  <c r="D37" i="54"/>
  <c r="D36" i="54"/>
  <c r="D38" i="54"/>
  <c r="D40" i="54"/>
  <c r="D12" i="54"/>
  <c r="F12" i="54" s="1"/>
  <c r="G89" i="54"/>
  <c r="C13" i="54"/>
  <c r="C23" i="54" s="1"/>
  <c r="C42" i="54"/>
  <c r="D42" i="54" l="1"/>
  <c r="G12" i="54"/>
  <c r="F22" i="54"/>
  <c r="G22" i="54" s="1"/>
  <c r="D13" i="54"/>
  <c r="F13" i="54" s="1"/>
  <c r="D22" i="54"/>
  <c r="E40" i="54"/>
  <c r="E41" i="54"/>
  <c r="E39" i="54"/>
  <c r="E37" i="54"/>
  <c r="E36" i="54"/>
  <c r="E38" i="54"/>
  <c r="G13" i="54" l="1"/>
  <c r="F23" i="54"/>
  <c r="G23" i="54" s="1"/>
  <c r="D23" i="54"/>
  <c r="E42" i="54"/>
  <c r="F13" i="67" l="1"/>
  <c r="G41" i="31" s="1"/>
  <c r="F12" i="67"/>
  <c r="G93" i="31" l="1"/>
  <c r="B100" i="56" l="1"/>
  <c r="A100" i="56"/>
  <c r="B99" i="56"/>
  <c r="A99" i="56"/>
  <c r="C98" i="56"/>
  <c r="B98" i="56"/>
  <c r="A98" i="56"/>
  <c r="C97" i="56"/>
  <c r="B97" i="56"/>
  <c r="A97" i="56"/>
  <c r="C96" i="56"/>
  <c r="B96" i="56"/>
  <c r="A96" i="56"/>
  <c r="C95" i="56"/>
  <c r="B95" i="56"/>
  <c r="A95" i="56"/>
  <c r="C94" i="56"/>
  <c r="B94" i="56"/>
  <c r="A94" i="56"/>
  <c r="C93" i="56"/>
  <c r="B93" i="56"/>
  <c r="A93" i="56"/>
  <c r="C92" i="56"/>
  <c r="B92" i="56"/>
  <c r="A92" i="56"/>
  <c r="C91" i="56"/>
  <c r="B91" i="56"/>
  <c r="A91" i="56"/>
  <c r="C90" i="56"/>
  <c r="B90" i="56"/>
  <c r="A90" i="56"/>
  <c r="C89" i="56"/>
  <c r="B89" i="56"/>
  <c r="A89" i="56"/>
  <c r="C88" i="56"/>
  <c r="B88" i="56"/>
  <c r="A88" i="56"/>
  <c r="C87" i="56"/>
  <c r="B87" i="56"/>
  <c r="A87" i="56"/>
  <c r="C86" i="56"/>
  <c r="B86" i="56"/>
  <c r="A86" i="56"/>
  <c r="B85" i="56"/>
  <c r="A85" i="56"/>
  <c r="B84" i="56"/>
  <c r="A84" i="56"/>
  <c r="C83" i="56"/>
  <c r="B83" i="56"/>
  <c r="A83" i="56"/>
  <c r="C82" i="56"/>
  <c r="B82" i="56"/>
  <c r="A82" i="56"/>
  <c r="C81" i="56"/>
  <c r="B81" i="56"/>
  <c r="A81" i="56"/>
  <c r="B80" i="56"/>
  <c r="A80" i="56"/>
  <c r="B79" i="56"/>
  <c r="A79" i="56"/>
  <c r="B78" i="56"/>
  <c r="A78" i="56"/>
  <c r="J71" i="56"/>
  <c r="G100" i="56" s="1"/>
  <c r="G71" i="56"/>
  <c r="D100" i="56" s="1"/>
  <c r="J70" i="56"/>
  <c r="G99" i="56" s="1"/>
  <c r="G70" i="56"/>
  <c r="D99" i="56" s="1"/>
  <c r="J69" i="56"/>
  <c r="G98" i="56" s="1"/>
  <c r="G69" i="56"/>
  <c r="D98" i="56" s="1"/>
  <c r="J68" i="56"/>
  <c r="G97" i="56" s="1"/>
  <c r="G68" i="56"/>
  <c r="D97" i="56" s="1"/>
  <c r="J67" i="56"/>
  <c r="G96" i="56" s="1"/>
  <c r="G67" i="56"/>
  <c r="D96" i="56" s="1"/>
  <c r="J66" i="56"/>
  <c r="G95" i="56" s="1"/>
  <c r="G66" i="56"/>
  <c r="D95" i="56" s="1"/>
  <c r="J65" i="56"/>
  <c r="G94" i="56" s="1"/>
  <c r="G65" i="56"/>
  <c r="D94" i="56" s="1"/>
  <c r="J64" i="56"/>
  <c r="G93" i="56" s="1"/>
  <c r="G64" i="56"/>
  <c r="D93" i="56" s="1"/>
  <c r="J63" i="56"/>
  <c r="G92" i="56" s="1"/>
  <c r="G63" i="56"/>
  <c r="D92" i="56" s="1"/>
  <c r="J62" i="56"/>
  <c r="G91" i="56" s="1"/>
  <c r="G62" i="56"/>
  <c r="D91" i="56" s="1"/>
  <c r="J61" i="56"/>
  <c r="G90" i="56" s="1"/>
  <c r="G61" i="56"/>
  <c r="D90" i="56" s="1"/>
  <c r="J60" i="56"/>
  <c r="G89" i="56" s="1"/>
  <c r="G60" i="56"/>
  <c r="D89" i="56" s="1"/>
  <c r="J59" i="56"/>
  <c r="G88" i="56" s="1"/>
  <c r="G59" i="56"/>
  <c r="D88" i="56" s="1"/>
  <c r="J58" i="56"/>
  <c r="G87" i="56" s="1"/>
  <c r="G58" i="56"/>
  <c r="D87" i="56" s="1"/>
  <c r="J57" i="56"/>
  <c r="G86" i="56" s="1"/>
  <c r="G57" i="56"/>
  <c r="D86" i="56" s="1"/>
  <c r="J56" i="56"/>
  <c r="G85" i="56" s="1"/>
  <c r="G56" i="56"/>
  <c r="D85" i="56" s="1"/>
  <c r="J54" i="56"/>
  <c r="G83" i="56" s="1"/>
  <c r="G54" i="56"/>
  <c r="D83" i="56" s="1"/>
  <c r="J53" i="56"/>
  <c r="G82" i="56" s="1"/>
  <c r="G53" i="56"/>
  <c r="D82" i="56" s="1"/>
  <c r="J52" i="56"/>
  <c r="G81" i="56" s="1"/>
  <c r="G52" i="56"/>
  <c r="D81" i="56" s="1"/>
  <c r="J51" i="56"/>
  <c r="G80" i="56" s="1"/>
  <c r="G51" i="56"/>
  <c r="D80" i="56" s="1"/>
  <c r="J50" i="56"/>
  <c r="G79" i="56" s="1"/>
  <c r="G50" i="56"/>
  <c r="D79" i="56" s="1"/>
  <c r="J49" i="56"/>
  <c r="G78" i="56" s="1"/>
  <c r="G49" i="56"/>
  <c r="D78" i="56" s="1"/>
  <c r="G37" i="56"/>
  <c r="F37" i="56"/>
  <c r="B13" i="56" s="1"/>
  <c r="B21" i="56" s="1"/>
  <c r="D37" i="56"/>
  <c r="C37" i="56"/>
  <c r="B12" i="56" s="1"/>
  <c r="B20" i="56" s="1"/>
  <c r="B37" i="56"/>
  <c r="G36" i="56"/>
  <c r="F36" i="56"/>
  <c r="D36" i="56"/>
  <c r="E36" i="56" s="1"/>
  <c r="C36" i="56"/>
  <c r="B36" i="56"/>
  <c r="G35" i="56"/>
  <c r="H35" i="56" s="1"/>
  <c r="F35" i="56"/>
  <c r="D35" i="56"/>
  <c r="C35" i="56"/>
  <c r="B35" i="56"/>
  <c r="G34" i="56"/>
  <c r="H34" i="56" s="1"/>
  <c r="F34" i="56"/>
  <c r="D34" i="56"/>
  <c r="E34" i="56" s="1"/>
  <c r="B34" i="56"/>
  <c r="E37" i="56" l="1"/>
  <c r="C12" i="56"/>
  <c r="D12" i="56" s="1"/>
  <c r="E35" i="56"/>
  <c r="H36" i="56"/>
  <c r="F12" i="56"/>
  <c r="G12" i="56" s="1"/>
  <c r="C20" i="56"/>
  <c r="D20" i="56" s="1"/>
  <c r="H37" i="56"/>
  <c r="C13" i="56"/>
  <c r="D13" i="56" s="1"/>
  <c r="F87" i="50"/>
  <c r="F40" i="50"/>
  <c r="G35" i="50" s="1"/>
  <c r="C21" i="56" l="1"/>
  <c r="D21" i="56" s="1"/>
  <c r="F13" i="56"/>
  <c r="G36" i="50"/>
  <c r="G38" i="50"/>
  <c r="F20" i="56"/>
  <c r="G20" i="56" s="1"/>
  <c r="D148" i="48"/>
  <c r="C148" i="48"/>
  <c r="D142" i="48"/>
  <c r="C142" i="48"/>
  <c r="B127" i="48"/>
  <c r="B116" i="48"/>
  <c r="B83" i="48"/>
  <c r="B72" i="48"/>
  <c r="C57" i="48"/>
  <c r="C45" i="48"/>
  <c r="F21" i="56" l="1"/>
  <c r="G21" i="56" s="1"/>
  <c r="G13" i="56"/>
  <c r="C149" i="48"/>
  <c r="B148" i="48"/>
  <c r="D149" i="48"/>
  <c r="B142" i="48"/>
  <c r="B149" i="48" s="1"/>
  <c r="D127" i="48"/>
  <c r="C127" i="48"/>
  <c r="D116" i="48"/>
  <c r="C116" i="48"/>
  <c r="D105" i="48"/>
  <c r="C105" i="48"/>
  <c r="B105" i="48"/>
  <c r="D94" i="48"/>
  <c r="C94" i="48"/>
  <c r="B94" i="48"/>
  <c r="D83" i="48"/>
  <c r="C83" i="48"/>
  <c r="D72" i="48"/>
  <c r="C72" i="48"/>
  <c r="B57" i="48"/>
  <c r="D57" i="48" s="1"/>
  <c r="D56" i="48"/>
  <c r="D55" i="48"/>
  <c r="B45" i="48"/>
  <c r="D45" i="48" s="1"/>
  <c r="D44" i="48"/>
  <c r="D43" i="48"/>
  <c r="D23" i="48"/>
  <c r="D22" i="48"/>
  <c r="G13" i="48"/>
  <c r="E23" i="48"/>
  <c r="G23" i="48" s="1"/>
  <c r="D13" i="48"/>
  <c r="G12" i="48"/>
  <c r="D12" i="48"/>
  <c r="E22" i="48" l="1"/>
  <c r="G22" i="48" s="1"/>
  <c r="C37" i="64" l="1"/>
  <c r="C36" i="64"/>
  <c r="B27" i="64"/>
  <c r="C26" i="64" s="1"/>
  <c r="C315" i="57"/>
  <c r="C314" i="57"/>
  <c r="C313" i="57"/>
  <c r="C312" i="57"/>
  <c r="C311" i="57"/>
  <c r="C310" i="57"/>
  <c r="C301" i="57"/>
  <c r="C300" i="57"/>
  <c r="C299" i="57"/>
  <c r="C298" i="57"/>
  <c r="C297" i="57"/>
  <c r="C296" i="57"/>
  <c r="C295" i="57"/>
  <c r="C294" i="57"/>
  <c r="E285" i="57"/>
  <c r="C285" i="57"/>
  <c r="E284" i="57"/>
  <c r="C284" i="57"/>
  <c r="E283" i="57"/>
  <c r="C283" i="57"/>
  <c r="E275" i="57"/>
  <c r="C275" i="57"/>
  <c r="E274" i="57"/>
  <c r="C274" i="57"/>
  <c r="E273" i="57"/>
  <c r="C273" i="57"/>
  <c r="E272" i="57"/>
  <c r="C272" i="57"/>
  <c r="E271" i="57"/>
  <c r="C271" i="57"/>
  <c r="C263" i="57"/>
  <c r="C262" i="57"/>
  <c r="C261" i="57"/>
  <c r="C253" i="57"/>
  <c r="C252" i="57"/>
  <c r="C251" i="57"/>
  <c r="C250" i="57"/>
  <c r="C249" i="57"/>
  <c r="C248" i="57"/>
  <c r="C247" i="57"/>
  <c r="C245" i="57"/>
  <c r="C237" i="57"/>
  <c r="C236" i="57"/>
  <c r="C235" i="57"/>
  <c r="C234" i="57"/>
  <c r="G226" i="57"/>
  <c r="G225" i="57"/>
  <c r="G224" i="57"/>
  <c r="G223" i="57"/>
  <c r="C223" i="57"/>
  <c r="G222" i="57"/>
  <c r="C222" i="57"/>
  <c r="G221" i="57"/>
  <c r="C221" i="57"/>
  <c r="H29" i="57"/>
  <c r="C25" i="64" l="1"/>
  <c r="A49" i="66"/>
  <c r="A51" i="66"/>
  <c r="A48" i="66"/>
  <c r="B49" i="66"/>
  <c r="B51" i="66"/>
  <c r="H35" i="66"/>
  <c r="D49" i="66" s="1"/>
  <c r="D51" i="66"/>
  <c r="E35" i="66"/>
  <c r="C49" i="66" s="1"/>
  <c r="C51" i="66"/>
  <c r="D114" i="63"/>
  <c r="F115" i="63"/>
  <c r="F116" i="63"/>
  <c r="F117" i="63"/>
  <c r="F118" i="63"/>
  <c r="F119" i="63"/>
  <c r="F120" i="63"/>
  <c r="F121" i="63"/>
  <c r="F122" i="63"/>
  <c r="F123" i="63"/>
  <c r="F124" i="63"/>
  <c r="F125" i="63"/>
  <c r="F126" i="63"/>
  <c r="F127" i="63"/>
  <c r="F128" i="63"/>
  <c r="F129" i="63"/>
  <c r="F130" i="63"/>
  <c r="F131" i="63"/>
  <c r="F132" i="63"/>
  <c r="D115" i="63"/>
  <c r="D116" i="63"/>
  <c r="D117" i="63"/>
  <c r="D118" i="63"/>
  <c r="D119" i="63"/>
  <c r="D120" i="63"/>
  <c r="D121" i="63"/>
  <c r="D122" i="63"/>
  <c r="D123" i="63"/>
  <c r="D124" i="63"/>
  <c r="D125" i="63"/>
  <c r="D126" i="63"/>
  <c r="D127" i="63"/>
  <c r="D128" i="63"/>
  <c r="D129" i="63"/>
  <c r="D130" i="63"/>
  <c r="D131" i="63"/>
  <c r="D132" i="63"/>
  <c r="A115" i="63"/>
  <c r="B115" i="63"/>
  <c r="A116" i="63"/>
  <c r="B116" i="63"/>
  <c r="A117" i="63"/>
  <c r="B117" i="63"/>
  <c r="A118" i="63"/>
  <c r="B118" i="63"/>
  <c r="A119" i="63"/>
  <c r="B119" i="63"/>
  <c r="A120" i="63"/>
  <c r="B120" i="63"/>
  <c r="A121" i="63"/>
  <c r="B121" i="63"/>
  <c r="A122" i="63"/>
  <c r="B122" i="63"/>
  <c r="A123" i="63"/>
  <c r="B123" i="63"/>
  <c r="A124" i="63"/>
  <c r="B124" i="63"/>
  <c r="A125" i="63"/>
  <c r="B125" i="63"/>
  <c r="A126" i="63"/>
  <c r="B126" i="63"/>
  <c r="A127" i="63"/>
  <c r="B127" i="63"/>
  <c r="A128" i="63"/>
  <c r="B128" i="63"/>
  <c r="A129" i="63"/>
  <c r="B129" i="63"/>
  <c r="A130" i="63"/>
  <c r="B130" i="63"/>
  <c r="A131" i="63"/>
  <c r="B131" i="63"/>
  <c r="A132" i="63"/>
  <c r="B132" i="63"/>
  <c r="H90" i="63"/>
  <c r="E115" i="63" s="1"/>
  <c r="H91" i="63"/>
  <c r="E116" i="63" s="1"/>
  <c r="H92" i="63"/>
  <c r="E117" i="63" s="1"/>
  <c r="H93" i="63"/>
  <c r="E118" i="63" s="1"/>
  <c r="H94" i="63"/>
  <c r="E119" i="63" s="1"/>
  <c r="H95" i="63"/>
  <c r="E120" i="63" s="1"/>
  <c r="H96" i="63"/>
  <c r="E121" i="63" s="1"/>
  <c r="H97" i="63"/>
  <c r="E122" i="63" s="1"/>
  <c r="H98" i="63"/>
  <c r="E123" i="63" s="1"/>
  <c r="H99" i="63"/>
  <c r="E124" i="63" s="1"/>
  <c r="H100" i="63"/>
  <c r="E125" i="63" s="1"/>
  <c r="H101" i="63"/>
  <c r="E126" i="63" s="1"/>
  <c r="H102" i="63"/>
  <c r="E127" i="63" s="1"/>
  <c r="H103" i="63"/>
  <c r="E128" i="63" s="1"/>
  <c r="H104" i="63"/>
  <c r="E129" i="63" s="1"/>
  <c r="H105" i="63"/>
  <c r="E130" i="63" s="1"/>
  <c r="H106" i="63"/>
  <c r="E131" i="63" s="1"/>
  <c r="H107" i="63"/>
  <c r="E132" i="63" s="1"/>
  <c r="E90" i="63"/>
  <c r="C115" i="63" s="1"/>
  <c r="E91" i="63"/>
  <c r="C116" i="63" s="1"/>
  <c r="E92" i="63"/>
  <c r="C117" i="63" s="1"/>
  <c r="E93" i="63"/>
  <c r="C118" i="63" s="1"/>
  <c r="E94" i="63"/>
  <c r="C119" i="63" s="1"/>
  <c r="E95" i="63"/>
  <c r="C120" i="63" s="1"/>
  <c r="E96" i="63"/>
  <c r="C121" i="63" s="1"/>
  <c r="E97" i="63"/>
  <c r="C122" i="63" s="1"/>
  <c r="E98" i="63"/>
  <c r="C123" i="63" s="1"/>
  <c r="E99" i="63"/>
  <c r="C124" i="63" s="1"/>
  <c r="E100" i="63"/>
  <c r="C125" i="63" s="1"/>
  <c r="E101" i="63"/>
  <c r="C126" i="63" s="1"/>
  <c r="E102" i="63"/>
  <c r="C127" i="63" s="1"/>
  <c r="E103" i="63"/>
  <c r="C128" i="63" s="1"/>
  <c r="E104" i="63"/>
  <c r="C129" i="63" s="1"/>
  <c r="E105" i="63"/>
  <c r="C130" i="63" s="1"/>
  <c r="E106" i="63"/>
  <c r="C131" i="63" s="1"/>
  <c r="E107" i="63"/>
  <c r="C132" i="63" s="1"/>
  <c r="H72" i="50"/>
  <c r="H73" i="50"/>
  <c r="H74" i="50"/>
  <c r="H75" i="50"/>
  <c r="G80" i="50"/>
  <c r="G77" i="50"/>
  <c r="H77" i="50"/>
  <c r="G78" i="50"/>
  <c r="H78" i="50"/>
  <c r="G79" i="50"/>
  <c r="H79" i="50"/>
  <c r="F20" i="50"/>
  <c r="G195" i="63" l="1"/>
  <c r="H78" i="52"/>
  <c r="B19" i="60" l="1"/>
  <c r="F49" i="60"/>
  <c r="B19" i="59"/>
  <c r="F49" i="59"/>
  <c r="C23" i="68" l="1"/>
  <c r="C13" i="68" s="1"/>
  <c r="F13" i="68" s="1"/>
  <c r="F42" i="68"/>
  <c r="F21" i="67" l="1"/>
  <c r="E13" i="67"/>
  <c r="E21" i="67" s="1"/>
  <c r="F20" i="67"/>
  <c r="E12" i="67"/>
  <c r="E20" i="67" s="1"/>
  <c r="F292" i="31"/>
  <c r="I292" i="31" s="1"/>
  <c r="F293" i="31"/>
  <c r="I293" i="31" s="1"/>
  <c r="F294" i="31"/>
  <c r="I294" i="31" s="1"/>
  <c r="F295" i="31"/>
  <c r="I295" i="31" s="1"/>
  <c r="F296" i="31"/>
  <c r="I296" i="31" s="1"/>
  <c r="F297" i="31"/>
  <c r="I297" i="31" s="1"/>
  <c r="F298" i="31"/>
  <c r="I298" i="31" s="1"/>
  <c r="F299" i="31"/>
  <c r="I299" i="31" s="1"/>
  <c r="F300" i="31"/>
  <c r="I300" i="31" s="1"/>
  <c r="F301" i="31"/>
  <c r="I301" i="31" s="1"/>
  <c r="F302" i="31"/>
  <c r="I302" i="31" s="1"/>
  <c r="F303" i="31"/>
  <c r="I303" i="31" s="1"/>
  <c r="F304" i="31"/>
  <c r="I304" i="31" s="1"/>
  <c r="F305" i="31"/>
  <c r="I305" i="31" s="1"/>
  <c r="F306" i="31"/>
  <c r="I306" i="31" s="1"/>
  <c r="H328" i="31"/>
  <c r="G328" i="31"/>
  <c r="H307" i="31"/>
  <c r="G307" i="31"/>
  <c r="D27" i="66"/>
  <c r="F48" i="60"/>
  <c r="C13" i="60" s="1"/>
  <c r="F48" i="59"/>
  <c r="C13" i="59" s="1"/>
  <c r="J285" i="31"/>
  <c r="B48" i="66"/>
  <c r="Q29" i="31"/>
  <c r="O29" i="31"/>
  <c r="F79" i="31"/>
  <c r="C79" i="31"/>
  <c r="F80" i="31"/>
  <c r="C80" i="31"/>
  <c r="F105" i="31"/>
  <c r="C105" i="31"/>
  <c r="F106" i="31"/>
  <c r="C106" i="31"/>
  <c r="E40" i="59"/>
  <c r="F40" i="59" s="1"/>
  <c r="F39" i="59"/>
  <c r="F41" i="59" s="1"/>
  <c r="E40" i="60"/>
  <c r="F40" i="60" s="1"/>
  <c r="F39" i="60"/>
  <c r="F50" i="60"/>
  <c r="F50" i="59"/>
  <c r="G49" i="31"/>
  <c r="B23" i="68"/>
  <c r="C55" i="31"/>
  <c r="C107" i="31" s="1"/>
  <c r="F48" i="31"/>
  <c r="F49" i="31"/>
  <c r="C48" i="31"/>
  <c r="F22" i="31"/>
  <c r="G22" i="31"/>
  <c r="D22" i="31"/>
  <c r="C22" i="31"/>
  <c r="C49" i="31"/>
  <c r="G23" i="31"/>
  <c r="Q23" i="31" s="1"/>
  <c r="D23" i="31"/>
  <c r="C23" i="31"/>
  <c r="F21" i="50"/>
  <c r="F24" i="47"/>
  <c r="G15" i="47"/>
  <c r="G16" i="47"/>
  <c r="G17" i="47"/>
  <c r="G12" i="47"/>
  <c r="G20" i="47"/>
  <c r="G19" i="47"/>
  <c r="G18" i="47"/>
  <c r="E14" i="47"/>
  <c r="G14" i="47" s="1"/>
  <c r="G13" i="47"/>
  <c r="G8" i="47"/>
  <c r="G7" i="47"/>
  <c r="G6" i="47"/>
  <c r="G5" i="47"/>
  <c r="G4" i="47"/>
  <c r="G3" i="47"/>
  <c r="K9" i="47"/>
  <c r="K14" i="47"/>
  <c r="K15" i="47"/>
  <c r="D41" i="31"/>
  <c r="C41" i="31"/>
  <c r="G12" i="67"/>
  <c r="D15" i="31"/>
  <c r="C15" i="31"/>
  <c r="G40" i="31"/>
  <c r="G92" i="31" s="1"/>
  <c r="F40" i="31"/>
  <c r="D40" i="31"/>
  <c r="D92" i="31" s="1"/>
  <c r="C40" i="31"/>
  <c r="C92" i="31" s="1"/>
  <c r="F14" i="31"/>
  <c r="F66" i="31" s="1"/>
  <c r="C18" i="31"/>
  <c r="C70" i="31" s="1"/>
  <c r="D83" i="52"/>
  <c r="J79" i="52" s="1"/>
  <c r="C83" i="52"/>
  <c r="I82" i="52" s="1"/>
  <c r="F83" i="52"/>
  <c r="E83" i="52"/>
  <c r="H79" i="52"/>
  <c r="H80" i="52"/>
  <c r="H81" i="52"/>
  <c r="H82" i="52"/>
  <c r="G79" i="52"/>
  <c r="G80" i="52"/>
  <c r="G81" i="52"/>
  <c r="G82" i="52"/>
  <c r="G78" i="52"/>
  <c r="C60" i="52"/>
  <c r="G60" i="52"/>
  <c r="H57" i="52" s="1"/>
  <c r="D31" i="52"/>
  <c r="F23" i="52" s="1"/>
  <c r="E13" i="52"/>
  <c r="E23" i="52" s="1"/>
  <c r="E12" i="52"/>
  <c r="F16" i="31" s="1"/>
  <c r="F68" i="31" s="1"/>
  <c r="I60" i="52"/>
  <c r="E60" i="52"/>
  <c r="B60" i="52"/>
  <c r="J57" i="52"/>
  <c r="F57" i="52"/>
  <c r="D44" i="52"/>
  <c r="B44" i="52"/>
  <c r="C81" i="50"/>
  <c r="C40" i="50"/>
  <c r="D35" i="50" s="1"/>
  <c r="E40" i="50"/>
  <c r="H40" i="50"/>
  <c r="B40" i="50"/>
  <c r="G38" i="31"/>
  <c r="G12" i="31"/>
  <c r="G64" i="31" s="1"/>
  <c r="F81" i="50"/>
  <c r="P80" i="50" s="1"/>
  <c r="E81" i="50"/>
  <c r="D81" i="50"/>
  <c r="J72" i="50" s="1"/>
  <c r="H80" i="50"/>
  <c r="H76" i="50"/>
  <c r="G76" i="50"/>
  <c r="G75" i="50"/>
  <c r="G74" i="50"/>
  <c r="G73" i="50"/>
  <c r="G72" i="50"/>
  <c r="H71" i="50"/>
  <c r="G71" i="50"/>
  <c r="H70" i="50"/>
  <c r="G70" i="50"/>
  <c r="I94" i="50"/>
  <c r="H94" i="50"/>
  <c r="E94" i="50"/>
  <c r="D94" i="50"/>
  <c r="C94" i="50"/>
  <c r="J93" i="50"/>
  <c r="F93" i="50"/>
  <c r="J92" i="50"/>
  <c r="F92" i="50"/>
  <c r="J91" i="50"/>
  <c r="F91" i="50"/>
  <c r="J90" i="50"/>
  <c r="F90" i="50"/>
  <c r="J89" i="50"/>
  <c r="F89" i="50"/>
  <c r="J88" i="50"/>
  <c r="F88" i="50"/>
  <c r="J87" i="50"/>
  <c r="E13" i="68"/>
  <c r="F55" i="31" s="1"/>
  <c r="F107" i="31" s="1"/>
  <c r="D22" i="68"/>
  <c r="D21" i="68"/>
  <c r="F23" i="68"/>
  <c r="G23" i="68" s="1"/>
  <c r="F19" i="31"/>
  <c r="F114" i="63"/>
  <c r="H89" i="63"/>
  <c r="E114" i="63" s="1"/>
  <c r="E89" i="63"/>
  <c r="C114" i="63" s="1"/>
  <c r="B114" i="63"/>
  <c r="A114" i="63"/>
  <c r="E58" i="63"/>
  <c r="D58" i="63"/>
  <c r="C58" i="63"/>
  <c r="B58" i="63"/>
  <c r="D82" i="63"/>
  <c r="D78" i="63"/>
  <c r="D79" i="63"/>
  <c r="D80" i="63"/>
  <c r="D81" i="63"/>
  <c r="D77" i="63"/>
  <c r="C71" i="63"/>
  <c r="B71" i="63"/>
  <c r="D67" i="63"/>
  <c r="D68" i="63"/>
  <c r="D69" i="63"/>
  <c r="D70" i="63"/>
  <c r="D66" i="63"/>
  <c r="B43" i="63"/>
  <c r="E13" i="63"/>
  <c r="G13" i="63" s="1"/>
  <c r="D20" i="66"/>
  <c r="E13" i="66"/>
  <c r="G13" i="66" s="1"/>
  <c r="E12" i="66"/>
  <c r="G12" i="66" s="1"/>
  <c r="D23" i="52"/>
  <c r="D22" i="52"/>
  <c r="F45" i="31"/>
  <c r="D13" i="52"/>
  <c r="D12" i="52"/>
  <c r="D14" i="31"/>
  <c r="D66" i="31" s="1"/>
  <c r="C14" i="31"/>
  <c r="C66" i="31" s="1"/>
  <c r="D13" i="31"/>
  <c r="D65" i="31" s="1"/>
  <c r="C13" i="31"/>
  <c r="C65" i="31" s="1"/>
  <c r="C12" i="31"/>
  <c r="C64" i="31" s="1"/>
  <c r="D12" i="31"/>
  <c r="H34" i="66"/>
  <c r="D48" i="66" s="1"/>
  <c r="E34" i="66"/>
  <c r="C48" i="66" s="1"/>
  <c r="E12" i="63"/>
  <c r="D20" i="63"/>
  <c r="F41" i="31"/>
  <c r="A1" i="60"/>
  <c r="A1" i="59"/>
  <c r="F23" i="31"/>
  <c r="E116" i="31"/>
  <c r="E117" i="31" s="1"/>
  <c r="D13" i="50"/>
  <c r="D12" i="50"/>
  <c r="D116" i="31"/>
  <c r="C116" i="31"/>
  <c r="B116" i="31"/>
  <c r="C27" i="31"/>
  <c r="C28" i="31"/>
  <c r="F44" i="31"/>
  <c r="F96" i="31" s="1"/>
  <c r="A1" i="52"/>
  <c r="A1" i="50"/>
  <c r="A1" i="63"/>
  <c r="E22" i="52"/>
  <c r="E13" i="50"/>
  <c r="E21" i="50" s="1"/>
  <c r="G21" i="50" s="1"/>
  <c r="E12" i="50"/>
  <c r="E20" i="50" s="1"/>
  <c r="G20" i="50" s="1"/>
  <c r="F20" i="31"/>
  <c r="F72" i="31" s="1"/>
  <c r="C39" i="31"/>
  <c r="C91" i="31" s="1"/>
  <c r="D39" i="31"/>
  <c r="D38" i="31"/>
  <c r="D90" i="31" s="1"/>
  <c r="D42" i="31"/>
  <c r="D94" i="31" s="1"/>
  <c r="D45" i="31"/>
  <c r="D97" i="31" s="1"/>
  <c r="D46" i="31"/>
  <c r="D98" i="31" s="1"/>
  <c r="G13" i="31"/>
  <c r="C115" i="31"/>
  <c r="D115" i="31"/>
  <c r="E115" i="31"/>
  <c r="C120" i="31"/>
  <c r="D120" i="31"/>
  <c r="E122" i="31"/>
  <c r="C121" i="31"/>
  <c r="D121" i="31"/>
  <c r="E121" i="31"/>
  <c r="B121" i="31"/>
  <c r="B120" i="31"/>
  <c r="B115" i="31"/>
  <c r="F53" i="31"/>
  <c r="F54" i="31"/>
  <c r="C54" i="31"/>
  <c r="G45" i="31"/>
  <c r="G97" i="31" s="1"/>
  <c r="C42" i="31"/>
  <c r="C94" i="31" s="1"/>
  <c r="C38" i="31"/>
  <c r="C90" i="31" s="1"/>
  <c r="G19" i="31"/>
  <c r="G71" i="31" s="1"/>
  <c r="D16" i="31"/>
  <c r="D68" i="31" s="1"/>
  <c r="D20" i="31"/>
  <c r="C16" i="31"/>
  <c r="C68" i="31" s="1"/>
  <c r="C53" i="31"/>
  <c r="C52" i="31" s="1"/>
  <c r="C46" i="31"/>
  <c r="C98" i="31" s="1"/>
  <c r="C20" i="31"/>
  <c r="C72" i="31" s="1"/>
  <c r="A1" i="31"/>
  <c r="A2" i="8"/>
  <c r="H22" i="31"/>
  <c r="F39" i="31"/>
  <c r="F91" i="31" s="1"/>
  <c r="G46" i="31"/>
  <c r="G98" i="31" s="1"/>
  <c r="G20" i="31"/>
  <c r="F28" i="31"/>
  <c r="F27" i="31"/>
  <c r="K93" i="50"/>
  <c r="K89" i="50"/>
  <c r="K91" i="50"/>
  <c r="G93" i="50"/>
  <c r="D49" i="31"/>
  <c r="G13" i="68"/>
  <c r="G39" i="31"/>
  <c r="Q39" i="31"/>
  <c r="O74" i="50"/>
  <c r="O71" i="50"/>
  <c r="G55" i="31"/>
  <c r="H56" i="52"/>
  <c r="F22" i="52"/>
  <c r="H54" i="52"/>
  <c r="H55" i="52"/>
  <c r="H58" i="52"/>
  <c r="F15" i="31"/>
  <c r="G13" i="67"/>
  <c r="G81" i="50"/>
  <c r="J74" i="50"/>
  <c r="F38" i="31"/>
  <c r="F90" i="31" s="1"/>
  <c r="J71" i="50"/>
  <c r="I76" i="50"/>
  <c r="I80" i="50"/>
  <c r="J70" i="50"/>
  <c r="I74" i="50"/>
  <c r="G37" i="50"/>
  <c r="J82" i="52"/>
  <c r="I71" i="50"/>
  <c r="I72" i="50"/>
  <c r="I75" i="50"/>
  <c r="J80" i="50"/>
  <c r="D48" i="31"/>
  <c r="C45" i="31"/>
  <c r="C97" i="31" s="1"/>
  <c r="G48" i="31"/>
  <c r="C19" i="31"/>
  <c r="C71" i="31" s="1"/>
  <c r="D21" i="66"/>
  <c r="O44" i="31"/>
  <c r="D20" i="50"/>
  <c r="D21" i="50"/>
  <c r="D20" i="67"/>
  <c r="G15" i="31"/>
  <c r="O70" i="50"/>
  <c r="O72" i="50"/>
  <c r="O78" i="50"/>
  <c r="O81" i="50"/>
  <c r="O76" i="50"/>
  <c r="F13" i="31"/>
  <c r="F65" i="31" s="1"/>
  <c r="G12" i="63"/>
  <c r="D21" i="63"/>
  <c r="D13" i="68"/>
  <c r="D55" i="31"/>
  <c r="E55" i="31" s="1"/>
  <c r="E20" i="63"/>
  <c r="G20" i="63"/>
  <c r="O80" i="50"/>
  <c r="C44" i="31"/>
  <c r="C96" i="31" s="1"/>
  <c r="F46" i="31"/>
  <c r="F98" i="31" s="1"/>
  <c r="O75" i="50"/>
  <c r="O73" i="50"/>
  <c r="D19" i="31"/>
  <c r="D71" i="31" s="1"/>
  <c r="J81" i="50"/>
  <c r="D23" i="68"/>
  <c r="I73" i="50"/>
  <c r="J76" i="50"/>
  <c r="G88" i="50"/>
  <c r="J75" i="50"/>
  <c r="D44" i="31"/>
  <c r="D96" i="31" s="1"/>
  <c r="D18" i="31"/>
  <c r="D70" i="31" s="1"/>
  <c r="G18" i="31"/>
  <c r="G14" i="31"/>
  <c r="E49" i="31"/>
  <c r="F71" i="31"/>
  <c r="O48" i="31"/>
  <c r="Q48" i="31"/>
  <c r="Q44" i="31"/>
  <c r="G44" i="31"/>
  <c r="G96" i="31" s="1"/>
  <c r="H40" i="31" l="1"/>
  <c r="G21" i="31"/>
  <c r="O51" i="31"/>
  <c r="F12" i="31"/>
  <c r="F64" i="31" s="1"/>
  <c r="D36" i="50"/>
  <c r="E24" i="47"/>
  <c r="E28" i="47" s="1"/>
  <c r="D107" i="31"/>
  <c r="E13" i="31"/>
  <c r="Q46" i="31"/>
  <c r="O46" i="31"/>
  <c r="F100" i="31"/>
  <c r="C74" i="31"/>
  <c r="D74" i="31"/>
  <c r="E74" i="31" s="1"/>
  <c r="Q22" i="31"/>
  <c r="F74" i="31"/>
  <c r="C100" i="31"/>
  <c r="C99" i="31" s="1"/>
  <c r="B17" i="69" s="1"/>
  <c r="D75" i="31"/>
  <c r="E75" i="31" s="1"/>
  <c r="F101" i="31"/>
  <c r="G75" i="31"/>
  <c r="C101" i="31"/>
  <c r="E101" i="31" s="1"/>
  <c r="G101" i="31"/>
  <c r="D101" i="31"/>
  <c r="C75" i="31"/>
  <c r="D93" i="31"/>
  <c r="F67" i="31"/>
  <c r="F63" i="31" s="1"/>
  <c r="E5" i="69" s="1"/>
  <c r="C67" i="31"/>
  <c r="D67" i="31"/>
  <c r="C93" i="31"/>
  <c r="F41" i="60"/>
  <c r="F51" i="59"/>
  <c r="C20" i="59" s="1"/>
  <c r="D20" i="59" s="1"/>
  <c r="O15" i="31"/>
  <c r="E23" i="31"/>
  <c r="E46" i="31"/>
  <c r="O45" i="31"/>
  <c r="O40" i="31"/>
  <c r="H14" i="31"/>
  <c r="G66" i="31"/>
  <c r="H66" i="31" s="1"/>
  <c r="Q14" i="31"/>
  <c r="E107" i="31"/>
  <c r="H55" i="31"/>
  <c r="G87" i="50"/>
  <c r="F94" i="50"/>
  <c r="E45" i="31"/>
  <c r="H13" i="31"/>
  <c r="P73" i="50"/>
  <c r="O19" i="31"/>
  <c r="G74" i="31"/>
  <c r="O23" i="31"/>
  <c r="Q12" i="31"/>
  <c r="J81" i="52"/>
  <c r="J78" i="52"/>
  <c r="P78" i="50"/>
  <c r="Q20" i="31"/>
  <c r="G72" i="31"/>
  <c r="H72" i="31" s="1"/>
  <c r="F42" i="31"/>
  <c r="F94" i="31" s="1"/>
  <c r="F93" i="31"/>
  <c r="H41" i="31"/>
  <c r="O13" i="31"/>
  <c r="J94" i="50"/>
  <c r="K90" i="50"/>
  <c r="Q40" i="31"/>
  <c r="G90" i="31"/>
  <c r="H90" i="31" s="1"/>
  <c r="H39" i="31"/>
  <c r="E20" i="31"/>
  <c r="D72" i="31"/>
  <c r="E72" i="31" s="1"/>
  <c r="P76" i="50"/>
  <c r="Q13" i="31"/>
  <c r="G65" i="31"/>
  <c r="E39" i="31"/>
  <c r="D91" i="31"/>
  <c r="Q18" i="31"/>
  <c r="G70" i="31"/>
  <c r="G13" i="50"/>
  <c r="G91" i="31"/>
  <c r="H91" i="31" s="1"/>
  <c r="F52" i="31"/>
  <c r="K24" i="47"/>
  <c r="J83" i="52"/>
  <c r="D38" i="50"/>
  <c r="F21" i="31"/>
  <c r="D11" i="31"/>
  <c r="D64" i="31"/>
  <c r="E64" i="31" s="1"/>
  <c r="D37" i="50"/>
  <c r="Q15" i="31"/>
  <c r="G67" i="31"/>
  <c r="H71" i="31"/>
  <c r="E97" i="31"/>
  <c r="E19" i="31"/>
  <c r="P75" i="50"/>
  <c r="P81" i="50"/>
  <c r="P72" i="50"/>
  <c r="P70" i="50"/>
  <c r="H81" i="50"/>
  <c r="P71" i="50"/>
  <c r="P74" i="50"/>
  <c r="G89" i="50"/>
  <c r="G92" i="50"/>
  <c r="G90" i="50"/>
  <c r="G39" i="50"/>
  <c r="G43" i="31"/>
  <c r="D17" i="31"/>
  <c r="H46" i="31"/>
  <c r="H20" i="31"/>
  <c r="C43" i="31"/>
  <c r="C95" i="31"/>
  <c r="B16" i="69" s="1"/>
  <c r="H96" i="31"/>
  <c r="H44" i="31"/>
  <c r="Q42" i="31"/>
  <c r="D43" i="31"/>
  <c r="O22" i="31"/>
  <c r="G47" i="31"/>
  <c r="G100" i="31"/>
  <c r="H48" i="31"/>
  <c r="C21" i="31"/>
  <c r="C47" i="31"/>
  <c r="C73" i="31"/>
  <c r="B7" i="69" s="1"/>
  <c r="H49" i="31"/>
  <c r="O20" i="31"/>
  <c r="E98" i="31"/>
  <c r="C17" i="31"/>
  <c r="H12" i="31"/>
  <c r="E20" i="66"/>
  <c r="G20" i="66" s="1"/>
  <c r="I77" i="50"/>
  <c r="I79" i="50"/>
  <c r="I78" i="50"/>
  <c r="D39" i="50"/>
  <c r="D40" i="50" s="1"/>
  <c r="K87" i="50"/>
  <c r="E38" i="31"/>
  <c r="E21" i="63"/>
  <c r="G21" i="63" s="1"/>
  <c r="F92" i="31"/>
  <c r="H92" i="31" s="1"/>
  <c r="C12" i="59"/>
  <c r="F12" i="59" s="1"/>
  <c r="E12" i="31"/>
  <c r="H64" i="31"/>
  <c r="K88" i="50"/>
  <c r="J77" i="50"/>
  <c r="J79" i="50"/>
  <c r="J78" i="50"/>
  <c r="J73" i="50"/>
  <c r="G12" i="50"/>
  <c r="I81" i="50"/>
  <c r="K92" i="50"/>
  <c r="I70" i="50"/>
  <c r="D58" i="52"/>
  <c r="D59" i="52"/>
  <c r="D54" i="52"/>
  <c r="D55" i="52"/>
  <c r="D56" i="52"/>
  <c r="D57" i="52"/>
  <c r="E120" i="31"/>
  <c r="H59" i="52"/>
  <c r="H60" i="52" s="1"/>
  <c r="F60" i="52"/>
  <c r="J60" i="52"/>
  <c r="J80" i="52"/>
  <c r="G22" i="52"/>
  <c r="C44" i="52"/>
  <c r="C38" i="52"/>
  <c r="C39" i="52"/>
  <c r="C40" i="52"/>
  <c r="C41" i="52"/>
  <c r="C43" i="52"/>
  <c r="C37" i="52"/>
  <c r="C42" i="52"/>
  <c r="G23" i="52"/>
  <c r="E94" i="31"/>
  <c r="F13" i="52"/>
  <c r="F12" i="52"/>
  <c r="E68" i="31"/>
  <c r="H83" i="52"/>
  <c r="E44" i="52"/>
  <c r="E39" i="52"/>
  <c r="E37" i="52"/>
  <c r="E38" i="52"/>
  <c r="E40" i="52"/>
  <c r="E43" i="52"/>
  <c r="E41" i="52"/>
  <c r="E42" i="52"/>
  <c r="O16" i="31"/>
  <c r="I328" i="31"/>
  <c r="H98" i="31"/>
  <c r="E96" i="31"/>
  <c r="D95" i="31"/>
  <c r="H45" i="31"/>
  <c r="F97" i="31"/>
  <c r="H101" i="31"/>
  <c r="E71" i="31"/>
  <c r="H65" i="31"/>
  <c r="F43" i="31"/>
  <c r="H43" i="31" s="1"/>
  <c r="G17" i="31"/>
  <c r="E42" i="31"/>
  <c r="Q45" i="31"/>
  <c r="I83" i="52"/>
  <c r="E21" i="66"/>
  <c r="G21" i="66" s="1"/>
  <c r="O39" i="31"/>
  <c r="F307" i="31"/>
  <c r="I307" i="31" s="1"/>
  <c r="F11" i="31"/>
  <c r="Q51" i="31"/>
  <c r="F75" i="31"/>
  <c r="O14" i="31"/>
  <c r="G91" i="50"/>
  <c r="H38" i="31"/>
  <c r="C78" i="31"/>
  <c r="B8" i="69" s="1"/>
  <c r="O41" i="31"/>
  <c r="E22" i="31"/>
  <c r="E48" i="31"/>
  <c r="D21" i="31"/>
  <c r="C69" i="31"/>
  <c r="B6" i="69" s="1"/>
  <c r="F47" i="31"/>
  <c r="F78" i="31"/>
  <c r="E8" i="69" s="1"/>
  <c r="E16" i="31"/>
  <c r="E18" i="31"/>
  <c r="H23" i="31"/>
  <c r="C104" i="31"/>
  <c r="B18" i="69" s="1"/>
  <c r="O18" i="31"/>
  <c r="H19" i="31"/>
  <c r="F104" i="31"/>
  <c r="E40" i="31"/>
  <c r="H15" i="31"/>
  <c r="G107" i="31"/>
  <c r="H107" i="31" s="1"/>
  <c r="C26" i="31"/>
  <c r="O12" i="31"/>
  <c r="I78" i="52"/>
  <c r="E44" i="31"/>
  <c r="D100" i="31"/>
  <c r="I79" i="52"/>
  <c r="I80" i="52"/>
  <c r="I81" i="52"/>
  <c r="O42" i="31"/>
  <c r="F18" i="31"/>
  <c r="E92" i="31"/>
  <c r="D37" i="31"/>
  <c r="G83" i="52"/>
  <c r="D47" i="31"/>
  <c r="Q19" i="31"/>
  <c r="C12" i="60"/>
  <c r="F26" i="31"/>
  <c r="E66" i="31"/>
  <c r="C37" i="31"/>
  <c r="G20" i="67"/>
  <c r="G21" i="67"/>
  <c r="C11" i="31"/>
  <c r="E14" i="31"/>
  <c r="C63" i="31"/>
  <c r="B5" i="69" s="1"/>
  <c r="E65" i="31"/>
  <c r="C89" i="31"/>
  <c r="E91" i="31"/>
  <c r="H21" i="31" l="1"/>
  <c r="E67" i="31"/>
  <c r="F99" i="31"/>
  <c r="E17" i="69" s="1"/>
  <c r="D60" i="52"/>
  <c r="D80" i="31"/>
  <c r="F19" i="59"/>
  <c r="D73" i="31"/>
  <c r="E73" i="31" s="1"/>
  <c r="H47" i="31"/>
  <c r="H100" i="31"/>
  <c r="H74" i="31"/>
  <c r="H75" i="31"/>
  <c r="H93" i="31"/>
  <c r="E80" i="31"/>
  <c r="E17" i="31"/>
  <c r="F37" i="31"/>
  <c r="F56" i="31" s="1"/>
  <c r="G73" i="31"/>
  <c r="F7" i="69" s="1"/>
  <c r="F89" i="31"/>
  <c r="E15" i="69" s="1"/>
  <c r="H18" i="31"/>
  <c r="F70" i="31"/>
  <c r="F69" i="31" s="1"/>
  <c r="E6" i="69" s="1"/>
  <c r="D63" i="31"/>
  <c r="C5" i="69" s="1"/>
  <c r="D5" i="69" s="1"/>
  <c r="G99" i="31"/>
  <c r="E43" i="31"/>
  <c r="E11" i="31"/>
  <c r="G95" i="31"/>
  <c r="F16" i="69" s="1"/>
  <c r="G94" i="50"/>
  <c r="G40" i="50"/>
  <c r="E47" i="31"/>
  <c r="C56" i="31"/>
  <c r="E21" i="31"/>
  <c r="D19" i="59"/>
  <c r="D28" i="31"/>
  <c r="K94" i="50"/>
  <c r="G16" i="31"/>
  <c r="G68" i="31" s="1"/>
  <c r="G12" i="52"/>
  <c r="G13" i="52"/>
  <c r="G42" i="31"/>
  <c r="G94" i="31" s="1"/>
  <c r="F13" i="59"/>
  <c r="D54" i="31"/>
  <c r="E37" i="31"/>
  <c r="H97" i="31"/>
  <c r="F95" i="31"/>
  <c r="E16" i="69" s="1"/>
  <c r="F73" i="31"/>
  <c r="F20" i="59"/>
  <c r="G20" i="59" s="1"/>
  <c r="E90" i="31"/>
  <c r="D89" i="31"/>
  <c r="C15" i="69" s="1"/>
  <c r="G69" i="31"/>
  <c r="D99" i="31"/>
  <c r="E100" i="31"/>
  <c r="E18" i="69"/>
  <c r="D69" i="31"/>
  <c r="E70" i="31"/>
  <c r="G28" i="31"/>
  <c r="G12" i="59"/>
  <c r="D106" i="31"/>
  <c r="E106" i="31" s="1"/>
  <c r="F17" i="31"/>
  <c r="F30" i="31" s="1"/>
  <c r="C16" i="69"/>
  <c r="D16" i="69" s="1"/>
  <c r="E95" i="31"/>
  <c r="C20" i="60"/>
  <c r="F12" i="60"/>
  <c r="C19" i="60"/>
  <c r="D12" i="60"/>
  <c r="D27" i="31"/>
  <c r="H67" i="31"/>
  <c r="C82" i="31"/>
  <c r="C30" i="31"/>
  <c r="H35" i="63"/>
  <c r="C108" i="31"/>
  <c r="B15" i="69"/>
  <c r="E40" i="63"/>
  <c r="B9" i="69"/>
  <c r="H99" i="31" l="1"/>
  <c r="C7" i="69"/>
  <c r="D7" i="69" s="1"/>
  <c r="F17" i="69"/>
  <c r="G17" i="69" s="1"/>
  <c r="E63" i="31"/>
  <c r="H70" i="31"/>
  <c r="H17" i="31"/>
  <c r="G19" i="59"/>
  <c r="G80" i="31"/>
  <c r="G106" i="31"/>
  <c r="H106" i="31" s="1"/>
  <c r="O28" i="31"/>
  <c r="E35" i="63"/>
  <c r="Q41" i="31"/>
  <c r="H42" i="31"/>
  <c r="G37" i="31"/>
  <c r="H37" i="31" s="1"/>
  <c r="Q16" i="31"/>
  <c r="H16" i="31"/>
  <c r="G11" i="31"/>
  <c r="H11" i="31" s="1"/>
  <c r="E89" i="31"/>
  <c r="H95" i="31"/>
  <c r="C17" i="69"/>
  <c r="D17" i="69" s="1"/>
  <c r="E99" i="31"/>
  <c r="O49" i="31"/>
  <c r="E19" i="69"/>
  <c r="G16" i="69"/>
  <c r="C6" i="69"/>
  <c r="D6" i="69" s="1"/>
  <c r="E69" i="31"/>
  <c r="G54" i="31"/>
  <c r="G13" i="59"/>
  <c r="Q28" i="31"/>
  <c r="H28" i="31"/>
  <c r="E7" i="69"/>
  <c r="H73" i="31"/>
  <c r="F82" i="31"/>
  <c r="F6" i="69"/>
  <c r="G6" i="69" s="1"/>
  <c r="H69" i="31"/>
  <c r="F108" i="31"/>
  <c r="O27" i="31"/>
  <c r="D26" i="31"/>
  <c r="E27" i="31"/>
  <c r="F13" i="60"/>
  <c r="D13" i="60"/>
  <c r="D53" i="31"/>
  <c r="G12" i="60"/>
  <c r="G27" i="31"/>
  <c r="F19" i="60"/>
  <c r="D79" i="31"/>
  <c r="D19" i="60"/>
  <c r="D20" i="60"/>
  <c r="D105" i="31"/>
  <c r="F20" i="60"/>
  <c r="D15" i="69"/>
  <c r="B19" i="69"/>
  <c r="H41" i="63"/>
  <c r="H37" i="63"/>
  <c r="H42" i="63"/>
  <c r="H36" i="63"/>
  <c r="H38" i="63"/>
  <c r="H39" i="63"/>
  <c r="H40" i="63"/>
  <c r="E41" i="63"/>
  <c r="E38" i="63"/>
  <c r="E36" i="63"/>
  <c r="E37" i="63"/>
  <c r="E39" i="63"/>
  <c r="E42" i="63"/>
  <c r="E43" i="63" l="1"/>
  <c r="H80" i="31"/>
  <c r="H94" i="31"/>
  <c r="G89" i="31"/>
  <c r="H68" i="31"/>
  <c r="G63" i="31"/>
  <c r="G7" i="69"/>
  <c r="E9" i="69"/>
  <c r="Q49" i="31"/>
  <c r="H54" i="31"/>
  <c r="Q27" i="31"/>
  <c r="H27" i="31"/>
  <c r="G26" i="31"/>
  <c r="G20" i="60"/>
  <c r="G105" i="31"/>
  <c r="E105" i="31"/>
  <c r="D104" i="31"/>
  <c r="G19" i="60"/>
  <c r="G79" i="31"/>
  <c r="O50" i="31"/>
  <c r="E53" i="31"/>
  <c r="D52" i="31"/>
  <c r="D30" i="31"/>
  <c r="G13" i="60"/>
  <c r="G53" i="31"/>
  <c r="E79" i="31"/>
  <c r="D78" i="31"/>
  <c r="O30" i="31"/>
  <c r="E30" i="31" l="1"/>
  <c r="H63" i="31"/>
  <c r="F5" i="69"/>
  <c r="G5" i="69" s="1"/>
  <c r="F15" i="69"/>
  <c r="G15" i="69" s="1"/>
  <c r="H89" i="31"/>
  <c r="Q50" i="31"/>
  <c r="G52" i="31"/>
  <c r="H53" i="31"/>
  <c r="O53" i="31"/>
  <c r="P13" i="31"/>
  <c r="P15" i="31"/>
  <c r="P18" i="31"/>
  <c r="P20" i="31"/>
  <c r="P19" i="31"/>
  <c r="P16" i="31"/>
  <c r="P28" i="31"/>
  <c r="P22" i="31"/>
  <c r="P12" i="31"/>
  <c r="P23" i="31"/>
  <c r="P14" i="31"/>
  <c r="D56" i="31"/>
  <c r="E56" i="31" s="1"/>
  <c r="E52" i="31"/>
  <c r="C18" i="69"/>
  <c r="E104" i="31"/>
  <c r="D108" i="31"/>
  <c r="H26" i="31"/>
  <c r="G30" i="31"/>
  <c r="H30" i="31" s="1"/>
  <c r="E78" i="31"/>
  <c r="C8" i="69"/>
  <c r="D82" i="31"/>
  <c r="P27" i="31"/>
  <c r="H79" i="31"/>
  <c r="G78" i="31"/>
  <c r="H105" i="31"/>
  <c r="G104" i="31"/>
  <c r="Q30" i="31"/>
  <c r="R15" i="31" l="1"/>
  <c r="R12" i="31"/>
  <c r="R16" i="31"/>
  <c r="R29" i="31"/>
  <c r="R28" i="31"/>
  <c r="R23" i="31"/>
  <c r="R22" i="31"/>
  <c r="R14" i="31"/>
  <c r="R19" i="31"/>
  <c r="R13" i="31"/>
  <c r="R30" i="31"/>
  <c r="R20" i="31"/>
  <c r="R18" i="31"/>
  <c r="P46" i="31"/>
  <c r="P45" i="31"/>
  <c r="P41" i="31"/>
  <c r="P48" i="31"/>
  <c r="P44" i="31"/>
  <c r="P49" i="31"/>
  <c r="P39" i="31"/>
  <c r="P42" i="31"/>
  <c r="P40" i="31"/>
  <c r="P51" i="31"/>
  <c r="G108" i="31"/>
  <c r="H104" i="31"/>
  <c r="F18" i="69"/>
  <c r="C19" i="69"/>
  <c r="D19" i="69" s="1"/>
  <c r="D18" i="69"/>
  <c r="E82" i="31"/>
  <c r="M65" i="31"/>
  <c r="M71" i="31"/>
  <c r="M72" i="31"/>
  <c r="M66" i="31"/>
  <c r="M68" i="31"/>
  <c r="M74" i="31"/>
  <c r="M70" i="31"/>
  <c r="M67" i="31"/>
  <c r="M64" i="31"/>
  <c r="M75" i="31"/>
  <c r="M78" i="31"/>
  <c r="M77" i="31"/>
  <c r="M76" i="31"/>
  <c r="G56" i="31"/>
  <c r="H56" i="31" s="1"/>
  <c r="H52" i="31"/>
  <c r="R27" i="31"/>
  <c r="F8" i="69"/>
  <c r="H78" i="31"/>
  <c r="G82" i="31"/>
  <c r="C9" i="69"/>
  <c r="D9" i="69" s="1"/>
  <c r="D8" i="69"/>
  <c r="O64" i="31"/>
  <c r="O76" i="31"/>
  <c r="O72" i="31"/>
  <c r="O71" i="31"/>
  <c r="O78" i="31"/>
  <c r="O67" i="31"/>
  <c r="O68" i="31"/>
  <c r="O77" i="31"/>
  <c r="O74" i="31"/>
  <c r="O66" i="31"/>
  <c r="O70" i="31"/>
  <c r="O75" i="31"/>
  <c r="E108" i="31"/>
  <c r="O65" i="31"/>
  <c r="P50" i="31"/>
  <c r="Q53" i="31"/>
  <c r="R50" i="31" s="1"/>
  <c r="P53" i="31" l="1"/>
  <c r="N76" i="31"/>
  <c r="N77" i="31"/>
  <c r="N66" i="31"/>
  <c r="N71" i="31"/>
  <c r="H82" i="31"/>
  <c r="N74" i="31"/>
  <c r="N68" i="31"/>
  <c r="N67" i="31"/>
  <c r="N64" i="31"/>
  <c r="N70" i="31"/>
  <c r="N72" i="31"/>
  <c r="N75" i="31"/>
  <c r="N65" i="31"/>
  <c r="N78" i="31"/>
  <c r="P66" i="31"/>
  <c r="P65" i="31"/>
  <c r="P75" i="31"/>
  <c r="P77" i="31"/>
  <c r="P67" i="31"/>
  <c r="P72" i="31"/>
  <c r="P74" i="31"/>
  <c r="P64" i="31"/>
  <c r="P78" i="31"/>
  <c r="P76" i="31"/>
  <c r="H108" i="31"/>
  <c r="P68" i="31"/>
  <c r="P70" i="31"/>
  <c r="P71" i="31"/>
  <c r="R40" i="31"/>
  <c r="R41" i="31"/>
  <c r="R39" i="31"/>
  <c r="R49" i="31"/>
  <c r="R42" i="31"/>
  <c r="R46" i="31"/>
  <c r="R48" i="31"/>
  <c r="R44" i="31"/>
  <c r="R45" i="31"/>
  <c r="R51" i="31"/>
  <c r="G8" i="69"/>
  <c r="F9" i="69"/>
  <c r="F19" i="69"/>
  <c r="G18" i="69"/>
  <c r="G9" i="69" l="1"/>
  <c r="H5" i="69"/>
  <c r="H7" i="69"/>
  <c r="H6" i="69"/>
  <c r="R53" i="31"/>
  <c r="H18" i="69"/>
  <c r="G19" i="69"/>
  <c r="H15" i="69"/>
  <c r="H16" i="69"/>
  <c r="H17" i="69"/>
  <c r="H8" i="69"/>
</calcChain>
</file>

<file path=xl/sharedStrings.xml><?xml version="1.0" encoding="utf-8"?>
<sst xmlns="http://schemas.openxmlformats.org/spreadsheetml/2006/main" count="3965" uniqueCount="1013">
  <si>
    <t>KCP&amp;L-MO Evaluation, Measurement, and Verification Report – Appendix Databook</t>
  </si>
  <si>
    <t>Prepared for KCP&amp;L – Greater Missouri Operations</t>
  </si>
  <si>
    <t xml:space="preserve">Submitted by: </t>
  </si>
  <si>
    <t>Navigant Consulting, Inc.</t>
  </si>
  <si>
    <t>1375 Walnut Street, Suite 100</t>
  </si>
  <si>
    <t>Boulder, CO 80302</t>
  </si>
  <si>
    <t>Tel: +1.303.728.2500</t>
  </si>
  <si>
    <t>navigant.com</t>
  </si>
  <si>
    <t>Reference No.: 185775</t>
  </si>
  <si>
    <r>
      <rPr>
        <b/>
        <sz val="10"/>
        <rFont val="Arial"/>
        <family val="2"/>
      </rPr>
      <t>Copyright</t>
    </r>
    <r>
      <rPr>
        <sz val="10"/>
        <rFont val="Arial"/>
        <family val="2"/>
      </rPr>
      <t xml:space="preserve">
This report is protected by copyright. Any copying, reproduction, publication, dissemination or transmittal in any form without the express written consent of Navigant Consulting, Inc. (Navigant) and KCP&amp;L is prohibited.
</t>
    </r>
    <r>
      <rPr>
        <b/>
        <sz val="10"/>
        <rFont val="Arial"/>
        <family val="2"/>
      </rPr>
      <t>Disclaimer</t>
    </r>
    <r>
      <rPr>
        <sz val="10"/>
        <rFont val="Arial"/>
        <family val="2"/>
      </rPr>
      <t xml:space="preserve">
This report (“report”) was prepared for KCP&amp;L on terms specifically limiting the liability of Navigant Consulting, Inc. (Navigant), and is not to be distributed without Navigant’s prior written consent. Navigant’s conclusions are the results of the exercise of its reasonable professional judgment. By the reader’s acceptance of this report, you hereby agree and acknowledge that (a) your use of the report will be limited solely for internal purpose, (b) you will not distribute a copy of this report to any third party without Navigant’s express prior written consent, and (c) you are bound by the disclaimers and/or limitations on liability otherwise set forth in the report. Navigant does not make any representations or warranties of any kind with respect to (i) the accuracy or completeness of the information contained in the report, (ii) the presence or absence of any errors or omissions contained in the report, (iii) any work performed by Navigant in connection with or using the report, or (iv) any conclusions reached by Navigant as a result of the report. Any use of or reliance on the report, or decisions to be made based on it, are the reader’s responsibility. Navigant accepts no duty of care or liability of any kind whatsoever to you, and all parties waive and release Navigant from all claims, liabilities and damages, if any, suffered as a result of decisions made, or not made, or actions taken, or not taken, based on this report.
</t>
    </r>
    <r>
      <rPr>
        <b/>
        <sz val="10"/>
        <rFont val="Arial"/>
        <family val="2"/>
      </rPr>
      <t xml:space="preserve">
Confidentiality
</t>
    </r>
    <r>
      <rPr>
        <sz val="10"/>
        <rFont val="Arial"/>
        <family val="2"/>
      </rPr>
      <t xml:space="preserve">
This report contains confidential and proprietary information. Any person acquiring this report agrees and understands that the information contained in this report is confidential and, except as required by law, will take all reasonable measures available to it by instruction, agreement or otherwise to maintain the confidentiality of the information. Such person agrees not to release, disclose, publish, copy, or communicate this confidential information or make it available to any third party, including, but not limited to, consultants, financial advisors, or rating agencies, other than employees, agents and contractors of such person and its affiliates and subsidiaries who reasonably need to know it in connection with the exercise or the performance of such person’s business. 
</t>
    </r>
  </si>
  <si>
    <t>Program Tables and Figures</t>
  </si>
  <si>
    <t>PY2017 Overall Results</t>
  </si>
  <si>
    <t>PY2016 Overall Results</t>
  </si>
  <si>
    <t>Business EER - Standard</t>
  </si>
  <si>
    <t>Business EER - Custom</t>
  </si>
  <si>
    <t>Block Bidding</t>
  </si>
  <si>
    <t>Business EER - Strategic Energy Management</t>
  </si>
  <si>
    <t>Small Business Lighting</t>
  </si>
  <si>
    <t>Whole House Efficiency</t>
  </si>
  <si>
    <t>Income-Eligible Multi-Family</t>
  </si>
  <si>
    <t>Home Lighting Rebate</t>
  </si>
  <si>
    <t>Home Energy Report</t>
  </si>
  <si>
    <t>Income-Eligible Home Energy Report</t>
  </si>
  <si>
    <t>Online Energy Analyzer</t>
  </si>
  <si>
    <t>Residential Programmable Thermostat</t>
  </si>
  <si>
    <t>Business Programmable Thermostat</t>
  </si>
  <si>
    <t>Demand Response Incentive</t>
  </si>
  <si>
    <t>First Year kWh Savings (at the meter)</t>
  </si>
  <si>
    <t>First Year kW Savings (at the meter)</t>
  </si>
  <si>
    <t>Cumulative kWh Savings (at the meter)</t>
  </si>
  <si>
    <t>Cumulative kW Savings (at the meter)</t>
  </si>
  <si>
    <t>PY1</t>
  </si>
  <si>
    <t>PY2</t>
  </si>
  <si>
    <t>PY3</t>
  </si>
  <si>
    <t>Total</t>
  </si>
  <si>
    <t>Business Energy Efficiency Rebate - Standard</t>
  </si>
  <si>
    <t>Business Energy Efficiency Rebate - Custom</t>
  </si>
  <si>
    <t>Strategic Energy Management</t>
  </si>
  <si>
    <t>Small Business Direct Install</t>
  </si>
  <si>
    <t>Online Business Energy Audit</t>
  </si>
  <si>
    <t>Home Appliance Recycling Rebate</t>
  </si>
  <si>
    <t>Income-Eligible Weatherization</t>
  </si>
  <si>
    <t>Online Home Energy Audit</t>
  </si>
  <si>
    <t>Overall Portfolio: Data Tables</t>
  </si>
  <si>
    <t>Overall Program: Figures</t>
  </si>
  <si>
    <t>Data is sourced to Navigant analysis unless otherwise noted.</t>
  </si>
  <si>
    <t>Energy Savings at the Customer Meter – PY 2018</t>
  </si>
  <si>
    <t>Distribution of Gross  Energy Savings by Program (PY2017)</t>
  </si>
  <si>
    <t>Distribution of Net Energy Savings by Program (PY2017)</t>
  </si>
  <si>
    <t>Sector</t>
  </si>
  <si>
    <t>Program</t>
  </si>
  <si>
    <t>Gross</t>
  </si>
  <si>
    <t>Net</t>
  </si>
  <si>
    <t>Reported Savings (kWh)</t>
  </si>
  <si>
    <t>Verified Savings (kWh)</t>
  </si>
  <si>
    <t>Realization Rate (%)</t>
  </si>
  <si>
    <t>MEEIA 3-Year Target (kWh)</t>
  </si>
  <si>
    <t>% of MEEIA Target Achieved</t>
  </si>
  <si>
    <t>Verified Gross</t>
  </si>
  <si>
    <t>% of total Gross</t>
  </si>
  <si>
    <t>Verified Net</t>
  </si>
  <si>
    <t>% of total Net</t>
  </si>
  <si>
    <t>Commercial EE Programs</t>
  </si>
  <si>
    <t>Commercial EE Programs Subtotal</t>
  </si>
  <si>
    <t>SEM</t>
  </si>
  <si>
    <t>Small Bus. Lighting</t>
  </si>
  <si>
    <t>Residential EE Programs</t>
  </si>
  <si>
    <t>Residential EE Programs Subtotal</t>
  </si>
  <si>
    <t>IEMF</t>
  </si>
  <si>
    <t xml:space="preserve">Home Lighting Rebate </t>
  </si>
  <si>
    <t>Educational Programs</t>
  </si>
  <si>
    <t>Educational Programs Subtotal</t>
  </si>
  <si>
    <t>IE Home Energy Report</t>
  </si>
  <si>
    <t xml:space="preserve">Home Online Energy Audit </t>
  </si>
  <si>
    <t>Educational programs are not part of MEEIA Targets for Energy or Demand Savings.</t>
  </si>
  <si>
    <t xml:space="preserve">Business Online Energy Audit </t>
  </si>
  <si>
    <t>DR Programs</t>
  </si>
  <si>
    <t>DR Programs Subtotal</t>
  </si>
  <si>
    <t>The Demand Response Incentive Program did not claim any energy savings.</t>
  </si>
  <si>
    <t>KCP&amp;L-MO TOTAL</t>
  </si>
  <si>
    <t>Note: Gross realization rates are the ratio of verified gross savings to reported gross savings and indicates the accuracy of deemed savings tracked by KCP&amp;L-MO.</t>
  </si>
  <si>
    <t>Coincident Demand Savings at the Customer Meter – PY 2018</t>
  </si>
  <si>
    <t>Distribution of Demand Savings by Program (PY2017)</t>
  </si>
  <si>
    <t>Distribution of Net Demand Savings by Program (PY2017)</t>
  </si>
  <si>
    <t>Reported Savings (kW)</t>
  </si>
  <si>
    <t>Verified Savings (kW)</t>
  </si>
  <si>
    <t>MEEIA 3-Year Target (kW)</t>
  </si>
  <si>
    <t>N/A</t>
  </si>
  <si>
    <t>Educational programs are not part of MEEIA Targets for Energy or Demand Savings</t>
  </si>
  <si>
    <t>Energy Savings at the Customer Meter – Program to Date</t>
  </si>
  <si>
    <t>Distribution of Gross  Energy Savings by Program (Program to Date)</t>
  </si>
  <si>
    <t>Distribution of Net Energy Savings by Program (Program to Date)</t>
  </si>
  <si>
    <t>Percent of Verified Gross Savings (kWh)</t>
  </si>
  <si>
    <t>Percent Verified Net Savings (kWh)</t>
  </si>
  <si>
    <t>Percent of Verified Gross Savings (kW)</t>
  </si>
  <si>
    <t>Percent Verified Net Savings (kW)</t>
  </si>
  <si>
    <t>Business PT</t>
  </si>
  <si>
    <t>Residential PT</t>
  </si>
  <si>
    <t>DRI</t>
  </si>
  <si>
    <t>Coincident Demand Savings at the Customer Meter – Program to Date</t>
  </si>
  <si>
    <t>Distribution of Demand Savings by Program (Program to Date)</t>
  </si>
  <si>
    <t>Distribution of Net Demand Savings by Program (Program to Date)</t>
  </si>
  <si>
    <t>NTG Components by Program</t>
  </si>
  <si>
    <t>Program Name*</t>
  </si>
  <si>
    <t>Free Ridership</t>
  </si>
  <si>
    <t>Participant Spillover</t>
  </si>
  <si>
    <t>Non-Participant Spillover</t>
  </si>
  <si>
    <t>NTGR</t>
  </si>
  <si>
    <t>Projects Originating from the Business EER - Custom Program</t>
  </si>
  <si>
    <t>Projects Originating from the Business EER - Standard Program</t>
  </si>
  <si>
    <t>Navigant assumed a net-to-gross (NTG) value of 1.0 for the SEM program</t>
  </si>
  <si>
    <t>Income-Eligible Multifamily</t>
  </si>
  <si>
    <t>Deemed 1.0</t>
  </si>
  <si>
    <t>Navigant assumed a net-to-gross (NTG) value of 1.0 for the IE HER program</t>
  </si>
  <si>
    <t>Navigant assumed a net-to-gross (NTG) value of 1.0 for the HER program</t>
  </si>
  <si>
    <t>N/A - Savings not claimed in PY2017</t>
  </si>
  <si>
    <t>Navigant assumed a net-to-gross (NTG) value of 1.0 for the Programmable Thermostats programs and Demand Response Incentive program</t>
  </si>
  <si>
    <t>Portfolio Level NTG</t>
  </si>
  <si>
    <t>NA</t>
  </si>
  <si>
    <t xml:space="preserve"> 96% / 93%*</t>
  </si>
  <si>
    <t>Note: *A portfolio level NTG of 96% for demand and 93% for energy was calculated by dividing the verified net savings by the verified gross savings</t>
  </si>
  <si>
    <t>Benefit-Cost Ratios by Program and Cost Test – PY2016</t>
  </si>
  <si>
    <t>Total Resource Cost Test</t>
  </si>
  <si>
    <t>Societal Cost Test</t>
  </si>
  <si>
    <t>Utility Cost Test</t>
  </si>
  <si>
    <t>Participant Cost Test</t>
  </si>
  <si>
    <t>Rate Impact Measure Test</t>
  </si>
  <si>
    <t>KCP&amp;L-MO</t>
  </si>
  <si>
    <t>Navigant</t>
  </si>
  <si>
    <t>INF*</t>
  </si>
  <si>
    <t>Home Lighting Rebate***</t>
  </si>
  <si>
    <t>*Ratios are infinite because there are positive benefits and no participant costs.</t>
  </si>
  <si>
    <t>** Navigant did not perform benefit-cost calculations for the Online Home Energy Audit, Online Business Energy Audit, Block Bidding, Strategic Energy Management, or Income-Eligible Weatherization programs because KCP&amp;L-MO does not claim savings for these programs and therefore Navigant did not verify savings.</t>
  </si>
  <si>
    <t>*** Includes the commercial segment of HLR in total</t>
  </si>
  <si>
    <t>Benefit-Cost Ratios by Program Groups and Cost Test – PY2016</t>
  </si>
  <si>
    <t>Portfolio</t>
  </si>
  <si>
    <t>EE Programs*</t>
  </si>
  <si>
    <t>     Residential EE Programs</t>
  </si>
  <si>
    <t>     C&amp;I EE Programs</t>
  </si>
  <si>
    <t>*Inclusive of administrative costs for educational program costs, market research, software development, and EM&amp;V.</t>
  </si>
  <si>
    <t>Benefit-Cost Ratios by Program and Cost Test – PY 2017</t>
  </si>
  <si>
    <t>Benefit-Cost Ratios by Program Groups and Cost Test – PY 2017</t>
  </si>
  <si>
    <t>Benefit-Cost Ratios by Program and Cost Test – Program to Date</t>
  </si>
  <si>
    <t>*** Includes all components of HLR which covers both residential and commercial cross sector sales</t>
  </si>
  <si>
    <t>Benefit-Cost Ratios by Program Groups and Cost Test – Program to Date</t>
  </si>
  <si>
    <t>Program Administrative Costs - PY2016</t>
  </si>
  <si>
    <t>Rebate Costs</t>
  </si>
  <si>
    <t>Direct Program Admin Costs**</t>
  </si>
  <si>
    <t>Indirect Program Admin Costs</t>
  </si>
  <si>
    <t>Total Costs</t>
  </si>
  <si>
    <t>Benefits from Energy Savings</t>
  </si>
  <si>
    <t>Benefits from Demand Savings</t>
  </si>
  <si>
    <t>Total Benefits</t>
  </si>
  <si>
    <t>Total Net Benefits</t>
  </si>
  <si>
    <t>BUSINESS EER - Standard</t>
  </si>
  <si>
    <t>*</t>
  </si>
  <si>
    <t>BUSINESS EER - Custom</t>
  </si>
  <si>
    <t>Portfolio Total</t>
  </si>
  <si>
    <t>*KCP&amp;L allocates indirect program administrative costs to programs as a percentage of total budget. These costs are not tracked separately from direct program administrative costs and are therefore included in that total.</t>
  </si>
  <si>
    <t>** Portfolio Total Direct Program Admin Costs include a Portfolio cost of $1672.84 which represents costs that are not allocated to a specific program.</t>
  </si>
  <si>
    <t>Program Administrative Costs - PY2017</t>
  </si>
  <si>
    <t>Benefits from Energy and Demand Savings***</t>
  </si>
  <si>
    <t>***DSMore energy and demand benefit exported results given summed.</t>
  </si>
  <si>
    <t>Program Administrative Costs - Program to Date</t>
  </si>
  <si>
    <t>% of MEEIA Target</t>
  </si>
  <si>
    <t>Demand Savings at the Customer Meter – Program to Date</t>
  </si>
  <si>
    <t>Energy Savings at the Customer Meter – PY 2017</t>
  </si>
  <si>
    <t>Coincident Demand Savings at the Customer Meter – PY 2017</t>
  </si>
  <si>
    <t>Energy Savings at the Customer Meter – PY2016</t>
  </si>
  <si>
    <t>Distribution of Gross  Energy Savings by Program (PY2016)</t>
  </si>
  <si>
    <t>Distribution of Net Energy Savings by Program (PY2016)</t>
  </si>
  <si>
    <t>-</t>
  </si>
  <si>
    <t>Coincident Demand Savings at the Customer Meter – PY2016</t>
  </si>
  <si>
    <t>Distribution of Demand Savings by Program (PY2016)</t>
  </si>
  <si>
    <t>Distribution of Net Demand Savings by Program (PY2016)</t>
  </si>
  <si>
    <t>Deemed 1.0 pending future research</t>
  </si>
  <si>
    <t>N/A - Savings not claimed in PY2016</t>
  </si>
  <si>
    <t>1.0 based on analysis approach generating net results</t>
  </si>
  <si>
    <t>Benefit-Cost Ratios by Program and Cost Test – PY2016-PY2018</t>
  </si>
  <si>
    <t>Business Energy Efficiency Rebate - Standard: Data Tables</t>
  </si>
  <si>
    <t>Business Energy Efficiency Rebate - Standard: Figures</t>
  </si>
  <si>
    <t>Executive Summary</t>
  </si>
  <si>
    <t>Program Savings Summary - PY 2018</t>
  </si>
  <si>
    <t>Reported Savings</t>
  </si>
  <si>
    <t>Verified Savings</t>
  </si>
  <si>
    <t>Realization Rate</t>
  </si>
  <si>
    <t>MEEIA 3-Year Target</t>
  </si>
  <si>
    <t>Energy at Customer Meter (kWh)</t>
  </si>
  <si>
    <t>Coinc Demand at Customer Meter (kW)</t>
  </si>
  <si>
    <t>Source: Program Tracking Database and Navigant analysis</t>
  </si>
  <si>
    <t>Energy at the Customer Meter: Program Savings Summary</t>
  </si>
  <si>
    <t>Program Savings Summary - Program to Date</t>
  </si>
  <si>
    <t>Net to Gross Component Summary</t>
  </si>
  <si>
    <t xml:space="preserve">Note: The NTG ratio is rounded to the nearest 100th. </t>
  </si>
  <si>
    <t>Savings by Measure Type</t>
  </si>
  <si>
    <t>Measure Type</t>
  </si>
  <si>
    <t>Total Number of Projects</t>
  </si>
  <si>
    <t>Reported Energy Savings (kWh)</t>
  </si>
  <si>
    <t>% of Total</t>
  </si>
  <si>
    <t>Verified Energy Savings (kWh)</t>
  </si>
  <si>
    <t>Reported Demand Savings (kW)</t>
  </si>
  <si>
    <t>Verified Demand Savings (kW)</t>
  </si>
  <si>
    <t>HVAC</t>
  </si>
  <si>
    <t>Lighting</t>
  </si>
  <si>
    <t>Hot Water</t>
  </si>
  <si>
    <t>Pumps/Fans</t>
  </si>
  <si>
    <t>Refrigeration</t>
  </si>
  <si>
    <t>Additional Detail</t>
  </si>
  <si>
    <t>Verified Inputs for Lighting Projects</t>
  </si>
  <si>
    <t>Building Type</t>
  </si>
  <si>
    <t>Verified (Navigant Analysis and IL TRM)</t>
  </si>
  <si>
    <t>Total Number of Loggers Installed</t>
  </si>
  <si>
    <t>Waste Heat Factor (Energy)</t>
  </si>
  <si>
    <t>Waste Heat Factor (Demand)</t>
  </si>
  <si>
    <t>Revised Coincident Factor (CF)</t>
  </si>
  <si>
    <t>Revised Hours of Use (HOU)</t>
  </si>
  <si>
    <t>Industrial</t>
  </si>
  <si>
    <t>Office</t>
  </si>
  <si>
    <t>Other</t>
  </si>
  <si>
    <t>Retail</t>
  </si>
  <si>
    <t>School</t>
  </si>
  <si>
    <t>Warehouse</t>
  </si>
  <si>
    <t>Exterior</t>
  </si>
  <si>
    <t>Source: Program Tracking Database and Navigant analysis and Illinois TRM</t>
  </si>
  <si>
    <t>Final NTG Component Results - C&amp;I Standard Rebate Program</t>
  </si>
  <si>
    <t>Survey Type</t>
  </si>
  <si>
    <t>Respondents</t>
  </si>
  <si>
    <t>Number of Respondents</t>
  </si>
  <si>
    <t>Reporting Year (PY)</t>
  </si>
  <si>
    <t xml:space="preserve">Free Ridership </t>
  </si>
  <si>
    <t xml:space="preserve">Non-Participant Spillover </t>
  </si>
  <si>
    <t>Participant Web Survey</t>
  </si>
  <si>
    <t>PY2016 Participating End-Use Customers</t>
  </si>
  <si>
    <t>--</t>
  </si>
  <si>
    <t>Trade Ally Web Survey</t>
  </si>
  <si>
    <t>Participating Trade Allies</t>
  </si>
  <si>
    <t>Measures with 2% or more program level savings and their effect on Program Level Realization Rate</t>
  </si>
  <si>
    <t>Measure name</t>
  </si>
  <si>
    <t>Primary Key</t>
  </si>
  <si>
    <t>Energy Realization Rate (%)</t>
  </si>
  <si>
    <t>Demand Realization Rate (%)</t>
  </si>
  <si>
    <t>Percentage of Reported savings kWh (%)</t>
  </si>
  <si>
    <t>Percentage of Reported savings kW (%)</t>
  </si>
  <si>
    <t>Effect on Energy Realization Rate</t>
  </si>
  <si>
    <t>Effect on Demand Realization Rate</t>
  </si>
  <si>
    <t>Percentage of Verified savings kWh (%)</t>
  </si>
  <si>
    <t>Percentage of Verified savings kW (%)</t>
  </si>
  <si>
    <t>LED Linear Lamp Replacing 4ft T8, T12, or T5 Lamp</t>
  </si>
  <si>
    <t>LED Low/High Bay Fixture replacing 301W‐450W fixture</t>
  </si>
  <si>
    <t>LED 2X4 Retrofit Kit replacing T8, T12 or T5/T5HO fixture</t>
  </si>
  <si>
    <t>LED High Bay fixture replacing &gt; 750W fixture</t>
  </si>
  <si>
    <t>Occupancy or Vacancy Sensor Replacing No Controls</t>
  </si>
  <si>
    <t>LED 2X4 Troffer or Linear Ambient replacing T8, T12 or T5/T5HO fixture</t>
  </si>
  <si>
    <t>Other Measures</t>
  </si>
  <si>
    <t>TOTAL</t>
  </si>
  <si>
    <t>Savings by Building Type</t>
  </si>
  <si>
    <t>% of Verified Total kWh</t>
  </si>
  <si>
    <t>Demand Realization Rate</t>
  </si>
  <si>
    <t>% of Verified Total kW</t>
  </si>
  <si>
    <t>Standard- KCP&amp;L-MO</t>
  </si>
  <si>
    <t>Parking Garage*</t>
  </si>
  <si>
    <t>Source: C&amp;I Standard and SBL Program Tracking Databases and Navigant analysis</t>
  </si>
  <si>
    <t>*Lighting measures installed in parking garages were separated out from other projects since the waste heat factor for garages are 1.0, the coincidence factor is 1.0, and the HOU is assumed to be 8760</t>
  </si>
  <si>
    <t>Business Energy Efficiency Rebate - Custom: Data Tables</t>
  </si>
  <si>
    <t>Business Energy Efficiency Rebate - Custom: Figures</t>
  </si>
  <si>
    <t>Coincident Demand at Customer Meter: Program Savings Summary</t>
  </si>
  <si>
    <t>Source: Navigant analysis PY2015</t>
  </si>
  <si>
    <t>KCP&amp;L-MO BEER Custom - PY2017 Summary by Measure Type</t>
  </si>
  <si>
    <t>% of Total Verified Energy (%)</t>
  </si>
  <si>
    <t>% of Total Verified Demand (%)</t>
  </si>
  <si>
    <t>Building Optimization</t>
  </si>
  <si>
    <t>Energy Management System</t>
  </si>
  <si>
    <t>Misc Custom</t>
  </si>
  <si>
    <t>Motors, Drives &amp; Compressors</t>
  </si>
  <si>
    <t>New Construction</t>
  </si>
  <si>
    <t>Refrigeration Upgrade</t>
  </si>
  <si>
    <t xml:space="preserve">End-of-Year Population and Sample Sizes </t>
  </si>
  <si>
    <t>Stratum</t>
  </si>
  <si>
    <t>Reported Peak Demand Savings (kW)</t>
  </si>
  <si>
    <t>Projects in Sample</t>
  </si>
  <si>
    <t>Certainty</t>
  </si>
  <si>
    <t>Lighting Large</t>
  </si>
  <si>
    <t>Lighting Small</t>
  </si>
  <si>
    <t>Source: C&amp;I Custom Rebate Program Tracking Database and Navigant analysis</t>
  </si>
  <si>
    <t>Note: Large projects account for at least 75% of total energy savings while total energy savings of all small projects are no more than 25%.</t>
  </si>
  <si>
    <t>Energy Impacts at the Customer Meter</t>
  </si>
  <si>
    <t>Total Reported Energy Savings (kWh)</t>
  </si>
  <si>
    <t>Total Verified Energy Savings (kWh)</t>
  </si>
  <si>
    <t>Energy RR</t>
  </si>
  <si>
    <t>Relative Precision at 90% Confidence (one-tailed)</t>
  </si>
  <si>
    <t>Coincident Demand Impacts at Customer Meter</t>
  </si>
  <si>
    <t>Total Reported Coincident Demand Savings (kW)</t>
  </si>
  <si>
    <t>Total Verified Coincident Demand Savings (kW)</t>
  </si>
  <si>
    <t>Coincident Demand RR</t>
  </si>
  <si>
    <t xml:space="preserve">Project-Level Energy and Demand Savings and RRs </t>
  </si>
  <si>
    <t>Navigant Site ID</t>
  </si>
  <si>
    <t>Project Type</t>
  </si>
  <si>
    <t>Reported kWh</t>
  </si>
  <si>
    <t>Verified kWh</t>
  </si>
  <si>
    <t>Realization Rate (kWh)</t>
  </si>
  <si>
    <t>Reported kW</t>
  </si>
  <si>
    <t>Verified kW</t>
  </si>
  <si>
    <t>Realization Rate (kW)</t>
  </si>
  <si>
    <t>Project-Level Results for Sampled Projects</t>
  </si>
  <si>
    <t>Nav. Site ID</t>
  </si>
  <si>
    <t>Energy RR (%)</t>
  </si>
  <si>
    <t>Effect on Energy RR (%)</t>
  </si>
  <si>
    <t>Demand RR (%)</t>
  </si>
  <si>
    <t>Effect on Demand RR (%)</t>
  </si>
  <si>
    <t>Reason for Discrepancy</t>
  </si>
  <si>
    <t>No discrepancies</t>
  </si>
  <si>
    <t>Participant Satisfaction with Custom Program (on a scale of 1 through 5, 1 being the lowest, 5 being the highest)</t>
  </si>
  <si>
    <t>Program Component</t>
  </si>
  <si>
    <t>Average Satisfaction (1-5)</t>
  </si>
  <si>
    <t>Amount of rebate</t>
  </si>
  <si>
    <t>Time it took to receive the rebate</t>
  </si>
  <si>
    <t>Program communications about eligibility requirements and application process</t>
  </si>
  <si>
    <t>Requirements to participate in program</t>
  </si>
  <si>
    <t>Application process</t>
  </si>
  <si>
    <t>Pre-approval application process</t>
  </si>
  <si>
    <t>Final approval application process</t>
  </si>
  <si>
    <t>Your installation contractor</t>
  </si>
  <si>
    <t>Overall satisfaction with the program</t>
  </si>
  <si>
    <t>Participant Satisfaction with KCP&amp;L (on a scale of 1 through 5, 1 being the lowest, 5 being the highest)</t>
  </si>
  <si>
    <t>Overall Satisfaction with KCP&amp;L</t>
  </si>
  <si>
    <t>Participant's Willingness to Participate in KCP&amp;L Rebate Program Again (on a scale of 1 through 5, 1 being "not at all likely", 5 being "very likely")</t>
  </si>
  <si>
    <t>KCP&amp;L Rebate Program</t>
  </si>
  <si>
    <t>Easiness to complete Business Energy Efficiency Rebates Custom project
 pre-approval application (on a scale of 1 through 5, 1 being "not at all easy", 5 being "extremely easy")</t>
  </si>
  <si>
    <t>Pre-approval application</t>
  </si>
  <si>
    <t>Trade Ally Satisfaction with Custom Program (on a scale of 1 through 5, 1 being the lowest, 5 being the highest)</t>
  </si>
  <si>
    <t>Marketing materials provided by the program</t>
  </si>
  <si>
    <t>Amount and type of communication received from the program</t>
  </si>
  <si>
    <t>Amount and type of training provided by the program</t>
  </si>
  <si>
    <t>Project application process</t>
  </si>
  <si>
    <t>Time to complete a project through the program</t>
  </si>
  <si>
    <t>The amount of the program incentives</t>
  </si>
  <si>
    <t>Trade Ally Satisfaction with Custom Program Elements over Previous Year</t>
  </si>
  <si>
    <t>Program component</t>
  </si>
  <si>
    <t>Increased</t>
  </si>
  <si>
    <t>Stayed the same</t>
  </si>
  <si>
    <t>Decreased</t>
  </si>
  <si>
    <t>Trade Ally Overall Satisfaction with the Custom Program (on a scale of 1 through 5, 1 being the lowest, 5 being the highest)</t>
  </si>
  <si>
    <t>Overall Satisfaction with Custom Program</t>
  </si>
  <si>
    <t>Block Bidding: Data Tables</t>
  </si>
  <si>
    <t>Business Energy Efficiency Rebate - Block Bidding: Figures</t>
  </si>
  <si>
    <t>Coincident Demand at the Customer Meter: Program Savings Summary</t>
  </si>
  <si>
    <t>Project-Level Results</t>
  </si>
  <si>
    <t>Source: Navigant analysis</t>
  </si>
  <si>
    <t>Business Energy Efficiency Rebate - SEM: Data Tables</t>
  </si>
  <si>
    <t>Ex Post Energy Savings (kWh)</t>
  </si>
  <si>
    <t>Ex Post Demand Savings (kW)</t>
  </si>
  <si>
    <t>Zero</t>
  </si>
  <si>
    <t>Small</t>
  </si>
  <si>
    <t>Medium</t>
  </si>
  <si>
    <t>Large</t>
  </si>
  <si>
    <t>Source: C&amp;I SEM Rebate Program Tracking Database and Navigant analysis</t>
  </si>
  <si>
    <t>Site A</t>
  </si>
  <si>
    <t>Opted out of the program before year 3</t>
  </si>
  <si>
    <t>Site B</t>
  </si>
  <si>
    <t>The implementer capped the production, which led to over-claimed savings. Because they capped, their model was predicting 350 units rather than 400+.
For 2 out of the 4 months in PY3, the production levels were above 110% of the baseline levels. In order to account for this, Navigant included a high production indicator variable.</t>
  </si>
  <si>
    <t>Site C</t>
  </si>
  <si>
    <t>Site D</t>
  </si>
  <si>
    <t>Site E</t>
  </si>
  <si>
    <t>Site F</t>
  </si>
  <si>
    <t>Site G</t>
  </si>
  <si>
    <t>Site H</t>
  </si>
  <si>
    <t>Small Bus. Lighting: Data Tables</t>
  </si>
  <si>
    <t>Business Energy Efficiency Rebate - Small Bus. Lighting: Figures</t>
  </si>
  <si>
    <t>Measure Summary Table</t>
  </si>
  <si>
    <t>LED Low/High Bay</t>
  </si>
  <si>
    <t>LED Linear</t>
  </si>
  <si>
    <t>LED Exterior</t>
  </si>
  <si>
    <t>LED Screw In</t>
  </si>
  <si>
    <t>Lighting Optimization</t>
  </si>
  <si>
    <t>LED Other</t>
  </si>
  <si>
    <t>Lighting Control</t>
  </si>
  <si>
    <t>Savings by Building Type for Small Business Lighting Program</t>
  </si>
  <si>
    <t>Verified Inputs for Small Business Lighting Program Projects</t>
  </si>
  <si>
    <t>WHFe</t>
  </si>
  <si>
    <t>WHFd</t>
  </si>
  <si>
    <t>Revised CF</t>
  </si>
  <si>
    <t>Revised HOU</t>
  </si>
  <si>
    <t>Measures with 3% or more program level savings and their effect on Program Level Realization Rate</t>
  </si>
  <si>
    <t>RR kWh</t>
  </si>
  <si>
    <t>RR kW</t>
  </si>
  <si>
    <t>Percentage of Reported savings kWh</t>
  </si>
  <si>
    <t>Percentage of Reported savings kW</t>
  </si>
  <si>
    <t>Effect on Energy RR</t>
  </si>
  <si>
    <t>Effect on Demand RR</t>
  </si>
  <si>
    <t>Remove 4ft Lamp from T8 or T12 system</t>
  </si>
  <si>
    <t>Omnidirectional LED Lamp replacing 40‐60W Lamp</t>
  </si>
  <si>
    <t>Directional LED Lamp replacing 71‐110W Lamp</t>
  </si>
  <si>
    <t>Whole House Efficiency: Data Tables</t>
  </si>
  <si>
    <t>Whole House Efficiency - Custom: Figures</t>
  </si>
  <si>
    <t>PY2017 Summary by Measure Type</t>
  </si>
  <si>
    <t>Tier 1: Energy Savings Kit</t>
  </si>
  <si>
    <t>Tier 2: Building Shell Measures</t>
  </si>
  <si>
    <t>Tier 3: HVAC Measures</t>
  </si>
  <si>
    <t xml:space="preserve">Measure-Level Energy and Demand Savings and RRs </t>
  </si>
  <si>
    <t>Measure</t>
  </si>
  <si>
    <t>Sub-Measure</t>
  </si>
  <si>
    <t>Quantity</t>
  </si>
  <si>
    <t>Coincident Demand Impacts at the Customer Meter</t>
  </si>
  <si>
    <t>T1: Energy Savings Kit</t>
  </si>
  <si>
    <t>LED</t>
  </si>
  <si>
    <t>Hot Water Pipe Wrap</t>
  </si>
  <si>
    <t>Advanced Power Strip</t>
  </si>
  <si>
    <t>Aerator</t>
  </si>
  <si>
    <t>Kitchen Faucet</t>
  </si>
  <si>
    <t>Bathroom Faucet</t>
  </si>
  <si>
    <t>Shower</t>
  </si>
  <si>
    <t>Furnace Filter Alarm</t>
  </si>
  <si>
    <t>T2: Building Shell</t>
  </si>
  <si>
    <t>Air Sealing</t>
  </si>
  <si>
    <t>Insulation</t>
  </si>
  <si>
    <t>Ceiling</t>
  </si>
  <si>
    <t>Wall</t>
  </si>
  <si>
    <t>T3: HVAC</t>
  </si>
  <si>
    <t>Air Conditioner</t>
  </si>
  <si>
    <t>Time-of-Sale</t>
  </si>
  <si>
    <t>Early Replacement</t>
  </si>
  <si>
    <t>Heat Pump</t>
  </si>
  <si>
    <t>Air Source Time-of-Sale</t>
  </si>
  <si>
    <t>Air Source Early Replacement</t>
  </si>
  <si>
    <t>Ductless Mini-Split</t>
  </si>
  <si>
    <t>Ground Source Time-of-Sale</t>
  </si>
  <si>
    <t>Ground Source Early Replacement</t>
  </si>
  <si>
    <t>Ground Source Replace ER Heat</t>
  </si>
  <si>
    <t>Heat Pump Water Heater</t>
  </si>
  <si>
    <t>ECM Furnace Fan</t>
  </si>
  <si>
    <t>Measure-Level Results and Reasons for Discrepancies</t>
  </si>
  <si>
    <t>Major Reasons for Discrepancy</t>
  </si>
  <si>
    <t xml:space="preserve"> Demand RR (%)</t>
  </si>
  <si>
    <t>IL TRM v5 deemed HOU of 847 was used, versus the KCPL deemed value of 938.</t>
  </si>
  <si>
    <t>IL TRM v5 CF of 8.10% was used to calculate verified savings, versus the KCPL deemed value of 9.5%</t>
  </si>
  <si>
    <t>IL TRM v5 deemed savings of 72 kWh is lower than reported deemed savings of 74 kWh.</t>
  </si>
  <si>
    <t>IL TRM v5 deemed savings of 0.0082 kW is lower than reported deemed savings of 0.0085 kW.</t>
  </si>
  <si>
    <t>IL TRM v5 deemed savings of 103 kWh is higher than reported deemed savings of 73.7 kWh.</t>
  </si>
  <si>
    <t>IL TRM v5 deemed savings of 0.011 kW is higher than reported deemed savings of 0.005 kW.</t>
  </si>
  <si>
    <t>IL TRM V5 assume 2.56 person per household, versus KCPL's 1.44.  </t>
  </si>
  <si>
    <t>IL TRM v5 deemed savings of 0.047 kW is higher than reported deemed savings of 0.010 kW. IL TRM V5 assume 2.56 person per household, versus KCPL's 1.44.  </t>
  </si>
  <si>
    <t>IL TRM v5 deemed savings of 0.039 kW is higher than reported deemed savings of 0.010 kW. IL TRM V5 assume 2.56 person per household, versus KCPL's 1.44.  </t>
  </si>
  <si>
    <t>IL TRM v5 deemed savings of 0.030 kW is higher than reported deemed savings of 0.0244 kW. IL TRM V5 assume 2.56 person per household, versus KCPL's 1.44.  </t>
  </si>
  <si>
    <t>CFM50: Avg efficient 3860, claimed 3. Avg baseline 2765, claimed 6. CDD 1444.5 was used to verify savings versus KCPL's 1325. HDD 5154.4 was used to verify savings versus KCPL's 5249.</t>
  </si>
  <si>
    <t>IL TRM v5 calculated savings is higher than reported deemed savings of 0.0001 kW.</t>
  </si>
  <si>
    <t>R-Value: Avg installed 29.1, claimed 38. Avg baseline 16.5, claimed 5. CDD 1444.5 was used to verify savings versus KCPL's 1325. HDD 5154.4 was used to verify savings versus KCPL's 5249.</t>
  </si>
  <si>
    <t>IL TRM v5 calculated savings is lower than reported deemed savings of 0.0003 kW.</t>
  </si>
  <si>
    <t>R-Value: Avg installed 17.2, claimed 5. Avg baseline 6.7, claimed 2. CDD 1444.5 was used to verify savings versus KCPL's 1325. HDD 5154.4 was used to verify savings versus KCPL's 5249.</t>
  </si>
  <si>
    <t>IL TRM v5 calculated savings is higher than reported deemed savings of 0.0004 kW.</t>
  </si>
  <si>
    <t>A cooling EFLH of 738 was used to verify savings, versus KCPL's 1325. A heating EFLH of 1376 was used versus KCPL's 5249. IL TRM v5 calculated savings higher than reported deemed savings of 1314 kWh.</t>
  </si>
  <si>
    <t>A cooling EFLH of 738 was used to verify savings, versus KCPL's 1325. A heating EFLH of 1376 was used versus KCPL's 5249. IL TRM v5 calculated savings is lower than reported deemed savings of 0.82 kW.</t>
  </si>
  <si>
    <t>Reported savings do not account for Heating and Cooling savings. Daily hot water usage reported 50 gallons vs. verified 45 gallons.</t>
  </si>
  <si>
    <t>A cooling EFLH of 738 was used to verify savings, versus KCPL's 1325. IL TRM v5 calculated savings higher than reported deemed savings of 608 kWh.</t>
  </si>
  <si>
    <t>A cooling EFLH of 738 was used to verify savings, versus KCPL's 1325. IL TRM v5 calculated savings is lower than reported deemed savings of 0.34 kW.</t>
  </si>
  <si>
    <t>Impact Analysis: T3 HVAC Metadata, Averages, and Quantity.</t>
  </si>
  <si>
    <t>SEER</t>
  </si>
  <si>
    <t>EER</t>
  </si>
  <si>
    <t>HSPF</t>
  </si>
  <si>
    <t>Average Cooling Capacity</t>
  </si>
  <si>
    <t>Average Heating Capacity</t>
  </si>
  <si>
    <t>Total Installed Quantity</t>
  </si>
  <si>
    <t>Average
Replaced</t>
  </si>
  <si>
    <t>Average
Installed</t>
  </si>
  <si>
    <t>Air Conditioner, Replace on Burnout</t>
  </si>
  <si>
    <t>SEER 15</t>
  </si>
  <si>
    <t>SEER 16</t>
  </si>
  <si>
    <t>SEER 17</t>
  </si>
  <si>
    <t>Air Conditioner, Early Replacement</t>
  </si>
  <si>
    <t>Heat Pump, Replace on Burnout</t>
  </si>
  <si>
    <t>Heat Pump, Ductless Mini-Split</t>
  </si>
  <si>
    <t>Ground Source Heat Pump, Replace on Burnout</t>
  </si>
  <si>
    <t>Ground Source Heat Pump, Early Replacement of GSHP</t>
  </si>
  <si>
    <t>Ground Source Heat Pump, Early Replacement of ASHP</t>
  </si>
  <si>
    <t>Ground Source Heat Pump, Replace Failed Electric Resistance Heat</t>
  </si>
  <si>
    <t>Notes:</t>
  </si>
  <si>
    <t>Heating Capacity assigned by using a representative sample then normalized to cooling capacity in order to assign heating capacity for each unit.</t>
  </si>
  <si>
    <t>Source: Program tracking data.</t>
  </si>
  <si>
    <t>Impact Analysis: T2 Building Shell metadata, averages, and quantity.</t>
  </si>
  <si>
    <t>Tier 2:
Building Shell Measures</t>
  </si>
  <si>
    <t>Initial Value</t>
  </si>
  <si>
    <t>Final Value</t>
  </si>
  <si>
    <t>Average Square Footage Replaced</t>
  </si>
  <si>
    <t>Total Sq. Ft. Replaced</t>
  </si>
  <si>
    <t>Air Sealing (CFM50)</t>
  </si>
  <si>
    <t>Insulation (R-Value)</t>
  </si>
  <si>
    <t>Income-Eligible Multi-Family: Data Tables</t>
  </si>
  <si>
    <t>Income Eligible Multifamily: Figures</t>
  </si>
  <si>
    <t>% of Total Program kWh Savings</t>
  </si>
  <si>
    <t>% of Total Program kW Savings</t>
  </si>
  <si>
    <t>Aerators</t>
  </si>
  <si>
    <t>Power Strips</t>
  </si>
  <si>
    <t>Low Flow Shower Head</t>
  </si>
  <si>
    <t>Measure Name</t>
  </si>
  <si>
    <t>Reported kWh*</t>
  </si>
  <si>
    <t>kWh Realization Rate (%)</t>
  </si>
  <si>
    <t>Reported kW*</t>
  </si>
  <si>
    <t>kW Realization Rate (%)</t>
  </si>
  <si>
    <t>Lighting LED - 9 Watt</t>
  </si>
  <si>
    <t>Low Flow Shower Heads Chrome 1.5 - Electric WH</t>
  </si>
  <si>
    <t>Low Flow Shower Heads Handheld Chrome 1.5 - Electric WH</t>
  </si>
  <si>
    <t>Hot Water Pipe Insulation - Electric WH</t>
  </si>
  <si>
    <t>1.5 GPM Kitchen Aerator</t>
  </si>
  <si>
    <t>LEDs (9W A19 Food Bank Distribution)</t>
  </si>
  <si>
    <t>Power Saving Strips (7 Outlet)</t>
  </si>
  <si>
    <t>Lighting LED - 9 Watt (exterior/entry door)</t>
  </si>
  <si>
    <t>Lighting LED - 15 Watt - Common Area</t>
  </si>
  <si>
    <t>LED 9W A19 - Common Area</t>
  </si>
  <si>
    <t>Count of Measures Installed by Type</t>
  </si>
  <si>
    <t>Number of Measures Installed</t>
  </si>
  <si>
    <t>Savings Summary by Measure</t>
  </si>
  <si>
    <t>Measure Category</t>
  </si>
  <si>
    <t>Home Lighting Rebate: Data Tables</t>
  </si>
  <si>
    <t>Home Lighting Rebate: Figures</t>
  </si>
  <si>
    <t>Mid-Year Population and Sample Size by End of Year Verified Energy Savings (kWh)</t>
  </si>
  <si>
    <t>Net savings derived from individual Net of FR ratios for standard and specialty LEDs; application of weighted total NTG yields slightly different results due to rounding error.</t>
  </si>
  <si>
    <t>Standard LEDs</t>
  </si>
  <si>
    <t>Specialty LEDs</t>
  </si>
  <si>
    <t>Total verified savings includes the application of an in-service rate and adjustments for leakage and C&amp;I installations.</t>
  </si>
  <si>
    <t>Total Reported Energy Savings value was not broken out by Standard and Specialty</t>
  </si>
  <si>
    <t>Total Reported Demand Savings value was not broken out by Standard and Specialty</t>
  </si>
  <si>
    <t>Mid-Year Population and Sample Sizes - Residential Sales</t>
  </si>
  <si>
    <t>Number of Packages</t>
  </si>
  <si>
    <t>Number of Bulbs</t>
  </si>
  <si>
    <t>Counts include application of leakage and C&amp;I installations, savings also adjust for an in-service rate</t>
  </si>
  <si>
    <t>Source: Home Lighting Rebate Tracking Database, adjusted for leakage and cross-sector sales</t>
  </si>
  <si>
    <t>End-of-Year Population and Sample Sizes - Residential Sales</t>
  </si>
  <si>
    <t>Mid-Year Population and Sample Sizes - Cross Sector Sales</t>
  </si>
  <si>
    <t>Based on a 4% cross-sector sales rate; savings also adjust for an in-service rate</t>
  </si>
  <si>
    <t>Source: Home Lighting Rebate Tracking Database</t>
  </si>
  <si>
    <t>End-of-Year Population and Sample Sizes - Cross Sector Sales</t>
  </si>
  <si>
    <t>Mid-Year Residential Leakage Sales</t>
  </si>
  <si>
    <t>Based on a 14% leakage rate; savings also adjust for an in-service rate</t>
  </si>
  <si>
    <t>End-of-Year Residential Leakage Sales</t>
  </si>
  <si>
    <t>-- SO combined for participants and non-participants</t>
  </si>
  <si>
    <t>In-Service Rate - LEDs Obtained in 2016 (Combined GMO and KCP&amp;L-MO)</t>
  </si>
  <si>
    <t>Year</t>
  </si>
  <si>
    <t>Cumulative Installation Rate</t>
  </si>
  <si>
    <t>Incremental Installation Rate</t>
  </si>
  <si>
    <t>No Delayed Installs</t>
  </si>
  <si>
    <t>NPV</t>
  </si>
  <si>
    <t>Ratio of all first year to delayed scenario</t>
  </si>
  <si>
    <t>NPV not discounting Year 1</t>
  </si>
  <si>
    <t>Source: Navigant analysis of Home Lighting Rebate On-site Saturation Data</t>
  </si>
  <si>
    <t>Program Incentives Over Time - Home Lighting Rebate</t>
  </si>
  <si>
    <t>Price Prior to Incentive</t>
  </si>
  <si>
    <t>Incentive</t>
  </si>
  <si>
    <t>Price After Incentive</t>
  </si>
  <si>
    <t>Source: Navigant analysis of Home Lighting Rebate Tracking Database</t>
  </si>
  <si>
    <t>% of Respondents</t>
  </si>
  <si>
    <t>n</t>
  </si>
  <si>
    <t>%</t>
  </si>
  <si>
    <t>Don't Know</t>
  </si>
  <si>
    <t>Home Energy Report: Data Tables</t>
  </si>
  <si>
    <t>Home Energy Reports: Figures</t>
  </si>
  <si>
    <t>Billing analysis is inherently net</t>
  </si>
  <si>
    <t>Savings by Wave</t>
  </si>
  <si>
    <t>Cohort</t>
  </si>
  <si>
    <t>Verified Coincident Demand Savings (kW)</t>
  </si>
  <si>
    <t>KCP&amp;L-MO 2014 High Users</t>
  </si>
  <si>
    <t>KCP&amp;L-MO 2015</t>
  </si>
  <si>
    <t>KCP&amp;L-MO 2016</t>
  </si>
  <si>
    <t>Source: Navigant analysis of KCP&amp;L-MO billing and tracking data</t>
  </si>
  <si>
    <t>Home Energy Report Recall</t>
  </si>
  <si>
    <t>All Treatment Customers</t>
  </si>
  <si>
    <t>Home Energy Report Interaction: Actions Taken After Receiving Report</t>
  </si>
  <si>
    <t>Talked to members of household about report</t>
  </si>
  <si>
    <t>Saved the report for reference</t>
  </si>
  <si>
    <t>Talked to people outside of  household about the report</t>
  </si>
  <si>
    <t>Went online for more information</t>
  </si>
  <si>
    <t>Average</t>
  </si>
  <si>
    <t>Neighbor Comparison</t>
  </si>
  <si>
    <t>Additional Detail from Customer Engagement Tracker (CET) Survey</t>
  </si>
  <si>
    <t>Note: Oracle reports combined results from KCP&amp;L GMO and KCP&amp;L MO</t>
  </si>
  <si>
    <t>Metric</t>
  </si>
  <si>
    <t>Goal</t>
  </si>
  <si>
    <t>What Uses Most Completions (Cumulative - Entire territory)</t>
  </si>
  <si>
    <t>% of My Account Users</t>
  </si>
  <si>
    <t>What Uses Most Completions (2017 - Missouri only)</t>
  </si>
  <si>
    <t>Residential Programmable Thermostat: Data Tables</t>
  </si>
  <si>
    <t>Programmable Thermostat's analysis is inherently net</t>
  </si>
  <si>
    <t>Energy Savings Participant Type</t>
  </si>
  <si>
    <t>Direct Install Thermostat</t>
  </si>
  <si>
    <t>Do It Yourself Installations</t>
  </si>
  <si>
    <t>Bring Your Own Thermostat</t>
  </si>
  <si>
    <t>Per-Unit Energy Savings (kWh)</t>
  </si>
  <si>
    <t>Verified Energy at Customer Meter (kWh)</t>
  </si>
  <si>
    <t xml:space="preserve">Note: BYOD thermostats not included in energy savings calculations. DIY - include Work Order Date within PY2. DI - include Completion Dates within PY2. </t>
  </si>
  <si>
    <t>Rush Hour Rewards Participant</t>
  </si>
  <si>
    <t>Per-Unit Demand Savings (kW)</t>
  </si>
  <si>
    <t>Verified Demand at Customer Meter (kW)</t>
  </si>
  <si>
    <t>PY2017 Participating Thermostats</t>
  </si>
  <si>
    <t>PY2016 Participating Thermostats</t>
  </si>
  <si>
    <t>Cycle 2 Program-to-Date</t>
  </si>
  <si>
    <t xml:space="preserve">Note: BYOD, DIY, DI - include Completion Dates within PY2. </t>
  </si>
  <si>
    <t>Event Descriptions</t>
  </si>
  <si>
    <t>Event</t>
  </si>
  <si>
    <t>Start Time</t>
  </si>
  <si>
    <t>End Time</t>
  </si>
  <si>
    <t>Event Length</t>
  </si>
  <si>
    <t>Monthly Energy Savings</t>
  </si>
  <si>
    <t>Month</t>
  </si>
  <si>
    <t>90% CI Lower Bound</t>
  </si>
  <si>
    <t>90% CI Upper Bound</t>
  </si>
  <si>
    <t>Jan</t>
  </si>
  <si>
    <t>Feb</t>
  </si>
  <si>
    <t>Mar</t>
  </si>
  <si>
    <t>Apr</t>
  </si>
  <si>
    <t>May</t>
  </si>
  <si>
    <t>Jun</t>
  </si>
  <si>
    <t>Jul</t>
  </si>
  <si>
    <t>Aug</t>
  </si>
  <si>
    <t>Sep</t>
  </si>
  <si>
    <t>Oct</t>
  </si>
  <si>
    <t>Nov</t>
  </si>
  <si>
    <t>Dec</t>
  </si>
  <si>
    <t>On a scale of 1 (being very dissatisfied) and 5 (being very satisfied), how would you rate…</t>
  </si>
  <si>
    <t>Very satisfied (5)</t>
  </si>
  <si>
    <t>4</t>
  </si>
  <si>
    <t>3</t>
  </si>
  <si>
    <t>2</t>
  </si>
  <si>
    <t>Very dissatisfied (1)</t>
  </si>
  <si>
    <t>Don't know</t>
  </si>
  <si>
    <t>Overall experience with Seasonal Savings program</t>
  </si>
  <si>
    <t>Energy savings you achieved in Seasonal Savings program</t>
  </si>
  <si>
    <t>Overall experience with Rush Hour Rewards program</t>
  </si>
  <si>
    <t>Length of Rush Hour Rewards events</t>
  </si>
  <si>
    <t>Number of Rush Hour Rewards events this summer</t>
  </si>
  <si>
    <t>Rush Hour Rewards event notifications</t>
  </si>
  <si>
    <t>Your comfort level on hot summer days</t>
  </si>
  <si>
    <t>The Nest thermostat itself</t>
  </si>
  <si>
    <t>The Nest thermostat installation process</t>
  </si>
  <si>
    <t>Receiving your Nest thermostat for free</t>
  </si>
  <si>
    <t>Program enrollment process</t>
  </si>
  <si>
    <t>How did you become aware of the Rush Hour Rewards event occurring on [Field-Date]?</t>
  </si>
  <si>
    <t>Wednesday, July 12th N= 368</t>
  </si>
  <si>
    <t>Thursday, July 20th N = 120</t>
  </si>
  <si>
    <t>Friday, July 21st N = 140</t>
  </si>
  <si>
    <t>I saw the notification on the Nest Thermostat</t>
  </si>
  <si>
    <t>I received an email</t>
  </si>
  <si>
    <t>I received a text</t>
  </si>
  <si>
    <t>I assumed it was an event because it was hot</t>
  </si>
  <si>
    <t>Other (please describe)</t>
  </si>
  <si>
    <t>Someone else in my home/business told me</t>
  </si>
  <si>
    <t>I checked the KCP&amp;L website</t>
  </si>
  <si>
    <t xml:space="preserve">At any point before or during the hours of [Field-Event_Starttime] and [Field-Event_Endtime] on [Field-Date], did you or any other member of your [Field-HouseholdBusiness] adjust your thermostat? Please select all that apply. </t>
  </si>
  <si>
    <t>Wednesday, July 12th, n = 390</t>
  </si>
  <si>
    <t>Thursday, July 20th, n = 115</t>
  </si>
  <si>
    <t>Friday, July 21st, n = 161</t>
  </si>
  <si>
    <t>Yes, adjusted thermostat before event</t>
  </si>
  <si>
    <t>Yes, adjusted thermostat during the event hours</t>
  </si>
  <si>
    <t>No</t>
  </si>
  <si>
    <t>Business Programmable Thermostat: Data Tables</t>
  </si>
  <si>
    <t>Bus Programmable Thermostat: Figures</t>
  </si>
  <si>
    <t>Demand Response Incentive: Data Tables</t>
  </si>
  <si>
    <t>Demand Response Incentive: Figures</t>
  </si>
  <si>
    <t xml:space="preserve">Footnote: The total reported demand savings does not include 1 customer who accounts for 1,656 kWh because the Navigant team did not have sufficient data to calculate impact for that customer. </t>
  </si>
  <si>
    <t>Program Savings Summary by MEEIA Rider</t>
  </si>
  <si>
    <t>MEEIA Participant Demand Savings (kW)</t>
  </si>
  <si>
    <t>Opt-Out Demand Savings (kW)</t>
  </si>
  <si>
    <t>Total Demand Savings (kW)</t>
  </si>
  <si>
    <t>DRI's analysis is inherently net</t>
  </si>
  <si>
    <t>Event Length (Hours)</t>
  </si>
  <si>
    <t>Average Temperature</t>
  </si>
  <si>
    <t>Demand (kW) Impact By Event</t>
  </si>
  <si>
    <t>June 28th</t>
  </si>
  <si>
    <t>August 6th</t>
  </si>
  <si>
    <t>PY2018 Participating Thermostats</t>
  </si>
  <si>
    <t>Source: Program Tracking Database and PY 2017 Navigant analysis</t>
  </si>
  <si>
    <t>PY 2017 Survey Findings</t>
  </si>
  <si>
    <t>LED 2X2 Troffer or Linear Ambient replacing T8, T12 or T5/T5HO fixture</t>
  </si>
  <si>
    <t>LED Low Bay Fixture replacing 150W‐300W fixture</t>
  </si>
  <si>
    <t>Interior Omnidirectional LED Lamp replacing 40-60W Lamp</t>
  </si>
  <si>
    <t>LED low bay mogul screw-base lamp/retrofit kit replacing 150W - 300W fixture</t>
  </si>
  <si>
    <t>Non-Lighting Large</t>
  </si>
  <si>
    <t>Non-Lighting Small</t>
  </si>
  <si>
    <t>PRJ-1860482</t>
  </si>
  <si>
    <t>PRJ-1982461</t>
  </si>
  <si>
    <t>PRJ-1936374</t>
  </si>
  <si>
    <t>PRJ-1941383</t>
  </si>
  <si>
    <t>PRJ-1593754</t>
  </si>
  <si>
    <t>PRJ-1902564</t>
  </si>
  <si>
    <t>PRJ-1731705</t>
  </si>
  <si>
    <t>PRJ-1596798</t>
  </si>
  <si>
    <t>PRJ-1690266</t>
  </si>
  <si>
    <t>PRJ-1994394</t>
  </si>
  <si>
    <t>PRJ-1275106</t>
  </si>
  <si>
    <t>PRJ-1363339</t>
  </si>
  <si>
    <t>PRJ-1610986</t>
  </si>
  <si>
    <t>PRJ-2174186</t>
  </si>
  <si>
    <t>PRJ-2100203</t>
  </si>
  <si>
    <t>PRJ-1918023</t>
  </si>
  <si>
    <t>PRJ-1936297</t>
  </si>
  <si>
    <t>PY 2018 Summary by Measure Type</t>
  </si>
  <si>
    <t>PRJ-1611380</t>
  </si>
  <si>
    <t>PRJ-1950363</t>
  </si>
  <si>
    <t xml:space="preserve">Navigant verified different savings for the lighting and rooftop unit (RTU) replacement measures. Navigant used coincidence factor and waste heat factors from Navigant long-term metering study results for the lighting measure. For the RTU replacement measure, Navigant applied an engineering approach that captures the installed equipment's hourly savings in a year, while the reported savings were estimated using a 2-degree temperature bin analysis approach. </t>
  </si>
  <si>
    <t>The difference in energy savings compared to the reported savings was due to the hours-of-use being changed from 5,200 hours to 4,072 hours. Navigant verified the lighting operating schedule through a phone interview with the customer. The Navigant team confirmed via the phone interview that the lighting fixtures operate during the peak period, therefore verified peak demand savings were higher due to the application of a coincident factor (CF) of 1.00.</t>
  </si>
  <si>
    <t xml:space="preserve">The driver to the reported versus verified savings was due to different approach being used. Navigant applied an engineering approach that captures the installed equipment's hourly savings in a year, while the reported savings were estimated using a 2-degree temperature bin analysis approach. Additionally, the proposed EER value for the 4-Ton unit was updated from 13.8 to 13.4 as per the specifications sheet and the baseline EER for the 17.5 Ton unit was updated from 11.2 to 11.0 as per the IECC 2012. </t>
  </si>
  <si>
    <t xml:space="preserve">The driver to the reported versus verified savings was due to different approach being used. Navigant applied an engineering approach that captures the installed equipment's hourly savings in a year, while the reported savings were estimated using a 2-degree temperature bin analysis approach. </t>
  </si>
  <si>
    <t xml:space="preserve">Navigant updated the peak demand savings calculations for occupancy sensor measures using the formulas and inputs defined by the Illinois TRM version 6. According to the Illinois TRM version 6, peak demand savings of installed occupancy sensors are the product of lighting load connected to the control, waste heat factor for demand, and the difference of baseline summer peak CF for the lighting system without occupancy sensors installed and the retrofit summer peak CF for the lighting system with occupancy sensors installed. The reported peak demand savings were calculated without including the baseline summer peak CF for the lighting system without occupancy sensors installed.  </t>
  </si>
  <si>
    <t xml:space="preserve">The difference in reported versus verified peak demand savings was due to changes made to the coincidence factor as per Navigant long-term metering study results. </t>
  </si>
  <si>
    <t xml:space="preserve">The difference in realization rate was due to a change in the number of occupancy sensors installed. The implementer mistakenly used 485 occupancy sensors in the ex ante calculations; however, Navigant confirmed with the customer and the implementer that only 4 fixtures installed with occupancy sensors. Additionally, Navigant updated the peak demand savings calculations for occupancy sensor measures using the formulas and inputs defined by the Illinois TRM version 6. According to the Illinois TRM version 6, peak demand savings of installed occupancy sensors are the product of lighting load connected to the control, waste heat factor for demand, and the difference of baseline summer peak CF for the lighting system without occupancy sensors installed and the retrofit summer peak CF for the lighting system with occupancy sensors installed. The reported peak demand savings were calculated without including the baseline summer peak CF for the lighting system without occupancy sensors installed.  </t>
  </si>
  <si>
    <t xml:space="preserve">Navigant verified lower energy savings due to that the waste heat factor for energy from Navigant long-term metering study was used. The Navigant team is not sure where the waste heat factor for energy the implementer used came from. The difference in reported versus verified peak demand savings was due to two adjustments made to the implementer's calculations. One, Navigant confirmed that the installed lighting fixtures in the common spaces operate during the peak period, therefore verified peak demand savings were higher due to the application of a coincident factor (CF) of 1.00. Two, Navigant used coincidence factor and waste heat factor for demand from Navigant long-term metering study results. </t>
  </si>
  <si>
    <t xml:space="preserve">The difference in reported versus verified peak demand savings was due to an engineering approach used to calculate peak demand savings. The implementer used the kW factor approach while Navigant team applied the engineering approach in accordance with the IL TRM version 6. Additionally, Navigant used coincidence factor and waste heat factors from Navigant long-term metering study results. </t>
  </si>
  <si>
    <t xml:space="preserve">The driver for the discrepancy in energy savings is the slightly different baseline fixture used by Navigant compared to the implementer. The implementer used a 4' 4L T8 fixture while Navigant used an 8' 2L T8 fixture. These fixtures have equivalent lumen output, but the 8' fixture wattage is 109 compared to 112W for the 4' fixture. Navigant believes the 8' fixture is more appropriate to use as a baseline because the efficient fixture is an 8' fixture.
The discrepancy in the kW savings is due to the implementer's use of a kW savings factor to report demand reduction, while Navigant uses an engineering approach in accordance with the IL TRM version 6. </t>
  </si>
  <si>
    <t xml:space="preserve">The difference in reported versus verified savings was due to an engineering approach used. Based on the performance data the implementer and the contractor provided, Navigant confirmed that the variable speed drive measure does not produce peak demand savings during the peak period, therefore the verified peak demand savings are zero. The implementer used the kW factor approach for calculation of peak demand savings. Additionally, a pdf calculator was provided to Navigant and it is hard to understand how the reported savings were calculated. Navigant applied an industry-standard engineering approach and verified slightly higher energy savings. </t>
  </si>
  <si>
    <t xml:space="preserve">The difference in reported versus verified peak demand savings was due to changes made to the coincidence factors. The Navigant team confirmed that the lighting fixtures in the warehouse/industrial spaces operate during the peak period, therefore verified peak demand savings were higher due to the application of a coincident factor (CF) of 1.00. Additionally, Navigant updated the peak demand savings calculations for occupancy sensor measures using the formulas and inputs defined by the Illinois TRM version 6. According to the Illinois TRM version 6, peak demand savings of installed occupancy sensors are the product of lighting load connected to the control, waste heat factor for demand, and the difference of baseline summer peak CF for the lighting system without occupancy sensors installed and the retrofit summer peak CF for the lighting system with occupancy sensors installed. The reported peak demand savings were calculated without including the baseline summer peak CF for the lighting system without occupancy sensors installed.  </t>
  </si>
  <si>
    <t xml:space="preserve">The Navigant team applied an hourly engineering analysis approach and calculated the peak demand savings by aligning with the peak period. The implementer calculated the peak demand savings using the kW factor approach. However, the "motors and drives" kW factor should have been used rather than the "unitary AC" kW factor. Based on the verified peak demand savings, Navigant found that this custom project didn't reach the Custom program incentive cap and the verified savings for the Block Bidding portion should be zero as per the Block Bidding program design </t>
  </si>
  <si>
    <t xml:space="preserve">This is the Block Bidding "buy-now" portion of Custom project 1007. Navigant found that the Custom project 1007 did not reach the Custom program incentive cap, based on which there should be not a "buy-now" portion and the verified savings for the Block Bid project 1025 should be zero. </t>
  </si>
  <si>
    <t>Program Savings Summary - PY 2017</t>
  </si>
  <si>
    <t>Spillover</t>
  </si>
  <si>
    <t>Total Free Ridership and Net of FR equals the savings weighted sum of standard and specialty values</t>
  </si>
  <si>
    <t>Source: Navigant analysis and deemed value developed in coordination with State Auditor</t>
  </si>
  <si>
    <t>Quarterly Sales - Residential and Cross-Sector Combined</t>
  </si>
  <si>
    <t>Total Number of Bulbs Sold</t>
  </si>
  <si>
    <t>Energy Savings (kWh)</t>
  </si>
  <si>
    <t>Demand Savings (kW)</t>
  </si>
  <si>
    <t>Q1</t>
  </si>
  <si>
    <t>Q2</t>
  </si>
  <si>
    <t>Q3</t>
  </si>
  <si>
    <t>Q4</t>
  </si>
  <si>
    <t>Standard Total</t>
  </si>
  <si>
    <t>Specialty Total</t>
  </si>
  <si>
    <t>Adjusted for 14% leakage rate and in-service rate, but includes cross-sector sales</t>
  </si>
  <si>
    <t>Standard</t>
  </si>
  <si>
    <t>Specialty</t>
  </si>
  <si>
    <t>Average final price excludes any manufacturer or retailer discounts</t>
  </si>
  <si>
    <t>Program Savings Summary</t>
  </si>
  <si>
    <t>Average Savings Per Day (kWh/Day)</t>
  </si>
  <si>
    <t>Total PY3 Participant-Days</t>
  </si>
  <si>
    <t>Verified Gross Savings Prior to Uplift Adjustment (kWh)</t>
  </si>
  <si>
    <t>Total Uplift Adjustment (kWh)</t>
  </si>
  <si>
    <t>Verified Savings After Uplift Adjustment (kWh)</t>
  </si>
  <si>
    <t>90% Confidence Interval (kWh)</t>
  </si>
  <si>
    <t>Implementer-Reported Savings (kWh)</t>
  </si>
  <si>
    <t>The uplift adjustment accounts for savings due to differences in treatment customer and control group customer participation in other EE programs.</t>
  </si>
  <si>
    <t>It adjusts for any double counting between other EE programs and the HER program.</t>
  </si>
  <si>
    <t>Data Cleaning Steps</t>
  </si>
  <si>
    <t>Cleaning Step</t>
  </si>
  <si>
    <t>Customers</t>
  </si>
  <si>
    <t>Observations</t>
  </si>
  <si>
    <t>Treatment</t>
  </si>
  <si>
    <t>Control</t>
  </si>
  <si>
    <t>Starting records</t>
  </si>
  <si>
    <t>After moveout date</t>
  </si>
  <si>
    <t>Date of first report</t>
  </si>
  <si>
    <t>Insufficient post-period data</t>
  </si>
  <si>
    <t>Insufficient pre-period data</t>
  </si>
  <si>
    <t>Later pre-period month present</t>
  </si>
  <si>
    <t>Less than 15 days</t>
  </si>
  <si>
    <t>More than 31 bill days</t>
  </si>
  <si>
    <t>KCP&amp;L MO 2015</t>
  </si>
  <si>
    <t>KCP&amp;L MO 2016</t>
  </si>
  <si>
    <t>Net Verified Savings by Wave</t>
  </si>
  <si>
    <t>Wave</t>
  </si>
  <si>
    <t>EE Program</t>
  </si>
  <si>
    <t>Calculation Step</t>
  </si>
  <si>
    <t>WHE-Equipment</t>
  </si>
  <si>
    <t>WHE-Weatherization</t>
  </si>
  <si>
    <t>Income Eligible Multi-Family</t>
  </si>
  <si>
    <t>Kits</t>
  </si>
  <si>
    <t>Tstats</t>
  </si>
  <si>
    <t>Median program savings (annual kWh per participant)</t>
  </si>
  <si>
    <t># Treatment Customers in EE Program</t>
  </si>
  <si>
    <t># HER Treatment Customers</t>
  </si>
  <si>
    <t>Rate of Participation, PY3 (%)</t>
  </si>
  <si>
    <t># Control Customers in EE Program</t>
  </si>
  <si>
    <t># Control Customers</t>
  </si>
  <si>
    <t>POD statistic</t>
  </si>
  <si>
    <t>Change in Participation Due to HER Program</t>
  </si>
  <si>
    <t>Statistically Significant at 90% Confidence Level?</t>
  </si>
  <si>
    <t>Actual Savings Attributable to Other EE Program (kWh)</t>
  </si>
  <si>
    <t>Savings Attributable to Other EE Program (kWh)</t>
  </si>
  <si>
    <t>Yes</t>
  </si>
  <si>
    <t>KCP&amp;L-MO 2016 Expansion</t>
  </si>
  <si>
    <t>Detailed Program Results (Based on PPR Model)*</t>
  </si>
  <si>
    <t>Wave Details</t>
  </si>
  <si>
    <t>Treatment Period</t>
  </si>
  <si>
    <t>Apr 2018 - Mar 2019</t>
  </si>
  <si>
    <t>First Report Date</t>
  </si>
  <si>
    <t>Jul 2014</t>
  </si>
  <si>
    <t>Mar 2015</t>
  </si>
  <si>
    <t>Jul 2016</t>
  </si>
  <si>
    <t>Control n</t>
  </si>
  <si>
    <t>Participant n</t>
  </si>
  <si>
    <t>Total Evaluated Control n</t>
  </si>
  <si>
    <t>Total Evaluated Participant n</t>
  </si>
  <si>
    <t>Modeled Baseline Consumption (kWh)</t>
  </si>
  <si>
    <t>Program Savings</t>
  </si>
  <si>
    <t>Savings from Model (kWh per HH per day)</t>
  </si>
  <si>
    <t>90% Confidence Interval (kWh per HH per day)</t>
  </si>
  <si>
    <t>Participant Days</t>
  </si>
  <si>
    <t>Program Year Savings from Model (all HH)</t>
  </si>
  <si>
    <t>90% Confidence Interval Program Year Savings (all HH)</t>
  </si>
  <si>
    <r>
      <t>Percent Savings from model</t>
    </r>
    <r>
      <rPr>
        <sz val="10"/>
        <color rgb="FF000000"/>
        <rFont val="Arial"/>
        <family val="2"/>
      </rPr>
      <t xml:space="preserve"> (% per HH)</t>
    </r>
  </si>
  <si>
    <t>90% Confidence Interval (% per HH)</t>
  </si>
  <si>
    <t>Adjusted Net Savings</t>
  </si>
  <si>
    <t>Total Adjusted Program Year Net Savings (kWh)</t>
  </si>
  <si>
    <t>* These model results are source of the verified savings.</t>
  </si>
  <si>
    <t>Source: Navigant analysis of  KCP&amp;L-MO billing and tracking data</t>
  </si>
  <si>
    <t>LFER Model Results</t>
  </si>
  <si>
    <t>Program Year Savings From Model (all HH)</t>
  </si>
  <si>
    <t>PPR Detailed Model Results</t>
  </si>
  <si>
    <t>Coefficient</t>
  </si>
  <si>
    <t>Standard Error</t>
  </si>
  <si>
    <t>treatmentTRUE</t>
  </si>
  <si>
    <t>adc_pre</t>
  </si>
  <si>
    <t>month1</t>
  </si>
  <si>
    <t>month2</t>
  </si>
  <si>
    <t>month3</t>
  </si>
  <si>
    <t>month4</t>
  </si>
  <si>
    <t>month5</t>
  </si>
  <si>
    <t>month6</t>
  </si>
  <si>
    <t>month7</t>
  </si>
  <si>
    <t>month8</t>
  </si>
  <si>
    <t>month9</t>
  </si>
  <si>
    <t>month10</t>
  </si>
  <si>
    <t>month11</t>
  </si>
  <si>
    <t>month12</t>
  </si>
  <si>
    <t>adc_pre:month2</t>
  </si>
  <si>
    <t>adc_pre:month3</t>
  </si>
  <si>
    <t>adc_pre:month4</t>
  </si>
  <si>
    <t>adc_pre:month5</t>
  </si>
  <si>
    <t>adc_pre:month6</t>
  </si>
  <si>
    <t>adc_pre:month7</t>
  </si>
  <si>
    <t>adc_pre:month8</t>
  </si>
  <si>
    <t>adc_pre:month9</t>
  </si>
  <si>
    <t>adc_pre:month10</t>
  </si>
  <si>
    <t>adc_pre:month11</t>
  </si>
  <si>
    <t>adc_pre:month12</t>
  </si>
  <si>
    <t>LFER Detailed Model Results</t>
  </si>
  <si>
    <t>post</t>
  </si>
  <si>
    <t>post:treatmentTRUE</t>
  </si>
  <si>
    <t>Comparison of Savings Across PY Evaluations</t>
  </si>
  <si>
    <t>2016 Evaluation Program Savings Summary</t>
  </si>
  <si>
    <t>Average % Savings Per Household 2016</t>
  </si>
  <si>
    <t>Average % Savings Per Household 2017</t>
  </si>
  <si>
    <t>Average % Savings Per Household 2018</t>
  </si>
  <si>
    <t>Source: Navigant analysis of GMO billing and tracking data</t>
  </si>
  <si>
    <t>Note: 2016 and 2018 values are based on a third party evaluation; 2017 values are based on implementer reported savings</t>
  </si>
  <si>
    <t>The graphs to the right are from an Opower presentation. They show all KCP&amp;L respondents and are supporting evidence for responses to the Process Eval questions</t>
  </si>
  <si>
    <t>Note: Graphics are not broken down by territory</t>
  </si>
  <si>
    <t>Home Energy Report Reading</t>
  </si>
  <si>
    <t>No Recall</t>
  </si>
  <si>
    <t>Read the report thoroughly</t>
  </si>
  <si>
    <t>Unaided Recall</t>
  </si>
  <si>
    <t>Read some of the content</t>
  </si>
  <si>
    <t>Glanced at the pictures or graphs</t>
  </si>
  <si>
    <t>Did not look at the report</t>
  </si>
  <si>
    <t>Source: Navigant analysis of Opower CET survey fielded in January 2019</t>
  </si>
  <si>
    <t>Does not remember/did not respond</t>
  </si>
  <si>
    <t>Q12.	In the past three months, do you remember receiving a Home Energy Report from Kansas City Power &amp; Light about your in-home energy use?</t>
  </si>
  <si>
    <t>Q13.	The Home Energy Report is a printed report sent by mail, separate from your bill. It includes a breakdown of your energy use and that of neighbors in the area. Neighbors are 100 nearby, occupied homes with similar characteristics. The report also includes tips on how to save energy and money, as well as information about KCP&amp;L’s other offerings.</t>
  </si>
  <si>
    <t>Base: HER recipients, n=225</t>
  </si>
  <si>
    <t xml:space="preserve">Q14.	Thinking of all the reports you have received, in general, what have you done with them? Did you… </t>
  </si>
  <si>
    <t>Base: HER recipients who recall report, n=176</t>
  </si>
  <si>
    <t>Source: Oracle Opower + Evergy Program Review &amp; Customer Engagement Tracker Results, Feb 2019</t>
  </si>
  <si>
    <t>Q15.	After reviewing your report, what do you typically do with it? Do you… [Select all]</t>
  </si>
  <si>
    <t>Base: HER recipients who recall report, n= 176</t>
  </si>
  <si>
    <t>Energy Saving Actions</t>
  </si>
  <si>
    <t>Took a specific action after reading report</t>
  </si>
  <si>
    <t>Actions Taken</t>
  </si>
  <si>
    <t>Adjusted lighting habits</t>
  </si>
  <si>
    <t>Adjusted or replaced thermostat</t>
  </si>
  <si>
    <t>Changed to efficient lighting</t>
  </si>
  <si>
    <t>Turn off/unplug appliances</t>
  </si>
  <si>
    <t>Bought new appliances</t>
  </si>
  <si>
    <t>Add insulation</t>
  </si>
  <si>
    <t>Q16. What action did you take? [open]</t>
  </si>
  <si>
    <t>Base: Customers who took an action, n= 60</t>
  </si>
  <si>
    <t>Home Energy Report Liking</t>
  </si>
  <si>
    <t>Dislike [strongly disagree or disagree]</t>
  </si>
  <si>
    <t>Neutral [neither agree no disagree]</t>
  </si>
  <si>
    <t>Like [strongly agree or agree]</t>
  </si>
  <si>
    <t xml:space="preserve">Q23. Tell me whether you strongly agree, somewhat agree, neither agree nor disagree, somewhat disagree, or strongly disagree with each of the following statements:
a. I like the Home Energy Reports.
</t>
  </si>
  <si>
    <t>Base: HER readers, n= 134</t>
  </si>
  <si>
    <t>Home Energy Report Impact on Brand Perception of KCP&amp;L</t>
  </si>
  <si>
    <t>Control %</t>
  </si>
  <si>
    <t>Treatment n</t>
  </si>
  <si>
    <t>Treatment %</t>
  </si>
  <si>
    <t>KCP&amp;L wants to help me reduce my home energy use</t>
  </si>
  <si>
    <t>KCP&amp;L wants to help me save money</t>
  </si>
  <si>
    <t>KCP&amp;L provides useful suggestions on ways I can reduce my energy usage and lower my monthly bills</t>
  </si>
  <si>
    <t>Kansas City Power &amp; Light provides a variety of energy efficiency programs</t>
  </si>
  <si>
    <t>KCP&amp;L provides customers with useful tools to learn about energy usage</t>
  </si>
  <si>
    <t xml:space="preserve">Q2. Thinking about Kansas City Power &amp; Light, tell me whether you strongly agree, somewhat agree, neither agree nor disagree, somewhat disagree, or strongly disagree with each of the following statements
</t>
  </si>
  <si>
    <t>Base: All customers, Treatment n= 225 ;Control n= 131</t>
  </si>
  <si>
    <t>Home Energy Report impact on Overall Satisfaction with KCP&amp;L</t>
  </si>
  <si>
    <t>Bottom 3 [1-3 rating]</t>
  </si>
  <si>
    <t>Middle [4-7 rating]</t>
  </si>
  <si>
    <t>Top 3 [8-10 rating]</t>
  </si>
  <si>
    <t xml:space="preserve">Q1. Overall, how satisfied are you with Kansas City Power &amp; Light? Please use a one-to-ten scale where one means “Extremely Dissatisfied” and ten means “Extremely Satisfied.”the following statements
</t>
  </si>
  <si>
    <t>Analysis of CET Open-Ended Comments: Like about HER</t>
  </si>
  <si>
    <t>Personal Comparison</t>
  </si>
  <si>
    <t>No opinion</t>
  </si>
  <si>
    <t>Graphs and Charts</t>
  </si>
  <si>
    <t>Tips</t>
  </si>
  <si>
    <t>Entire report</t>
  </si>
  <si>
    <t>Savings specified</t>
  </si>
  <si>
    <t>Useful information, in general</t>
  </si>
  <si>
    <t>Q22. What aspect of the Home Energy Reports do you like the most?following statements</t>
  </si>
  <si>
    <t>Base: IF Q20a&gt;3, n = 126</t>
  </si>
  <si>
    <t>Analysis of CET Open-Ended Comments: Dislike about HER</t>
  </si>
  <si>
    <t>Accuracy of neighborhood comparison</t>
  </si>
  <si>
    <t>No aspects</t>
  </si>
  <si>
    <t>Improve tips</t>
  </si>
  <si>
    <t>Do not send/ mail less frequently</t>
  </si>
  <si>
    <t>Does not have suggestion</t>
  </si>
  <si>
    <t>Thinks it is wasteful</t>
  </si>
  <si>
    <t>Q26. What aspect of the Home Energy Reports should be improved?</t>
  </si>
  <si>
    <t>Base: IF Q20a&lt;4, n = 47</t>
  </si>
  <si>
    <t>KCP&amp;L-MO 2014 Low Income</t>
  </si>
  <si>
    <t>Calendar Year 2018 Actuals</t>
  </si>
  <si>
    <t>Familiar with tool</t>
  </si>
  <si>
    <t>Unfamiliar with tool/don't know</t>
  </si>
  <si>
    <t xml:space="preserve">Q8. Have you ever used the Energy Analyzer tool on Kansas City Power &amp; Light’s website? 
</t>
  </si>
  <si>
    <t>Satisfied with Energy Analyzer Tool</t>
  </si>
  <si>
    <t>Satisfied with information from Energy Analyzer Tool</t>
  </si>
  <si>
    <t>Q8. Thinking about the Energy Analyzer tool, please tell me whether you strongly agree, somewhat agree, neither agree nor disagree, somewhat disagree, or strongly disagree with each of the following statements: [RANDOMIZE STATEMENTS]
a.	I am satisfied with the Energy Analyzer tool.
b.	The information I get from the Energy Analyzer tool is valuable.</t>
  </si>
  <si>
    <t>Slight rounding error in quarterly calculations leads to a 31 kWh (equivalent to a single bulb) difference from Verified Annual Savings reported above</t>
  </si>
  <si>
    <t>Energy Impacts at the Customer Meter For Sampled Projects</t>
  </si>
  <si>
    <t>Coincident Demand Impacts at Customer Meter For Sampled Projects</t>
  </si>
  <si>
    <t>Percent of Verified kWh Savings by Measure Type: PY 2018</t>
  </si>
  <si>
    <t>Percent of Verified kW Savings by Measure Type: PY 2018</t>
  </si>
  <si>
    <t>Energy at the Customer Meter: PY2018 Savings Summary</t>
  </si>
  <si>
    <t>Coincident Demand at Customer Meter: PY2018 Savings Summary</t>
  </si>
  <si>
    <t>PY2018 Percentage of Verified Energy Savings by End-Use</t>
  </si>
  <si>
    <t>PY2018 Percentage of Verified Demand Savings by End-Use</t>
  </si>
  <si>
    <t>PY2018 Percentage of Verified Energy Savings by Building Type</t>
  </si>
  <si>
    <t>PY2018 Percentage of Verified Demand Savings by Building Type</t>
  </si>
  <si>
    <t>Air Source Replace Failed ER Heat</t>
  </si>
  <si>
    <t>Air Source Replace Operating ER Heat</t>
  </si>
  <si>
    <t>Ground Source New Construction</t>
  </si>
  <si>
    <t>Heat Pump, Early Retirement</t>
  </si>
  <si>
    <t>Heat Pump, Replace Failed Electric Resistance Heat</t>
  </si>
  <si>
    <t>Heat Pump, Replace Operating Electric Resistance</t>
  </si>
  <si>
    <t>Ground Source Heat Pump, Early Replacement of Electric Resistance</t>
  </si>
  <si>
    <t>The Program Representative</t>
  </si>
  <si>
    <t>Source: Navigant survey of participants; n = 63</t>
  </si>
  <si>
    <t>Source: Navigant survey of trade allies; n = 48</t>
  </si>
  <si>
    <t>Source: Navigant survey of trade allies who had participated in prior years; n = 33</t>
  </si>
  <si>
    <t>Custom</t>
  </si>
  <si>
    <t>Nav applied TRM 7, updated waste heat factors and coincidence factors</t>
  </si>
  <si>
    <t>Nav applied MF HOU, reported used SF</t>
  </si>
  <si>
    <t>1.0 GPM Bathroom Aerator</t>
  </si>
  <si>
    <t>5W LED E12 Candelabra</t>
  </si>
  <si>
    <t>Nav applied TRM 7, updated waste heat factors and coincidence factors, Possible different baseline wattages</t>
  </si>
  <si>
    <t>6W LED Globe</t>
  </si>
  <si>
    <t>8W LED BR30</t>
  </si>
  <si>
    <t xml:space="preserve">Custom - </t>
  </si>
  <si>
    <t>Source: Navigant analysis PY2018</t>
  </si>
  <si>
    <t xml:space="preserve"> 93% / 91%*</t>
  </si>
  <si>
    <t>Note: *A portfolio level NTG of 93% for demand and 91% for energy was calculated by dividing the verified net savings by the verified gross savings</t>
  </si>
  <si>
    <t>Navigant compared the energy use in PY2018 (February - April) to the energy use in the equivalent time period of PY2017. Although the site saved energy in PY2018 compared to the baseline period, the incremental savings compared to the equivalent period in PY2017 were highly negative. The implementer compared PY2018 savings to the average savings during PY2017, which are lower than the savings during January to March of PY2017.</t>
  </si>
  <si>
    <t>Navigant compared the energy use in PY2018 (January - February) to the energy use in the equivalent time period in PY2017. This led to positive verified savings while the implementer reported negative savings.</t>
  </si>
  <si>
    <t>Navigant compared the energy use in PY2018 (January - February) to the energy use in the equivalent time period in PY2017. This led to verified savings that are less negative than the savings reported by the implementer.</t>
  </si>
  <si>
    <t>Site I</t>
  </si>
  <si>
    <t>Site J</t>
  </si>
  <si>
    <t>Navigant compared the energy use in PY2018 (January - February) to the energy use in the equivalent time period in PY2017. This led to greater positive verified savings than the implementer reported.</t>
  </si>
  <si>
    <t>Site K</t>
  </si>
  <si>
    <t>Site L</t>
  </si>
  <si>
    <t>Navigant compared the energy use in PY2018 (January - February) to the energy use in the equivalent time period in PY2017. This led to verified savings that are more negative than the savings reported by the implementer.</t>
  </si>
  <si>
    <t>Program Administrative Costs - PY2018</t>
  </si>
  <si>
    <t>Benefit-Cost Ratios by Program and Cost Test – PY 2018</t>
  </si>
  <si>
    <t>Benefit-Cost Ratios by Program Groups and Cost Test – PY 2018</t>
  </si>
  <si>
    <t>Number of Models</t>
  </si>
  <si>
    <t>Subtotal: Thermostat Participant</t>
  </si>
  <si>
    <t>Subtotal: Thermostat Participant + Seasonal Savings</t>
  </si>
  <si>
    <t>Installs: Thermostat Participant</t>
  </si>
  <si>
    <t>Installs: Thermostat Participant + Seasonal Savings</t>
  </si>
  <si>
    <t>Returns: Thermostat Participant</t>
  </si>
  <si>
    <t>Returns: Thermostat Participant + Seasonal Savings</t>
  </si>
  <si>
    <t>PY2018 Installed Thermostats</t>
  </si>
  <si>
    <t>PY2018 Returned Thermostats</t>
  </si>
  <si>
    <t>Not applicable; first year in program</t>
  </si>
  <si>
    <t>Base: Respondents that have  used the Energy Analyzer, n=20</t>
  </si>
  <si>
    <t>Residential Programmable Thermostat: Figures Below</t>
  </si>
  <si>
    <t>PY2018 Overall Results</t>
  </si>
  <si>
    <t>Portfolio Total**</t>
  </si>
  <si>
    <t>**Research and Pilot spending not included for program only spending phase consistency.</t>
  </si>
  <si>
    <t>KCP&amp;L-MO 2014</t>
  </si>
  <si>
    <t>KCP&amp;L MO 2014</t>
  </si>
  <si>
    <t>Development of Estimates of Double-Counted Savings due to Uplift in PY 2018</t>
  </si>
  <si>
    <t>Program Year 2018 Savings from Other EE Programs (all HH)</t>
  </si>
  <si>
    <t>MEEIA Cycle 1 and PY 2016-2017 Savings from Other EE Programs (all HH)</t>
  </si>
  <si>
    <t xml:space="preserve">KCP&amp;L MO 2014 </t>
  </si>
  <si>
    <t>Online Energy Audit: Data Tables</t>
  </si>
  <si>
    <t>Energy Audit Metrics</t>
  </si>
  <si>
    <t>Differences in Use of Energy Audit Tool</t>
  </si>
  <si>
    <t>Satisfaction with Energy Audit</t>
  </si>
  <si>
    <t>PRJ-2156212</t>
  </si>
  <si>
    <t xml:space="preserve">Navigant included this project as part of Custom program because it is actually a Custom project confirmed by the implementation contractor. However, the DSMore classified it as a Block Bidding project. Navigant moved it back to Block Bidding program to align with the DSMore reported savings and applied RR of Custom non-lighting small strata to this project because it was classified as a non-lighting small strata project in the Custom program. </t>
  </si>
  <si>
    <t>MEEIA 2 - Discount Rate Matrix</t>
  </si>
  <si>
    <t>Benefit Cost Test</t>
  </si>
  <si>
    <t>TRC</t>
  </si>
  <si>
    <t>UCT</t>
  </si>
  <si>
    <t>RIM</t>
  </si>
  <si>
    <t>SCT</t>
  </si>
  <si>
    <t>PCT</t>
  </si>
  <si>
    <t>Note: The EM&amp;V report applied the following discount rates when calculating net present value.</t>
  </si>
  <si>
    <t>The tables below will show KMO only responses (includes both high energy users and low income).</t>
  </si>
  <si>
    <t>A cooling EFLH of 738 was used to verify savings, versus KCPL's 1325. Federal baseline SEER of 13 was used to verify savings versus actual SEER of equipment replaced. Used actual SEER of installed which was higher than KCPL's deemed efficient SEER.</t>
  </si>
  <si>
    <t>A cooling EFLH of 738 was used to verify savings, versus KCPL's 1325. Federal baseline EER of 11.2 was used to verify savings versus actual EER of equipment replaced. Used actual EER of installed which was higher than KCPL's deemed efficient EER.</t>
  </si>
  <si>
    <t>A cooling EFLH of 738 was used to verify savings, versus KCPL's 1325. Used actual SEER of equipment removed as baseline SEER to verify savings which was lower than KCPL's deemed baseline of 10. Used actual SEER of installed which was higher than KCPL's deemed efficient SEER.</t>
  </si>
  <si>
    <t>A cooling EFLH of 738 was used to verify savings, versus KCPL's 1325. Used actual EER of equipment removed as baseline EER to verify savings which was lower than KCPL's deemed baseline. Used actual EER of installed which was higher than KCPL's deemed efficient EER.</t>
  </si>
  <si>
    <t>A cooling EFLH of 738 was used to verify savings, versus KCPL's 1325. A heating EFLH of 1376 was used versus KCPL's 5249. Federal baseline SEER of 14 was used to verify savings versus actual SEER of equipment replaced. Used actual SEER of installed which was higher than KCPL's deemed efficient SEER.</t>
  </si>
  <si>
    <t>A cooling EFLH of 738 was used to verify savings, versus KCPL's 1325. A heating EFLH of 1376 was used versus KCPL's 5249. Federal baseline EER of 11.8 was used to verify savings versus actual EER of equipment replaced. Used actual EER of installed which was higher than KCPL's deemed efficient EER.</t>
  </si>
  <si>
    <t>A cooling EFLH of 738 was used to verify savings, versus KCPL's 1325. A heating EFLH of 1376 was used versus KCPL's 5249.  Used actual SEER of equipment removed as baseline SEER to verify savings which was lower than KCPL's deemed baseline of 9.12. Used actual SEER of installed which was higher than KCPL's deemed efficient SEER.</t>
  </si>
  <si>
    <t>A cooling EFLH of 738 was used to verify savings, versus KCPL's 1325. A heating EFLH of 1376 was used versus KCPL's 5249. Used actual EER of equipment removed as baseline EER to verify savings which was lower than KCPL's deemed baseline. Used actual EER of installed which was higher than KCPL's deemed efficient EER.</t>
  </si>
  <si>
    <t>A cooling EFLH of 738 was used to verify savings, versus KCPL's 3020. A heating EFLH of 1376 was used versus KCPL's 4470. Used baseline SEER of 14 to verify savings which was higher than KCPL's deemed baseline of 12. Used actual SEER of installed which was higher than KCPL's deemed efficient EER of 23.</t>
  </si>
  <si>
    <t>A cooling EFLH of 738 was used to verify savings, versus KCPL's 3020. A heating EFLH of 1376 was used versus KCPL's 4470. Baseline EER of 11.8 was used to verify savings versus KCPL's 12. Used actual EER of installed which was higher than KCPL's deemed efficient EER of 23.</t>
  </si>
  <si>
    <t>A cooling EFLH of 738 was used to verify savings, versus KCPL's 3020. A heating EFLH of 1376 was used versus KCPL's 4470. Used baseline SEER of 9.12 to verify savings which was lower than KCPL's deemed baseline of 12. Used actual SEER of installed which was higher than KCPL's deemed efficient EER of 23.</t>
  </si>
  <si>
    <t>A cooling EFLH of 738 was used to verify savings, versus KCPL's 3020. A heating EFLH of 1376 was used versus KCPL's 4470. Baseline EER of 8.55 was used to verify savings versus KCPL's 12. Used actual EER of installed which was higher than KCPL's deemed efficient EER of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</si>
</sst>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_(* #,##0.0_);_(* \(#,##0.0\);_(* &quot;-&quot;?_);_(@_)"/>
    <numFmt numFmtId="176" formatCode="0.000"/>
    <numFmt numFmtId="177" formatCode="[$-409]h:mm\ AM/PM;@"/>
    <numFmt numFmtId="178" formatCode="[$-409]mmm\-yy;@"/>
    <numFmt numFmtId="179" formatCode="_(* #,##0.0000_);_(* \(#,##0.0000\);_(* &quot;-&quot;??_);_(@_)"/>
    <numFmt numFmtId="180" formatCode="_(* #,##0_);_(* \(#,##0\);_(* &quot;-&quot;?_);_(@_)"/>
    <numFmt numFmtId="181" formatCode="_(* #,##0.00_);_(* \(#,##0.00\);_(* &quot;-&quot;_);_(@_)"/>
    <numFmt numFmtId="182" formatCode="#,##0.00000"/>
    <numFmt numFmtId="183" formatCode="_(* #,##0.00_);_(* \(#,##0.00\);_(* &quot;-&quot;?_);_(@_)"/>
    <numFmt numFmtId="184" formatCode="[$-10409]#,##0.00;\-#,##0.00"/>
    <numFmt numFmtId="185" formatCode="#,##0.0000"/>
    <numFmt numFmtId="186" formatCode="[$-10409]#,##0.00000000000000;\-#,##0.00000000000000"/>
  </numFmts>
  <fonts count="1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b/>
      <sz val="10"/>
      <color indexed="9"/>
      <name val="Arial"/>
      <family val="2"/>
    </font>
    <font>
      <b/>
      <sz val="16"/>
      <color indexed="9"/>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u/>
      <sz val="10"/>
      <color rgb="FF95D600"/>
      <name val="Arial"/>
      <family val="2"/>
    </font>
    <font>
      <b/>
      <sz val="18"/>
      <color rgb="FF555759"/>
      <name val="Arial"/>
      <family val="2"/>
    </font>
    <font>
      <b/>
      <sz val="10"/>
      <color rgb="FF555759"/>
      <name val="Arial"/>
      <family val="2"/>
    </font>
    <font>
      <b/>
      <sz val="12"/>
      <color theme="4"/>
      <name val="Arial"/>
      <family val="2"/>
    </font>
    <font>
      <b/>
      <sz val="10"/>
      <color theme="0"/>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b/>
      <i/>
      <sz val="10"/>
      <color theme="0"/>
      <name val="Arial"/>
      <family val="2"/>
    </font>
    <font>
      <b/>
      <sz val="10"/>
      <color rgb="FFFF0000"/>
      <name val="Arial"/>
      <family val="2"/>
    </font>
    <font>
      <sz val="10"/>
      <color theme="4"/>
      <name val="Arial"/>
      <family val="2"/>
    </font>
    <font>
      <sz val="11"/>
      <color rgb="FFFF0000"/>
      <name val="Arial"/>
      <family val="2"/>
    </font>
    <font>
      <b/>
      <sz val="10"/>
      <color theme="4"/>
      <name val="Arial"/>
      <family val="2"/>
    </font>
    <font>
      <sz val="8"/>
      <color rgb="FF000000"/>
      <name val="Arial"/>
      <family val="2"/>
    </font>
    <font>
      <b/>
      <sz val="26"/>
      <color rgb="FFFF0000"/>
      <name val="Arial"/>
      <family val="2"/>
    </font>
    <font>
      <b/>
      <i/>
      <sz val="10"/>
      <color theme="8" tint="-0.249977111117893"/>
      <name val="Arial"/>
      <family val="2"/>
    </font>
    <font>
      <b/>
      <sz val="10"/>
      <color theme="1"/>
      <name val="Arial"/>
      <family val="2"/>
    </font>
    <font>
      <sz val="10"/>
      <name val="Arial"/>
      <family val="2"/>
    </font>
    <font>
      <b/>
      <sz val="10"/>
      <name val="Arial"/>
      <family val="2"/>
    </font>
    <font>
      <sz val="10"/>
      <color indexed="12"/>
      <name val="Arial"/>
      <family val="2"/>
    </font>
    <font>
      <sz val="10"/>
      <color theme="0"/>
      <name val="Arial"/>
      <family val="2"/>
    </font>
    <font>
      <sz val="11"/>
      <color rgb="FF000000"/>
      <name val="Calibri"/>
      <family val="2"/>
    </font>
    <font>
      <b/>
      <sz val="11"/>
      <color rgb="FF000000"/>
      <name val="Calibri"/>
      <family val="2"/>
    </font>
    <font>
      <sz val="10"/>
      <color theme="1"/>
      <name val="Times New Roman"/>
      <family val="2"/>
    </font>
    <font>
      <sz val="10"/>
      <color rgb="FF3F3F76"/>
      <name val="Arial"/>
      <family val="2"/>
    </font>
    <font>
      <sz val="10"/>
      <name val="Arial Unicode MS"/>
      <family val="2"/>
    </font>
    <font>
      <sz val="9"/>
      <name val="Arial"/>
      <family val="2"/>
    </font>
    <font>
      <b/>
      <i/>
      <sz val="10"/>
      <name val="Arial"/>
      <family val="2"/>
    </font>
    <font>
      <i/>
      <sz val="9"/>
      <name val="Arial"/>
      <family val="2"/>
    </font>
    <font>
      <sz val="11"/>
      <color indexed="8"/>
      <name val="Calibri"/>
      <family val="2"/>
      <scheme val="minor"/>
    </font>
    <font>
      <sz val="10"/>
      <color rgb="FF333399"/>
      <name val="Arial"/>
      <family val="2"/>
    </font>
    <font>
      <b/>
      <sz val="9"/>
      <color rgb="FFFFFFFF"/>
      <name val="Arial"/>
      <family val="2"/>
    </font>
    <font>
      <sz val="9"/>
      <color rgb="FF000000"/>
      <name val="Arial"/>
      <family val="2"/>
    </font>
    <font>
      <sz val="11"/>
      <name val="Calibri"/>
      <family val="2"/>
      <scheme val="minor"/>
    </font>
    <font>
      <sz val="11"/>
      <color rgb="FF000000"/>
      <name val="Calibri"/>
      <family val="2"/>
      <scheme val="minor"/>
    </font>
    <font>
      <sz val="10"/>
      <color theme="1"/>
      <name val="Calibri"/>
      <family val="2"/>
      <scheme val="minor"/>
    </font>
    <font>
      <b/>
      <sz val="11"/>
      <color indexed="8"/>
      <name val="Calibri"/>
      <family val="2"/>
    </font>
    <font>
      <sz val="11"/>
      <color indexed="10"/>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0"/>
      <color theme="1"/>
      <name val="Meiryo UI"/>
      <family val="2"/>
    </font>
    <font>
      <b/>
      <sz val="8"/>
      <color theme="0" tint="-0.14996795556505021"/>
      <name val="Calibri"/>
      <family val="2"/>
      <scheme val="minor"/>
    </font>
    <font>
      <sz val="10"/>
      <color theme="1"/>
      <name val="Arial"/>
    </font>
  </fonts>
  <fills count="100">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rgb="FF555759"/>
        <bgColor indexed="64"/>
      </patternFill>
    </fill>
    <fill>
      <patternFill patternType="solid">
        <fgColor theme="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D9D9D9"/>
        <bgColor indexed="64"/>
      </patternFill>
    </fill>
    <fill>
      <patternFill patternType="solid">
        <fgColor theme="6" tint="0.39997558519241921"/>
        <bgColor indexed="64"/>
      </patternFill>
    </fill>
    <fill>
      <patternFill patternType="solid">
        <fgColor theme="4"/>
        <bgColor indexed="64"/>
      </patternFill>
    </fill>
    <fill>
      <patternFill patternType="solid">
        <fgColor theme="0" tint="-0.14999847407452621"/>
        <bgColor indexed="64"/>
      </patternFill>
    </fill>
    <fill>
      <patternFill patternType="solid">
        <fgColor rgb="FF95D600"/>
        <bgColor rgb="FF000000"/>
      </patternFill>
    </fill>
    <fill>
      <patternFill patternType="solid">
        <fgColor rgb="FFF2F2F2"/>
        <bgColor rgb="FF000000"/>
      </patternFill>
    </fill>
    <fill>
      <patternFill patternType="solid">
        <fgColor theme="1" tint="0.34998626667073579"/>
        <bgColor rgb="FF000000"/>
      </patternFill>
    </fill>
    <fill>
      <patternFill patternType="solid">
        <fgColor rgb="FF555759"/>
        <bgColor rgb="FF000000"/>
      </patternFill>
    </fill>
    <fill>
      <patternFill patternType="solid">
        <fgColor rgb="FFFFFFFF"/>
        <bgColor rgb="FF000000"/>
      </patternFill>
    </fill>
    <fill>
      <patternFill patternType="solid">
        <fgColor rgb="FFD9D9D9"/>
        <bgColor rgb="FF000000"/>
      </patternFill>
    </fill>
    <fill>
      <patternFill patternType="solid">
        <fgColor theme="1" tint="0.34998626667073579"/>
        <bgColor rgb="FFADD8E6"/>
      </patternFill>
    </fill>
    <fill>
      <patternFill patternType="solid">
        <fgColor theme="0"/>
        <bgColor rgb="FF000000"/>
      </patternFill>
    </fill>
    <fill>
      <patternFill patternType="solid">
        <fgColor theme="0"/>
        <bgColor rgb="FFADD8E6"/>
      </patternFill>
    </fill>
    <fill>
      <patternFill patternType="solid">
        <fgColor indexed="47"/>
      </patternFill>
    </fill>
    <fill>
      <patternFill patternType="solid">
        <fgColor indexed="55"/>
      </patternFill>
    </fill>
    <fill>
      <patternFill patternType="solid">
        <fgColor indexed="43"/>
      </patternFill>
    </fill>
    <fill>
      <patternFill patternType="solid">
        <fgColor indexed="35"/>
        <bgColor indexed="64"/>
      </patternFill>
    </fill>
  </fills>
  <borders count="1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style="medium">
        <color rgb="FFDCDDDE"/>
      </top>
      <bottom/>
      <diagonal/>
    </border>
    <border>
      <left/>
      <right/>
      <top/>
      <bottom style="medium">
        <color rgb="FFFFFFFF"/>
      </bottom>
      <diagonal/>
    </border>
    <border>
      <left style="medium">
        <color indexed="64"/>
      </left>
      <right/>
      <top/>
      <bottom style="medium">
        <color rgb="FFFFFFFF"/>
      </bottom>
      <diagonal/>
    </border>
    <border>
      <left style="medium">
        <color indexed="64"/>
      </left>
      <right/>
      <top/>
      <bottom style="medium">
        <color rgb="FFDCDDDE"/>
      </bottom>
      <diagonal/>
    </border>
    <border>
      <left style="medium">
        <color indexed="64"/>
      </left>
      <right/>
      <top style="medium">
        <color rgb="FFFFFFFF"/>
      </top>
      <bottom style="thick">
        <color rgb="FF95D600"/>
      </bottom>
      <diagonal/>
    </border>
    <border>
      <left/>
      <right/>
      <top style="medium">
        <color rgb="FFFFFFFF"/>
      </top>
      <bottom style="thick">
        <color rgb="FF95D600"/>
      </bottom>
      <diagonal/>
    </border>
    <border>
      <left/>
      <right/>
      <top style="thick">
        <color rgb="FF95D600"/>
      </top>
      <bottom/>
      <diagonal/>
    </border>
    <border>
      <left style="thin">
        <color theme="2" tint="-9.9978637043366805E-2"/>
      </left>
      <right/>
      <top/>
      <bottom/>
      <diagonal/>
    </border>
    <border>
      <left/>
      <right style="medium">
        <color indexed="64"/>
      </right>
      <top style="medium">
        <color rgb="FFDCDDDE"/>
      </top>
      <bottom style="medium">
        <color rgb="FFDCDDDE"/>
      </bottom>
      <diagonal/>
    </border>
    <border>
      <left/>
      <right/>
      <top style="medium">
        <color rgb="FFDCDDDE"/>
      </top>
      <bottom style="medium">
        <color theme="5"/>
      </bottom>
      <diagonal/>
    </border>
    <border>
      <left/>
      <right/>
      <top style="medium">
        <color theme="5"/>
      </top>
      <bottom/>
      <diagonal/>
    </border>
    <border>
      <left style="medium">
        <color indexed="64"/>
      </left>
      <right/>
      <top style="medium">
        <color rgb="FFDCDDDE"/>
      </top>
      <bottom style="medium">
        <color theme="5"/>
      </bottom>
      <diagonal/>
    </border>
    <border>
      <left style="medium">
        <color indexed="64"/>
      </left>
      <right/>
      <top/>
      <bottom style="medium">
        <color theme="4"/>
      </bottom>
      <diagonal/>
    </border>
    <border>
      <left style="medium">
        <color indexed="64"/>
      </left>
      <right/>
      <top/>
      <bottom/>
      <diagonal/>
    </border>
    <border>
      <left style="medium">
        <color indexed="64"/>
      </left>
      <right/>
      <top/>
      <bottom style="thick">
        <color rgb="FF95D600"/>
      </bottom>
      <diagonal/>
    </border>
    <border>
      <left style="thin">
        <color theme="4"/>
      </left>
      <right/>
      <top/>
      <bottom/>
      <diagonal/>
    </border>
    <border>
      <left style="thin">
        <color theme="4"/>
      </left>
      <right/>
      <top/>
      <bottom style="medium">
        <color theme="4"/>
      </bottom>
      <diagonal/>
    </border>
    <border>
      <left/>
      <right style="thin">
        <color theme="4"/>
      </right>
      <top/>
      <bottom/>
      <diagonal/>
    </border>
    <border>
      <left/>
      <right/>
      <top style="medium">
        <color theme="4"/>
      </top>
      <bottom/>
      <diagonal/>
    </border>
    <border>
      <left/>
      <right style="medium">
        <color theme="5" tint="0.39997558519241921"/>
      </right>
      <top/>
      <bottom/>
      <diagonal/>
    </border>
    <border>
      <left/>
      <right style="medium">
        <color theme="5" tint="0.39997558519241921"/>
      </right>
      <top style="medium">
        <color theme="4"/>
      </top>
      <bottom/>
      <diagonal/>
    </border>
    <border>
      <left style="medium">
        <color indexed="64"/>
      </left>
      <right style="medium">
        <color theme="5" tint="0.39997558519241921"/>
      </right>
      <top/>
      <bottom/>
      <diagonal/>
    </border>
    <border>
      <left/>
      <right style="medium">
        <color theme="5" tint="0.39997558519241921"/>
      </right>
      <top/>
      <bottom style="medium">
        <color theme="4"/>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style="medium">
        <color indexed="64"/>
      </left>
      <right/>
      <top/>
      <bottom style="thin">
        <color indexed="64"/>
      </bottom>
      <diagonal/>
    </border>
    <border>
      <left/>
      <right/>
      <top style="thin">
        <color theme="0" tint="-0.34998626667073579"/>
      </top>
      <bottom/>
      <diagonal/>
    </border>
    <border>
      <left/>
      <right style="thin">
        <color theme="4"/>
      </right>
      <top/>
      <bottom style="medium">
        <color theme="4"/>
      </bottom>
      <diagonal/>
    </border>
    <border>
      <left/>
      <right/>
      <top/>
      <bottom style="double">
        <color auto="1"/>
      </bottom>
      <diagonal/>
    </border>
    <border>
      <left/>
      <right/>
      <top style="medium">
        <color rgb="FFD9D9D9"/>
      </top>
      <bottom style="medium">
        <color rgb="FFD9D9D9"/>
      </bottom>
      <diagonal/>
    </border>
    <border>
      <left style="medium">
        <color indexed="64"/>
      </left>
      <right/>
      <top style="thick">
        <color rgb="FF95D600"/>
      </top>
      <bottom/>
      <diagonal/>
    </border>
    <border>
      <left/>
      <right/>
      <top/>
      <bottom style="medium">
        <color theme="5"/>
      </bottom>
      <diagonal/>
    </border>
    <border>
      <left/>
      <right/>
      <top/>
      <bottom style="medium">
        <color theme="5" tint="0.39994506668294322"/>
      </bottom>
      <diagonal/>
    </border>
    <border>
      <left style="medium">
        <color theme="5" tint="0.39997558519241921"/>
      </left>
      <right/>
      <top/>
      <bottom style="medium">
        <color theme="5" tint="0.39994506668294322"/>
      </bottom>
      <diagonal/>
    </border>
    <border>
      <left style="medium">
        <color theme="5" tint="0.39994506668294322"/>
      </left>
      <right/>
      <top/>
      <bottom style="medium">
        <color theme="5" tint="0.39994506668294322"/>
      </bottom>
      <diagonal/>
    </border>
    <border>
      <left/>
      <right/>
      <top/>
      <bottom style="medium">
        <color indexed="30"/>
      </bottom>
      <diagonal/>
    </border>
    <border>
      <left style="medium">
        <color theme="5" tint="0.39991454817346722"/>
      </left>
      <right/>
      <top/>
      <bottom style="medium">
        <color theme="5" tint="0.39997558519241921"/>
      </bottom>
      <diagonal/>
    </border>
    <border>
      <left style="medium">
        <color theme="5" tint="0.39994506668294322"/>
      </left>
      <right/>
      <top style="medium">
        <color theme="5" tint="0.39997558519241921"/>
      </top>
      <bottom style="medium">
        <color theme="4"/>
      </bottom>
      <diagonal/>
    </border>
    <border>
      <left/>
      <right/>
      <top style="medium">
        <color rgb="FFDCDDDE"/>
      </top>
      <bottom style="medium">
        <color rgb="FFDCDDDE"/>
      </bottom>
      <diagonal/>
    </border>
    <border>
      <left/>
      <right/>
      <top/>
      <bottom style="medium">
        <color indexed="64"/>
      </bottom>
      <diagonal/>
    </border>
    <border>
      <left/>
      <right/>
      <top style="medium">
        <color rgb="FFDCDDDE"/>
      </top>
      <bottom style="medium">
        <color indexed="64"/>
      </bottom>
      <diagonal/>
    </border>
    <border>
      <left style="medium">
        <color indexed="64"/>
      </left>
      <right/>
      <top style="medium">
        <color rgb="FFDCDDDE"/>
      </top>
      <bottom style="medium">
        <color indexed="64"/>
      </bottom>
      <diagonal/>
    </border>
    <border>
      <left/>
      <right/>
      <top style="medium">
        <color indexed="64"/>
      </top>
      <bottom/>
      <diagonal/>
    </border>
    <border>
      <left/>
      <right style="medium">
        <color indexed="64"/>
      </right>
      <top style="medium">
        <color rgb="FFDCDDDE"/>
      </top>
      <bottom style="medium">
        <color indexed="64"/>
      </bottom>
      <diagonal/>
    </border>
    <border>
      <left/>
      <right/>
      <top/>
      <bottom style="thin">
        <color theme="0" tint="-0.34998626667073579"/>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ck">
        <color rgb="FF95D600"/>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auto="1"/>
      </top>
      <bottom style="double">
        <color auto="1"/>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ck">
        <color theme="4"/>
      </top>
      <bottom/>
      <diagonal/>
    </border>
    <border>
      <left/>
      <right style="medium">
        <color indexed="64"/>
      </right>
      <top/>
      <bottom/>
      <diagonal/>
    </border>
    <border>
      <left/>
      <right style="medium">
        <color indexed="64"/>
      </right>
      <top style="thick">
        <color rgb="FF95D600"/>
      </top>
      <bottom/>
      <diagonal/>
    </border>
    <border>
      <left/>
      <right style="medium">
        <color indexed="64"/>
      </right>
      <top/>
      <bottom style="thick">
        <color theme="4"/>
      </bottom>
      <diagonal/>
    </border>
    <border>
      <left/>
      <right/>
      <top/>
      <bottom style="medium">
        <color rgb="FF95D600"/>
      </bottom>
      <diagonal/>
    </border>
    <border>
      <left/>
      <right/>
      <top style="medium">
        <color rgb="FFDCDDDE"/>
      </top>
      <bottom style="thin">
        <color indexed="64"/>
      </bottom>
      <diagonal/>
    </border>
    <border>
      <left/>
      <right style="medium">
        <color indexed="64"/>
      </right>
      <top/>
      <bottom style="medium">
        <color rgb="FFFFFFFF"/>
      </bottom>
      <diagonal/>
    </border>
    <border>
      <left/>
      <right style="medium">
        <color theme="5" tint="0.39997558519241921"/>
      </right>
      <top style="thick">
        <color rgb="FF95D600"/>
      </top>
      <bottom/>
      <diagonal/>
    </border>
    <border>
      <left/>
      <right/>
      <top/>
      <bottom style="thin">
        <color theme="4"/>
      </bottom>
      <diagonal/>
    </border>
    <border>
      <left/>
      <right/>
      <top style="thin">
        <color theme="4"/>
      </top>
      <bottom/>
      <diagonal/>
    </border>
    <border>
      <left/>
      <right style="medium">
        <color rgb="FF989A9C"/>
      </right>
      <top/>
      <bottom/>
      <diagonal/>
    </border>
    <border>
      <left style="medium">
        <color rgb="FF989A9C"/>
      </left>
      <right/>
      <top/>
      <bottom style="medium">
        <color rgb="FF989A9C"/>
      </bottom>
      <diagonal/>
    </border>
    <border>
      <left/>
      <right/>
      <top/>
      <bottom style="medium">
        <color rgb="FF989A9C"/>
      </bottom>
      <diagonal/>
    </border>
    <border>
      <left style="medium">
        <color indexed="64"/>
      </left>
      <right style="medium">
        <color rgb="FF989A9C"/>
      </right>
      <top/>
      <bottom style="medium">
        <color rgb="FF95D600"/>
      </bottom>
      <diagonal/>
    </border>
    <border>
      <left/>
      <right style="medium">
        <color rgb="FF989A9C"/>
      </right>
      <top/>
      <bottom style="medium">
        <color rgb="FF95D600"/>
      </bottom>
      <diagonal/>
    </border>
    <border>
      <left/>
      <right/>
      <top style="medium">
        <color rgb="FF989A9C"/>
      </top>
      <bottom style="medium">
        <color rgb="FF95D600"/>
      </bottom>
      <diagonal/>
    </border>
    <border>
      <left style="medium">
        <color indexed="64"/>
      </left>
      <right style="medium">
        <color rgb="FF989A9C"/>
      </right>
      <top/>
      <bottom/>
      <diagonal/>
    </border>
    <border>
      <left/>
      <right/>
      <top/>
      <bottom style="thick">
        <color rgb="FF92D050"/>
      </bottom>
      <diagonal/>
    </border>
    <border>
      <left/>
      <right/>
      <top style="medium">
        <color rgb="FFFFFFFF"/>
      </top>
      <bottom style="thick">
        <color rgb="FF92D050"/>
      </bottom>
      <diagonal/>
    </border>
    <border>
      <left/>
      <right/>
      <top style="thick">
        <color rgb="FF92D050"/>
      </top>
      <bottom style="medium">
        <color rgb="FFD9D9D9"/>
      </bottom>
      <diagonal/>
    </border>
    <border>
      <left/>
      <right/>
      <top/>
      <bottom style="medium">
        <color rgb="FFD9D9D9"/>
      </bottom>
      <diagonal/>
    </border>
    <border>
      <left/>
      <right/>
      <top style="thick">
        <color rgb="FF95D600"/>
      </top>
      <bottom style="double">
        <color indexed="64"/>
      </bottom>
      <diagonal/>
    </border>
    <border>
      <left/>
      <right/>
      <top style="thin">
        <color theme="2" tint="-0.499984740745262"/>
      </top>
      <bottom/>
      <diagonal/>
    </border>
    <border>
      <left/>
      <right/>
      <top/>
      <bottom style="thin">
        <color theme="2"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1" tint="0.499984740745262"/>
      </left>
      <right/>
      <top style="thick">
        <color rgb="FF95D600"/>
      </top>
      <bottom style="thin">
        <color theme="1" tint="0.499984740745262"/>
      </bottom>
      <diagonal/>
    </border>
    <border>
      <left/>
      <right/>
      <top style="thick">
        <color rgb="FF95D600"/>
      </top>
      <bottom style="thin">
        <color theme="1" tint="0.499984740745262"/>
      </bottom>
      <diagonal/>
    </border>
    <border>
      <left/>
      <right style="thin">
        <color theme="1" tint="0.499984740745262"/>
      </right>
      <top style="thick">
        <color rgb="FF95D600"/>
      </top>
      <bottom style="thin">
        <color theme="1" tint="0.499984740745262"/>
      </bottom>
      <diagonal/>
    </border>
  </borders>
  <cellStyleXfs count="5415">
    <xf numFmtId="0" fontId="0" fillId="0" borderId="0"/>
    <xf numFmtId="43" fontId="10" fillId="0" borderId="0" applyFont="0" applyFill="0" applyBorder="0" applyAlignment="0" applyProtection="0"/>
    <xf numFmtId="44" fontId="10" fillId="0" borderId="0" applyFont="0" applyFill="0" applyBorder="0" applyAlignment="0" applyProtection="0"/>
    <xf numFmtId="0" fontId="22" fillId="0" borderId="0" applyNumberFormat="0" applyFill="0" applyBorder="0" applyAlignment="0" applyProtection="0">
      <alignment vertical="top"/>
      <protection locked="0"/>
    </xf>
    <xf numFmtId="0" fontId="10" fillId="0" borderId="0"/>
    <xf numFmtId="0" fontId="16" fillId="0" borderId="0"/>
    <xf numFmtId="0" fontId="15" fillId="0" borderId="0"/>
    <xf numFmtId="9" fontId="10" fillId="0" borderId="0" applyFon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4" applyNumberFormat="0" applyAlignment="0" applyProtection="0"/>
    <xf numFmtId="0" fontId="38" fillId="0" borderId="6" applyNumberFormat="0" applyFill="0" applyAlignment="0" applyProtection="0"/>
    <xf numFmtId="0" fontId="39" fillId="10" borderId="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9" fillId="33" borderId="0" applyNumberFormat="0" applyBorder="0" applyAlignment="0" applyProtection="0"/>
    <xf numFmtId="0" fontId="9" fillId="36" borderId="0" applyNumberFormat="0" applyBorder="0" applyAlignment="0" applyProtection="0"/>
    <xf numFmtId="0" fontId="9" fillId="13" borderId="0" applyNumberFormat="0" applyBorder="0" applyAlignment="0" applyProtection="0"/>
    <xf numFmtId="0" fontId="9" fillId="37" borderId="0" applyNumberFormat="0" applyBorder="0" applyAlignment="0" applyProtection="0"/>
    <xf numFmtId="0" fontId="9" fillId="17" borderId="0" applyNumberFormat="0" applyBorder="0" applyAlignment="0" applyProtection="0"/>
    <xf numFmtId="0" fontId="9" fillId="38" borderId="0" applyNumberFormat="0" applyBorder="0" applyAlignment="0" applyProtection="0"/>
    <xf numFmtId="0" fontId="9" fillId="21" borderId="0" applyNumberFormat="0" applyBorder="0" applyAlignment="0" applyProtection="0"/>
    <xf numFmtId="0" fontId="9" fillId="39" borderId="0" applyNumberFormat="0" applyBorder="0" applyAlignment="0" applyProtection="0"/>
    <xf numFmtId="0" fontId="9" fillId="25"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41" borderId="0" applyNumberFormat="0" applyBorder="0" applyAlignment="0" applyProtection="0"/>
    <xf numFmtId="0" fontId="9" fillId="14" borderId="0" applyNumberFormat="0" applyBorder="0" applyAlignment="0" applyProtection="0"/>
    <xf numFmtId="0" fontId="9" fillId="42" borderId="0" applyNumberFormat="0" applyBorder="0" applyAlignment="0" applyProtection="0"/>
    <xf numFmtId="0" fontId="9" fillId="18" borderId="0" applyNumberFormat="0" applyBorder="0" applyAlignment="0" applyProtection="0"/>
    <xf numFmtId="0" fontId="9" fillId="43" borderId="0" applyNumberFormat="0" applyBorder="0" applyAlignment="0" applyProtection="0"/>
    <xf numFmtId="0" fontId="9" fillId="22" borderId="0" applyNumberFormat="0" applyBorder="0" applyAlignment="0" applyProtection="0"/>
    <xf numFmtId="0" fontId="9" fillId="39" borderId="0" applyNumberFormat="0" applyBorder="0" applyAlignment="0" applyProtection="0"/>
    <xf numFmtId="0" fontId="9" fillId="26" borderId="0" applyNumberFormat="0" applyBorder="0" applyAlignment="0" applyProtection="0"/>
    <xf numFmtId="0" fontId="9" fillId="41" borderId="0" applyNumberFormat="0" applyBorder="0" applyAlignment="0" applyProtection="0"/>
    <xf numFmtId="0" fontId="9" fillId="30" borderId="0" applyNumberFormat="0" applyBorder="0" applyAlignment="0" applyProtection="0"/>
    <xf numFmtId="0" fontId="9" fillId="44" borderId="0" applyNumberFormat="0" applyBorder="0" applyAlignment="0" applyProtection="0"/>
    <xf numFmtId="0" fontId="9" fillId="34" borderId="0" applyNumberFormat="0" applyBorder="0" applyAlignment="0" applyProtection="0"/>
    <xf numFmtId="0" fontId="43" fillId="45" borderId="0" applyNumberFormat="0" applyBorder="0" applyAlignment="0" applyProtection="0"/>
    <xf numFmtId="0" fontId="43" fillId="15" borderId="0" applyNumberFormat="0" applyBorder="0" applyAlignment="0" applyProtection="0"/>
    <xf numFmtId="0" fontId="43" fillId="42" borderId="0" applyNumberFormat="0" applyBorder="0" applyAlignment="0" applyProtection="0"/>
    <xf numFmtId="0" fontId="43" fillId="19" borderId="0" applyNumberFormat="0" applyBorder="0" applyAlignment="0" applyProtection="0"/>
    <xf numFmtId="0" fontId="43" fillId="43" borderId="0" applyNumberFormat="0" applyBorder="0" applyAlignment="0" applyProtection="0"/>
    <xf numFmtId="0" fontId="43" fillId="23" borderId="0" applyNumberFormat="0" applyBorder="0" applyAlignment="0" applyProtection="0"/>
    <xf numFmtId="0" fontId="43" fillId="46" borderId="0" applyNumberFormat="0" applyBorder="0" applyAlignment="0" applyProtection="0"/>
    <xf numFmtId="0" fontId="43" fillId="27" borderId="0" applyNumberFormat="0" applyBorder="0" applyAlignment="0" applyProtection="0"/>
    <xf numFmtId="0" fontId="43" fillId="47" borderId="0" applyNumberFormat="0" applyBorder="0" applyAlignment="0" applyProtection="0"/>
    <xf numFmtId="0" fontId="43" fillId="31" borderId="0" applyNumberFormat="0" applyBorder="0" applyAlignment="0" applyProtection="0"/>
    <xf numFmtId="0" fontId="43" fillId="48" borderId="0" applyNumberFormat="0" applyBorder="0" applyAlignment="0" applyProtection="0"/>
    <xf numFmtId="0" fontId="43" fillId="35" borderId="0" applyNumberFormat="0" applyBorder="0" applyAlignment="0" applyProtection="0"/>
    <xf numFmtId="0" fontId="43" fillId="49" borderId="0" applyNumberFormat="0" applyBorder="0" applyAlignment="0" applyProtection="0"/>
    <xf numFmtId="0" fontId="43" fillId="12" borderId="0" applyNumberFormat="0" applyBorder="0" applyAlignment="0" applyProtection="0"/>
    <xf numFmtId="0" fontId="43" fillId="50" borderId="0" applyNumberFormat="0" applyBorder="0" applyAlignment="0" applyProtection="0"/>
    <xf numFmtId="0" fontId="43" fillId="16" borderId="0" applyNumberFormat="0" applyBorder="0" applyAlignment="0" applyProtection="0"/>
    <xf numFmtId="0" fontId="43" fillId="51" borderId="0" applyNumberFormat="0" applyBorder="0" applyAlignment="0" applyProtection="0"/>
    <xf numFmtId="0" fontId="43" fillId="20" borderId="0" applyNumberFormat="0" applyBorder="0" applyAlignment="0" applyProtection="0"/>
    <xf numFmtId="0" fontId="43" fillId="46" borderId="0" applyNumberFormat="0" applyBorder="0" applyAlignment="0" applyProtection="0"/>
    <xf numFmtId="0" fontId="43" fillId="24" borderId="0" applyNumberFormat="0" applyBorder="0" applyAlignment="0" applyProtection="0"/>
    <xf numFmtId="0" fontId="43" fillId="47" borderId="0" applyNumberFormat="0" applyBorder="0" applyAlignment="0" applyProtection="0"/>
    <xf numFmtId="0" fontId="43" fillId="28" borderId="0" applyNumberFormat="0" applyBorder="0" applyAlignment="0" applyProtection="0"/>
    <xf numFmtId="0" fontId="43" fillId="53" borderId="0" applyNumberFormat="0" applyBorder="0" applyAlignment="0" applyProtection="0"/>
    <xf numFmtId="0" fontId="43" fillId="32" borderId="0" applyNumberFormat="0" applyBorder="0" applyAlignment="0" applyProtection="0"/>
    <xf numFmtId="0" fontId="37" fillId="54" borderId="4" applyNumberFormat="0" applyAlignment="0" applyProtection="0"/>
    <xf numFmtId="0" fontId="37" fillId="9" borderId="4" applyNumberFormat="0" applyAlignment="0" applyProtection="0"/>
    <xf numFmtId="168" fontId="45" fillId="55" borderId="10">
      <alignment horizontal="right" vertical="center" indent="1"/>
    </xf>
    <xf numFmtId="168" fontId="45" fillId="55" borderId="10">
      <alignment horizontal="right" vertical="center" indent="1"/>
    </xf>
    <xf numFmtId="0" fontId="46" fillId="55" borderId="10">
      <alignment horizontal="left" vertical="center" indent="1"/>
    </xf>
    <xf numFmtId="0" fontId="10" fillId="56" borderId="11"/>
    <xf numFmtId="0" fontId="47" fillId="57" borderId="10">
      <alignment horizontal="center" vertical="center"/>
    </xf>
    <xf numFmtId="0" fontId="48" fillId="56" borderId="10">
      <alignment horizontal="center" vertical="center"/>
    </xf>
    <xf numFmtId="0" fontId="48" fillId="56" borderId="10">
      <alignment horizontal="center" vertical="center"/>
    </xf>
    <xf numFmtId="168" fontId="45" fillId="56" borderId="10">
      <alignment horizontal="right" vertical="center" indent="1"/>
    </xf>
    <xf numFmtId="0" fontId="10" fillId="56" borderId="0"/>
    <xf numFmtId="0" fontId="48" fillId="56" borderId="12">
      <alignment horizontal="left" vertical="center" indent="1"/>
    </xf>
    <xf numFmtId="0" fontId="49" fillId="56" borderId="13">
      <alignment horizontal="left" vertical="center" indent="1"/>
    </xf>
    <xf numFmtId="0" fontId="50" fillId="56" borderId="10">
      <alignment horizontal="left" vertical="center" indent="1"/>
    </xf>
    <xf numFmtId="168" fontId="45" fillId="56" borderId="10">
      <alignment horizontal="right" vertical="center" indent="1"/>
    </xf>
    <xf numFmtId="0" fontId="49" fillId="58" borderId="10">
      <alignment horizontal="left" vertical="center" indent="1"/>
    </xf>
    <xf numFmtId="0" fontId="51" fillId="57" borderId="10">
      <alignment horizontal="left" vertical="center" indent="1"/>
    </xf>
    <xf numFmtId="0" fontId="50" fillId="56" borderId="10">
      <alignment horizontal="left" vertical="center" indent="1"/>
    </xf>
    <xf numFmtId="0" fontId="46" fillId="56" borderId="10">
      <alignment horizontal="left" vertical="center" indent="1"/>
    </xf>
    <xf numFmtId="0" fontId="46" fillId="56" borderId="10">
      <alignment horizontal="left" vertical="center" wrapText="1" indent="1"/>
    </xf>
    <xf numFmtId="0" fontId="49" fillId="58" borderId="10">
      <alignment horizontal="left" vertical="center" indent="1"/>
    </xf>
    <xf numFmtId="0" fontId="49" fillId="58" borderId="10">
      <alignment horizontal="left" vertical="center" indent="1"/>
    </xf>
    <xf numFmtId="43" fontId="44" fillId="0" borderId="0" applyFont="0" applyFill="0" applyBorder="0" applyAlignment="0" applyProtection="0"/>
    <xf numFmtId="43" fontId="10" fillId="0" borderId="0" applyFont="0" applyFill="0" applyBorder="0" applyAlignment="0" applyProtection="0"/>
    <xf numFmtId="43" fontId="44" fillId="0" borderId="0" applyFont="0" applyFill="0" applyBorder="0" applyAlignment="0" applyProtection="0"/>
    <xf numFmtId="43" fontId="10" fillId="0" borderId="0" applyFont="0" applyFill="0" applyBorder="0" applyAlignment="0" applyProtection="0"/>
    <xf numFmtId="43" fontId="52"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4" fontId="44" fillId="0" borderId="0" applyFont="0" applyFill="0" applyBorder="0" applyAlignment="0" applyProtection="0"/>
    <xf numFmtId="44" fontId="10"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9" fillId="0" borderId="0" applyFont="0" applyFill="0" applyBorder="0" applyAlignment="0" applyProtection="0"/>
    <xf numFmtId="44" fontId="4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2" fillId="0" borderId="0" applyFont="0" applyFill="0" applyBorder="0" applyAlignment="0" applyProtection="0"/>
    <xf numFmtId="0" fontId="54" fillId="0" borderId="0" applyNumberFormat="0" applyFill="0" applyBorder="0" applyAlignment="0" applyProtection="0">
      <alignment vertical="top"/>
      <protection locked="0"/>
    </xf>
    <xf numFmtId="0" fontId="32" fillId="38" borderId="0" applyNumberFormat="0" applyBorder="0" applyAlignment="0" applyProtection="0"/>
    <xf numFmtId="0" fontId="32" fillId="5" borderId="0" applyNumberFormat="0" applyBorder="0" applyAlignment="0" applyProtection="0"/>
    <xf numFmtId="0" fontId="55" fillId="0" borderId="14" applyNumberFormat="0" applyFill="0" applyAlignment="0" applyProtection="0"/>
    <xf numFmtId="0" fontId="29" fillId="0" borderId="1" applyNumberFormat="0" applyFill="0" applyAlignment="0" applyProtection="0"/>
    <xf numFmtId="0" fontId="56" fillId="0" borderId="15" applyNumberFormat="0" applyFill="0" applyAlignment="0" applyProtection="0"/>
    <xf numFmtId="0" fontId="30" fillId="0" borderId="2" applyNumberFormat="0" applyFill="0" applyAlignment="0" applyProtection="0"/>
    <xf numFmtId="0" fontId="57" fillId="0" borderId="16" applyNumberFormat="0" applyFill="0" applyAlignment="0" applyProtection="0"/>
    <xf numFmtId="0" fontId="31" fillId="0" borderId="3" applyNumberFormat="0" applyFill="0" applyAlignment="0" applyProtection="0"/>
    <xf numFmtId="0" fontId="57" fillId="0" borderId="0" applyNumberFormat="0" applyFill="0" applyBorder="0" applyAlignment="0" applyProtection="0"/>
    <xf numFmtId="0" fontId="31" fillId="0" borderId="0" applyNumberFormat="0" applyFill="0" applyBorder="0" applyAlignment="0" applyProtection="0"/>
    <xf numFmtId="0" fontId="58"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 fillId="0" borderId="0"/>
    <xf numFmtId="0" fontId="52"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52" fillId="0" borderId="0"/>
    <xf numFmtId="0" fontId="10" fillId="0" borderId="0"/>
    <xf numFmtId="0" fontId="10" fillId="0" borderId="0"/>
    <xf numFmtId="0" fontId="9" fillId="0" borderId="0"/>
    <xf numFmtId="0" fontId="9" fillId="0" borderId="0"/>
    <xf numFmtId="0" fontId="9" fillId="0" borderId="0"/>
    <xf numFmtId="0" fontId="44" fillId="52" borderId="8" applyNumberFormat="0" applyFont="0" applyAlignment="0" applyProtection="0"/>
    <xf numFmtId="0" fontId="9" fillId="11" borderId="8" applyNumberFormat="0" applyFont="0" applyAlignment="0" applyProtection="0"/>
    <xf numFmtId="0" fontId="36" fillId="54" borderId="5" applyNumberFormat="0" applyAlignment="0" applyProtection="0"/>
    <xf numFmtId="0" fontId="36" fillId="9" borderId="5" applyNumberFormat="0" applyAlignment="0" applyProtection="0"/>
    <xf numFmtId="9" fontId="44" fillId="0" borderId="0" applyFont="0" applyFill="0" applyBorder="0" applyAlignment="0" applyProtection="0"/>
    <xf numFmtId="9" fontId="10" fillId="0" borderId="0" applyFont="0" applyFill="0" applyBorder="0" applyAlignment="0" applyProtection="0"/>
    <xf numFmtId="9" fontId="44" fillId="0" borderId="0" applyFont="0" applyFill="0" applyBorder="0" applyAlignment="0" applyProtection="0"/>
    <xf numFmtId="9" fontId="10" fillId="0" borderId="0" applyFont="0" applyFill="0" applyBorder="0" applyAlignment="0" applyProtection="0"/>
    <xf numFmtId="9" fontId="52"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42" fillId="0" borderId="17" applyNumberFormat="0" applyFill="0" applyAlignment="0" applyProtection="0"/>
    <xf numFmtId="0" fontId="42" fillId="0" borderId="9" applyNumberFormat="0" applyFill="0" applyAlignment="0" applyProtection="0"/>
    <xf numFmtId="169" fontId="53" fillId="59" borderId="0" applyNumberFormat="0" applyBorder="0">
      <protection locked="0"/>
    </xf>
    <xf numFmtId="169" fontId="53" fillId="59" borderId="0" applyNumberFormat="0" applyBorder="0">
      <protection locked="0"/>
    </xf>
    <xf numFmtId="0" fontId="8" fillId="0" borderId="0"/>
    <xf numFmtId="170" fontId="62" fillId="0" borderId="0" applyFont="0" applyFill="0" applyBorder="0" applyAlignment="0" applyProtection="0"/>
    <xf numFmtId="2" fontId="62" fillId="0" borderId="0" applyFont="0" applyFill="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3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3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38"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39"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40"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49" fontId="63" fillId="0" borderId="10" applyNumberFormat="0" applyFont="0" applyFill="0" applyBorder="0" applyProtection="0">
      <alignment horizontal="left" vertical="center" indent="2"/>
    </xf>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4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43"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9"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41"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4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49" fontId="63" fillId="0" borderId="18" applyNumberFormat="0" applyFont="0" applyFill="0" applyBorder="0" applyProtection="0">
      <alignment horizontal="left" vertical="center" indent="5"/>
    </xf>
    <xf numFmtId="4" fontId="64" fillId="0" borderId="19" applyFill="0" applyBorder="0" applyProtection="0">
      <alignment horizontal="right" vertical="center"/>
    </xf>
    <xf numFmtId="0" fontId="65" fillId="0" borderId="0"/>
    <xf numFmtId="0" fontId="66" fillId="0" borderId="0"/>
    <xf numFmtId="0" fontId="65" fillId="0" borderId="0"/>
    <xf numFmtId="0" fontId="66" fillId="0" borderId="0"/>
    <xf numFmtId="0" fontId="65" fillId="0" borderId="0"/>
    <xf numFmtId="0" fontId="6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2" fillId="0" borderId="0" applyFont="0" applyFill="0" applyBorder="0" applyAlignment="0" applyProtection="0"/>
    <xf numFmtId="43" fontId="1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5" fillId="0" borderId="0"/>
    <xf numFmtId="0" fontId="66" fillId="0" borderId="0"/>
    <xf numFmtId="0" fontId="65" fillId="0" borderId="0"/>
    <xf numFmtId="0" fontId="66" fillId="0" borderId="0"/>
    <xf numFmtId="44" fontId="10" fillId="0" borderId="0" applyFont="0" applyFill="0" applyBorder="0" applyAlignment="0" applyProtection="0"/>
    <xf numFmtId="44" fontId="52"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171" fontId="68" fillId="0" borderId="20" applyNumberFormat="0" applyFill="0">
      <alignment horizontal="right"/>
    </xf>
    <xf numFmtId="169" fontId="69" fillId="60" borderId="0" applyNumberFormat="0" applyBorder="0">
      <protection locked="0"/>
    </xf>
    <xf numFmtId="0" fontId="70" fillId="0" borderId="16" applyNumberFormat="0" applyFill="0" applyAlignment="0" applyProtection="0"/>
    <xf numFmtId="0" fontId="71" fillId="0" borderId="20">
      <alignment horizontal="left"/>
    </xf>
    <xf numFmtId="0" fontId="72" fillId="0" borderId="0" applyNumberFormat="0" applyFill="0" applyBorder="0" applyAlignment="0" applyProtection="0">
      <alignment vertical="top"/>
      <protection locked="0"/>
    </xf>
    <xf numFmtId="0" fontId="58" fillId="0" borderId="0" applyNumberFormat="0" applyFill="0" applyBorder="0" applyAlignment="0" applyProtection="0"/>
    <xf numFmtId="0" fontId="7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9" fontId="76" fillId="59" borderId="0" applyNumberFormat="0" applyBorder="0">
      <alignment horizontal="left"/>
      <protection locked="0"/>
    </xf>
    <xf numFmtId="0" fontId="24"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169" fontId="69" fillId="61" borderId="0" applyNumberFormat="0" applyBorder="0">
      <alignment horizontal="right"/>
      <protection locked="0"/>
    </xf>
    <xf numFmtId="169" fontId="69" fillId="62" borderId="0" applyNumberFormat="0" applyBorder="0">
      <alignment horizontal="right"/>
      <protection locked="0"/>
    </xf>
    <xf numFmtId="169" fontId="78" fillId="63" borderId="0" applyNumberFormat="0" applyBorder="0">
      <alignment horizontal="right"/>
      <protection locked="0"/>
    </xf>
    <xf numFmtId="169" fontId="79" fillId="61" borderId="0" applyNumberFormat="0" applyBorder="0">
      <alignment horizontal="right"/>
      <protection locked="0"/>
    </xf>
    <xf numFmtId="169" fontId="80" fillId="61" borderId="0" applyNumberFormat="0" applyBorder="0">
      <alignment horizontal="right"/>
      <protection locked="0"/>
    </xf>
    <xf numFmtId="169" fontId="81" fillId="64" borderId="0" applyNumberFormat="0" applyBorder="0">
      <alignment horizontal="right" vertical="center"/>
      <protection locked="0"/>
    </xf>
    <xf numFmtId="172" fontId="82" fillId="0" borderId="0"/>
    <xf numFmtId="172" fontId="83" fillId="0" borderId="0"/>
    <xf numFmtId="173" fontId="68" fillId="0" borderId="0"/>
    <xf numFmtId="173" fontId="68" fillId="0" borderId="0"/>
    <xf numFmtId="173" fontId="84" fillId="0" borderId="0"/>
    <xf numFmtId="173" fontId="84" fillId="0" borderId="0"/>
    <xf numFmtId="173" fontId="85" fillId="0" borderId="0"/>
    <xf numFmtId="173" fontId="68" fillId="0" borderId="0"/>
    <xf numFmtId="173" fontId="8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6" fillId="0" borderId="0"/>
    <xf numFmtId="0" fontId="8" fillId="0" borderId="0"/>
    <xf numFmtId="37" fontId="87" fillId="0" borderId="0"/>
    <xf numFmtId="0" fontId="61" fillId="0" borderId="0"/>
    <xf numFmtId="37" fontId="87"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61"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60" fillId="0" borderId="0"/>
    <xf numFmtId="0" fontId="8" fillId="0" borderId="0"/>
    <xf numFmtId="0" fontId="10" fillId="0" borderId="0"/>
    <xf numFmtId="0" fontId="10" fillId="0" borderId="0"/>
    <xf numFmtId="0" fontId="8" fillId="0" borderId="0"/>
    <xf numFmtId="0" fontId="8" fillId="0" borderId="0"/>
    <xf numFmtId="169" fontId="88" fillId="0" borderId="0" applyBorder="0"/>
    <xf numFmtId="0" fontId="8" fillId="0" borderId="0"/>
    <xf numFmtId="0" fontId="8"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67" fillId="0" borderId="0"/>
    <xf numFmtId="0" fontId="10" fillId="0" borderId="0"/>
    <xf numFmtId="0" fontId="61" fillId="0" borderId="0"/>
    <xf numFmtId="0" fontId="89" fillId="0" borderId="0"/>
    <xf numFmtId="0" fontId="10" fillId="0" borderId="0"/>
    <xf numFmtId="174" fontId="10" fillId="0" borderId="0"/>
    <xf numFmtId="0" fontId="8" fillId="0" borderId="0"/>
    <xf numFmtId="0" fontId="8" fillId="0" borderId="0"/>
    <xf numFmtId="0" fontId="10" fillId="0" borderId="0"/>
    <xf numFmtId="0" fontId="67" fillId="0" borderId="0"/>
    <xf numFmtId="0" fontId="10" fillId="0" borderId="0"/>
    <xf numFmtId="0" fontId="8" fillId="0" borderId="0"/>
    <xf numFmtId="0" fontId="8" fillId="0" borderId="0"/>
    <xf numFmtId="0" fontId="8" fillId="0" borderId="0"/>
    <xf numFmtId="0" fontId="8" fillId="0" borderId="0"/>
    <xf numFmtId="0" fontId="8" fillId="0" borderId="0"/>
    <xf numFmtId="4" fontId="63" fillId="0" borderId="10" applyFill="0" applyBorder="0" applyProtection="0">
      <alignment horizontal="right" vertical="center"/>
    </xf>
    <xf numFmtId="0" fontId="90" fillId="2" borderId="0" applyNumberFormat="0" applyFont="0" applyBorder="0" applyAlignment="0" applyProtection="0"/>
    <xf numFmtId="0" fontId="91" fillId="2" borderId="0" applyNumberFormat="0" applyFont="0" applyBorder="0" applyAlignment="0" applyProtection="0"/>
    <xf numFmtId="0" fontId="8" fillId="11"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0" fontId="44" fillId="52"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9" fontId="44" fillId="0" borderId="0" applyFont="0" applyFill="0" applyBorder="0" applyAlignment="0" applyProtection="0"/>
    <xf numFmtId="9" fontId="52" fillId="0" borderId="0" applyFont="0" applyFill="0" applyBorder="0" applyAlignment="0" applyProtection="0"/>
    <xf numFmtId="9" fontId="10"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0" fillId="0" borderId="0"/>
    <xf numFmtId="168" fontId="92" fillId="65" borderId="21">
      <alignment vertical="center"/>
    </xf>
    <xf numFmtId="166" fontId="93" fillId="65" borderId="21">
      <alignment vertical="center"/>
    </xf>
    <xf numFmtId="168" fontId="94" fillId="66" borderId="21">
      <alignment vertical="center"/>
    </xf>
    <xf numFmtId="0" fontId="10" fillId="67" borderId="22" applyBorder="0">
      <alignment horizontal="left" vertical="center"/>
    </xf>
    <xf numFmtId="49" fontId="10" fillId="68" borderId="10">
      <alignment vertical="center" wrapText="1"/>
    </xf>
    <xf numFmtId="0" fontId="10" fillId="69" borderId="23">
      <alignment horizontal="left" vertical="center" wrapText="1"/>
    </xf>
    <xf numFmtId="0" fontId="95" fillId="70" borderId="10">
      <alignment horizontal="left" vertical="center" wrapText="1"/>
    </xf>
    <xf numFmtId="0" fontId="10" fillId="71" borderId="10">
      <alignment horizontal="left" vertical="center" wrapText="1"/>
    </xf>
    <xf numFmtId="0" fontId="10" fillId="72" borderId="10">
      <alignment horizontal="left" vertical="center" wrapText="1"/>
    </xf>
    <xf numFmtId="169" fontId="96" fillId="73" borderId="0" applyNumberFormat="0" applyBorder="0">
      <alignment horizontal="center"/>
      <protection locked="0"/>
    </xf>
    <xf numFmtId="169" fontId="53" fillId="61" borderId="0" applyNumberFormat="0" applyBorder="0">
      <alignment horizontal="left"/>
      <protection locked="0"/>
    </xf>
    <xf numFmtId="169" fontId="69" fillId="62" borderId="0" applyNumberFormat="0" applyBorder="0">
      <alignment horizontal="left"/>
      <protection locked="0"/>
    </xf>
    <xf numFmtId="169" fontId="78" fillId="63" borderId="0" applyNumberFormat="0" applyBorder="0">
      <alignment horizontal="left"/>
      <protection locked="0"/>
    </xf>
    <xf numFmtId="169" fontId="97" fillId="60" borderId="0" applyNumberFormat="0" applyBorder="0">
      <alignment horizontal="center"/>
      <protection locked="0"/>
    </xf>
    <xf numFmtId="169" fontId="97" fillId="61" borderId="0" applyNumberFormat="0" applyBorder="0">
      <alignment horizontal="left"/>
      <protection locked="0"/>
    </xf>
    <xf numFmtId="169" fontId="98" fillId="60" borderId="0" applyNumberFormat="0" applyBorder="0">
      <protection locked="0"/>
    </xf>
    <xf numFmtId="169" fontId="53" fillId="62" borderId="0" applyNumberFormat="0" applyBorder="0">
      <alignment horizontal="left"/>
      <protection locked="0"/>
    </xf>
    <xf numFmtId="169" fontId="69" fillId="62" borderId="0" applyNumberFormat="0" applyBorder="0">
      <alignment horizontal="left"/>
      <protection locked="0"/>
    </xf>
    <xf numFmtId="169" fontId="78" fillId="63" borderId="0" applyNumberFormat="0" applyBorder="0">
      <alignment horizontal="left"/>
      <protection locked="0"/>
    </xf>
    <xf numFmtId="169" fontId="99" fillId="62" borderId="0" applyNumberFormat="0" applyBorder="0">
      <alignment horizontal="left" vertical="center"/>
      <protection locked="0"/>
    </xf>
    <xf numFmtId="169" fontId="100" fillId="60" borderId="0" applyNumberFormat="0" applyBorder="0">
      <protection locked="0"/>
    </xf>
    <xf numFmtId="0" fontId="42" fillId="0" borderId="9" applyNumberFormat="0" applyFill="0" applyAlignment="0" applyProtection="0"/>
    <xf numFmtId="169" fontId="53" fillId="62" borderId="0" applyNumberFormat="0" applyBorder="0">
      <alignment horizontal="right"/>
      <protection locked="0"/>
    </xf>
    <xf numFmtId="169" fontId="101" fillId="74" borderId="0" applyNumberFormat="0" applyBorder="0">
      <protection locked="0"/>
    </xf>
    <xf numFmtId="169" fontId="102" fillId="74" borderId="0" applyNumberFormat="0" applyBorder="0">
      <protection locked="0"/>
    </xf>
    <xf numFmtId="169" fontId="53" fillId="59" borderId="0" applyNumberFormat="0" applyBorder="0">
      <protection locked="0"/>
    </xf>
    <xf numFmtId="169" fontId="53" fillId="61" borderId="0" applyNumberFormat="0" applyBorder="0">
      <protection locked="0"/>
    </xf>
    <xf numFmtId="169" fontId="53" fillId="61" borderId="0" applyNumberFormat="0" applyBorder="0">
      <protection locked="0"/>
    </xf>
    <xf numFmtId="169" fontId="103" fillId="75" borderId="0" applyNumberFormat="0" applyBorder="0">
      <protection locked="0"/>
    </xf>
    <xf numFmtId="0" fontId="7" fillId="0" borderId="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1" fillId="0" borderId="0"/>
    <xf numFmtId="0" fontId="61" fillId="0" borderId="0"/>
    <xf numFmtId="43" fontId="61" fillId="0" borderId="0" applyFont="0" applyFill="0" applyBorder="0" applyAlignment="0" applyProtection="0"/>
    <xf numFmtId="0" fontId="10" fillId="0" borderId="0"/>
    <xf numFmtId="0" fontId="10"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0" fillId="0" borderId="0"/>
    <xf numFmtId="0" fontId="57" fillId="0" borderId="71"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10" fillId="0" borderId="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0" fillId="0" borderId="71"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10" fillId="0" borderId="0" applyFont="0" applyFill="0" applyBorder="0" applyAlignment="0" applyProtection="0"/>
    <xf numFmtId="0" fontId="10" fillId="0" borderId="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2" fillId="0" borderId="81"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2" fillId="65" borderId="82">
      <alignment vertical="center"/>
    </xf>
    <xf numFmtId="166" fontId="93" fillId="65" borderId="82">
      <alignment vertical="center"/>
    </xf>
    <xf numFmtId="168" fontId="94" fillId="66" borderId="82">
      <alignment vertical="center"/>
    </xf>
    <xf numFmtId="0" fontId="4" fillId="0" borderId="0"/>
    <xf numFmtId="43" fontId="61" fillId="0" borderId="0" applyFont="0" applyFill="0" applyBorder="0" applyAlignment="0" applyProtection="0"/>
    <xf numFmtId="44" fontId="61" fillId="0" borderId="0" applyFont="0" applyFill="0" applyBorder="0" applyAlignment="0" applyProtection="0"/>
    <xf numFmtId="9" fontId="130" fillId="0" borderId="0" applyFont="0" applyFill="0" applyBorder="0" applyAlignment="0" applyProtection="0"/>
    <xf numFmtId="178" fontId="130" fillId="0" borderId="0"/>
    <xf numFmtId="44" fontId="130" fillId="0" borderId="0" applyFont="0" applyFill="0" applyBorder="0" applyAlignment="0" applyProtection="0"/>
    <xf numFmtId="43" fontId="130" fillId="0" borderId="0" applyFont="0" applyFill="0" applyBorder="0" applyAlignment="0" applyProtection="0"/>
    <xf numFmtId="0" fontId="131" fillId="8" borderId="4" applyNumberFormat="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27" fillId="35" borderId="0" applyNumberFormat="0" applyBorder="0" applyAlignment="0" applyProtection="0"/>
    <xf numFmtId="0" fontId="61" fillId="34" borderId="0" applyNumberFormat="0" applyBorder="0" applyAlignment="0" applyProtection="0"/>
    <xf numFmtId="0" fontId="132"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9" fontId="4" fillId="0" borderId="0" applyFont="0" applyFill="0" applyBorder="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9" fontId="63" fillId="0" borderId="85" applyNumberFormat="0" applyFont="0" applyFill="0" applyBorder="0" applyProtection="0">
      <alignment horizontal="left" vertical="center" indent="5"/>
    </xf>
    <xf numFmtId="0" fontId="50" fillId="56" borderId="83">
      <alignment horizontal="left" vertical="center" indent="1"/>
    </xf>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2" fillId="0" borderId="8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6" fillId="56" borderId="83">
      <alignment horizontal="left" vertical="center" wrapText="1" indent="1"/>
    </xf>
    <xf numFmtId="0" fontId="50" fillId="56" borderId="83">
      <alignment horizontal="left" vertical="center" indent="1"/>
    </xf>
    <xf numFmtId="43" fontId="4" fillId="0" borderId="0" applyFont="0" applyFill="0" applyBorder="0" applyAlignment="0" applyProtection="0"/>
    <xf numFmtId="0" fontId="48" fillId="56" borderId="83">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48" fillId="56" borderId="83">
      <alignment horizontal="center" vertical="center"/>
    </xf>
    <xf numFmtId="43" fontId="4" fillId="0" borderId="0" applyFont="0" applyFill="0" applyBorder="0" applyAlignment="0" applyProtection="0"/>
    <xf numFmtId="0" fontId="46" fillId="55" borderId="83">
      <alignment horizontal="left" vertical="center" indent="1"/>
    </xf>
    <xf numFmtId="168" fontId="45" fillId="55" borderId="83">
      <alignment horizontal="righ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63" fillId="0" borderId="83" applyFill="0" applyBorder="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63" fillId="0" borderId="83" applyNumberFormat="0" applyFont="0" applyFill="0" applyBorder="0" applyProtection="0">
      <alignment horizontal="left" vertical="center"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6" fillId="56" borderId="83">
      <alignment horizontal="left" vertical="center" indent="1"/>
    </xf>
    <xf numFmtId="0" fontId="47" fillId="57" borderId="83">
      <alignment horizontal="center" vertical="center"/>
    </xf>
    <xf numFmtId="168" fontId="45" fillId="56" borderId="83">
      <alignment horizontal="right" vertical="center" indent="1"/>
    </xf>
    <xf numFmtId="0" fontId="4" fillId="0" borderId="0"/>
    <xf numFmtId="0" fontId="51" fillId="57" borderId="83">
      <alignment horizontal="left" vertical="center" indent="1"/>
    </xf>
    <xf numFmtId="0" fontId="49" fillId="58" borderId="83">
      <alignment horizontal="left" vertical="center" indent="1"/>
    </xf>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9" fillId="58" borderId="83">
      <alignment horizontal="left" vertical="center" indent="1"/>
    </xf>
    <xf numFmtId="168" fontId="92" fillId="65" borderId="86">
      <alignment vertical="center"/>
    </xf>
    <xf numFmtId="166" fontId="93" fillId="65" borderId="86">
      <alignment vertical="center"/>
    </xf>
    <xf numFmtId="168" fontId="94" fillId="66" borderId="86">
      <alignment vertical="center"/>
    </xf>
    <xf numFmtId="49" fontId="10" fillId="68" borderId="83">
      <alignment vertical="center" wrapText="1"/>
    </xf>
    <xf numFmtId="0" fontId="10" fillId="69" borderId="88">
      <alignment horizontal="left" vertical="center" wrapText="1"/>
    </xf>
    <xf numFmtId="0" fontId="95" fillId="70" borderId="83">
      <alignment horizontal="left" vertical="center" wrapText="1"/>
    </xf>
    <xf numFmtId="0" fontId="10" fillId="72" borderId="83">
      <alignment horizontal="left" vertical="center" wrapText="1"/>
    </xf>
    <xf numFmtId="0" fontId="10" fillId="0" borderId="0"/>
    <xf numFmtId="168" fontId="45" fillId="55" borderId="83">
      <alignment horizontal="right" vertical="center" indent="1"/>
    </xf>
    <xf numFmtId="168" fontId="45" fillId="56" borderId="83">
      <alignment horizontal="right" vertical="center" indent="1"/>
    </xf>
    <xf numFmtId="0" fontId="49" fillId="58" borderId="83">
      <alignment horizontal="left" vertical="center" indent="1"/>
    </xf>
    <xf numFmtId="0" fontId="10" fillId="71" borderId="83">
      <alignment horizontal="left" vertical="center" wrapText="1"/>
    </xf>
    <xf numFmtId="0" fontId="10" fillId="67" borderId="87" applyBorder="0">
      <alignment horizontal="left" vertical="center"/>
    </xf>
    <xf numFmtId="0" fontId="61" fillId="0" borderId="0"/>
    <xf numFmtId="43" fontId="61" fillId="0" borderId="0" applyFont="0" applyFill="0" applyBorder="0" applyAlignment="0" applyProtection="0"/>
    <xf numFmtId="0" fontId="61" fillId="0" borderId="0"/>
    <xf numFmtId="43" fontId="6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0" fontId="10" fillId="0" borderId="0"/>
    <xf numFmtId="0" fontId="10" fillId="0" borderId="0"/>
    <xf numFmtId="0" fontId="62" fillId="0" borderId="0"/>
    <xf numFmtId="43" fontId="10"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6" fontId="93" fillId="65" borderId="106">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166" fontId="93" fillId="65" borderId="106">
      <alignment vertical="center"/>
    </xf>
    <xf numFmtId="0" fontId="47" fillId="57" borderId="103">
      <alignment horizontal="center" vertical="center"/>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92" fillId="65" borderId="106">
      <alignment vertical="center"/>
    </xf>
    <xf numFmtId="0" fontId="10" fillId="67" borderId="107" applyBorder="0">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10" fillId="72" borderId="103">
      <alignment horizontal="left" vertical="center" wrapText="1"/>
    </xf>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6" fontId="93" fillId="65" borderId="100">
      <alignment vertical="center"/>
    </xf>
    <xf numFmtId="0" fontId="50" fillId="56" borderId="103">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3" fillId="65" borderId="10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6" fillId="56" borderId="97">
      <alignment horizontal="left" vertical="center" wrapText="1" indent="1"/>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2" fillId="0" borderId="98" applyNumberFormat="0" applyFill="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93" fillId="65" borderId="106">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4" fillId="66" borderId="106">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2" fillId="0" borderId="84"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2" fillId="65" borderId="86">
      <alignment vertical="center"/>
    </xf>
    <xf numFmtId="166" fontId="93" fillId="65" borderId="86">
      <alignment vertical="center"/>
    </xf>
    <xf numFmtId="168" fontId="94" fillId="66" borderId="86">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2" fillId="0" borderId="84"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2" fillId="65" borderId="86">
      <alignment vertical="center"/>
    </xf>
    <xf numFmtId="166" fontId="93" fillId="65" borderId="86">
      <alignment vertical="center"/>
    </xf>
    <xf numFmtId="168" fontId="94" fillId="66" borderId="86">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2" fillId="0" borderId="84"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2" fillId="65" borderId="86">
      <alignment vertical="center"/>
    </xf>
    <xf numFmtId="166" fontId="93" fillId="65" borderId="86">
      <alignment vertical="center"/>
    </xf>
    <xf numFmtId="168" fontId="94" fillId="66" borderId="86">
      <alignment vertical="center"/>
    </xf>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56" borderId="103">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2" fillId="0" borderId="84"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2" fillId="65" borderId="86">
      <alignment vertical="center"/>
    </xf>
    <xf numFmtId="166" fontId="93" fillId="65" borderId="86">
      <alignment vertical="center"/>
    </xf>
    <xf numFmtId="168" fontId="94" fillId="66" borderId="86">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9" fontId="63" fillId="0" borderId="85" applyNumberFormat="0" applyFont="0" applyFill="0" applyBorder="0" applyProtection="0">
      <alignment horizontal="left" vertical="center" indent="5"/>
    </xf>
    <xf numFmtId="0" fontId="50" fillId="56" borderId="83">
      <alignment horizontal="left" vertical="center" indent="1"/>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2" fillId="0" borderId="84"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6" fillId="56" borderId="83">
      <alignment horizontal="left" vertical="center" wrapText="1" indent="1"/>
    </xf>
    <xf numFmtId="0" fontId="50" fillId="56" borderId="83">
      <alignment horizontal="left" vertical="center" indent="1"/>
    </xf>
    <xf numFmtId="43" fontId="2" fillId="0" borderId="0" applyFont="0" applyFill="0" applyBorder="0" applyAlignment="0" applyProtection="0"/>
    <xf numFmtId="0" fontId="48" fillId="56" borderId="83">
      <alignment horizontal="center" vertical="center"/>
    </xf>
    <xf numFmtId="43" fontId="2" fillId="0" borderId="0" applyFont="0" applyFill="0" applyBorder="0" applyAlignment="0" applyProtection="0"/>
    <xf numFmtId="43" fontId="2" fillId="0" borderId="0" applyFont="0" applyFill="0" applyBorder="0" applyAlignment="0" applyProtection="0"/>
    <xf numFmtId="0" fontId="48" fillId="56" borderId="83">
      <alignment horizontal="center" vertical="center"/>
    </xf>
    <xf numFmtId="43" fontId="2" fillId="0" borderId="0" applyFont="0" applyFill="0" applyBorder="0" applyAlignment="0" applyProtection="0"/>
    <xf numFmtId="0" fontId="46" fillId="55" borderId="83">
      <alignment horizontal="left" vertical="center" indent="1"/>
    </xf>
    <xf numFmtId="168" fontId="45" fillId="55" borderId="83">
      <alignment horizontal="righ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 fontId="63" fillId="0" borderId="83" applyFill="0" applyBorder="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63" fillId="0" borderId="83" applyNumberFormat="0" applyFont="0" applyFill="0" applyBorder="0" applyProtection="0">
      <alignment horizontal="left" vertical="center"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6" fillId="56" borderId="83">
      <alignment horizontal="left" vertical="center" indent="1"/>
    </xf>
    <xf numFmtId="0" fontId="47" fillId="57" borderId="83">
      <alignment horizontal="center" vertical="center"/>
    </xf>
    <xf numFmtId="168" fontId="45" fillId="56" borderId="83">
      <alignment horizontal="right" vertical="center" indent="1"/>
    </xf>
    <xf numFmtId="0" fontId="2" fillId="0" borderId="0"/>
    <xf numFmtId="0" fontId="51" fillId="57" borderId="83">
      <alignment horizontal="left" vertical="center" indent="1"/>
    </xf>
    <xf numFmtId="0" fontId="49" fillId="58" borderId="83">
      <alignment horizontal="left" vertical="center" indent="1"/>
    </xf>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9" fillId="58" borderId="83">
      <alignment horizontal="left" vertical="center" indent="1"/>
    </xf>
    <xf numFmtId="168" fontId="92" fillId="65" borderId="86">
      <alignment vertical="center"/>
    </xf>
    <xf numFmtId="166" fontId="93" fillId="65" borderId="86">
      <alignment vertical="center"/>
    </xf>
    <xf numFmtId="168" fontId="94" fillId="66" borderId="86">
      <alignment vertical="center"/>
    </xf>
    <xf numFmtId="49" fontId="10" fillId="68" borderId="83">
      <alignment vertical="center" wrapText="1"/>
    </xf>
    <xf numFmtId="0" fontId="10" fillId="69" borderId="88">
      <alignment horizontal="left" vertical="center" wrapText="1"/>
    </xf>
    <xf numFmtId="0" fontId="95" fillId="70" borderId="83">
      <alignment horizontal="left" vertical="center" wrapText="1"/>
    </xf>
    <xf numFmtId="0" fontId="10" fillId="72" borderId="83">
      <alignment horizontal="left" vertical="center" wrapText="1"/>
    </xf>
    <xf numFmtId="168" fontId="45" fillId="55" borderId="83">
      <alignment horizontal="right" vertical="center" indent="1"/>
    </xf>
    <xf numFmtId="168" fontId="45" fillId="56" borderId="83">
      <alignment horizontal="right" vertical="center" indent="1"/>
    </xf>
    <xf numFmtId="0" fontId="49" fillId="58" borderId="83">
      <alignment horizontal="left" vertical="center" indent="1"/>
    </xf>
    <xf numFmtId="0" fontId="10" fillId="71" borderId="83">
      <alignment horizontal="left" vertical="center" wrapText="1"/>
    </xf>
    <xf numFmtId="0" fontId="10" fillId="67" borderId="87" applyBorder="0">
      <alignment horizontal="left" vertical="center"/>
    </xf>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xf numFmtId="0" fontId="10" fillId="0" borderId="0"/>
    <xf numFmtId="0" fontId="10" fillId="0" borderId="0"/>
    <xf numFmtId="43" fontId="10"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51" fillId="57" borderId="103">
      <alignment horizontal="left" vertical="center" indent="1"/>
    </xf>
    <xf numFmtId="0" fontId="10" fillId="69" borderId="102">
      <alignment horizontal="left" vertical="center" wrapText="1"/>
    </xf>
    <xf numFmtId="49" fontId="10" fillId="68" borderId="97">
      <alignment vertical="center" wrapText="1"/>
    </xf>
    <xf numFmtId="168" fontId="94" fillId="66" borderId="100">
      <alignment vertical="center"/>
    </xf>
    <xf numFmtId="0" fontId="10" fillId="69" borderId="108">
      <alignment horizontal="left" vertical="center" wrapText="1"/>
    </xf>
    <xf numFmtId="0" fontId="10" fillId="72" borderId="97">
      <alignment horizontal="left" vertical="center" wrapText="1"/>
    </xf>
    <xf numFmtId="168" fontId="92" fillId="65" borderId="106">
      <alignment vertical="center"/>
    </xf>
    <xf numFmtId="49" fontId="63" fillId="0" borderId="99" applyNumberFormat="0" applyFont="0" applyFill="0" applyBorder="0" applyProtection="0">
      <alignment horizontal="left" vertical="center" indent="5"/>
    </xf>
    <xf numFmtId="168" fontId="45" fillId="56" borderId="97">
      <alignment horizontal="right" vertical="center" indent="1"/>
    </xf>
    <xf numFmtId="168" fontId="45" fillId="55" borderId="97">
      <alignment horizontal="right" vertical="center" indent="1"/>
    </xf>
    <xf numFmtId="0" fontId="95" fillId="70" borderId="103">
      <alignment horizontal="left" vertical="center" wrapText="1"/>
    </xf>
    <xf numFmtId="0" fontId="48" fillId="56" borderId="97">
      <alignment horizontal="center" vertical="center"/>
    </xf>
    <xf numFmtId="168" fontId="92" fillId="65" borderId="100">
      <alignment vertical="center"/>
    </xf>
    <xf numFmtId="0" fontId="42" fillId="0" borderId="104" applyNumberFormat="0" applyFill="0" applyAlignment="0" applyProtection="0"/>
    <xf numFmtId="4" fontId="63" fillId="0" borderId="103" applyFill="0" applyBorder="0" applyProtection="0">
      <alignment horizontal="right" vertical="center"/>
    </xf>
    <xf numFmtId="0" fontId="49" fillId="58" borderId="97">
      <alignment horizontal="left" vertical="center" indent="1"/>
    </xf>
    <xf numFmtId="0" fontId="10" fillId="69" borderId="108">
      <alignment horizontal="left" vertical="center" wrapText="1"/>
    </xf>
    <xf numFmtId="0" fontId="50" fillId="56" borderId="103">
      <alignment horizontal="left" vertical="center" indent="1"/>
    </xf>
    <xf numFmtId="0" fontId="10" fillId="71" borderId="97">
      <alignment horizontal="left" vertical="center" wrapText="1"/>
    </xf>
    <xf numFmtId="49" fontId="63" fillId="0" borderId="99" applyNumberFormat="0" applyFont="0" applyFill="0" applyBorder="0" applyProtection="0">
      <alignment horizontal="left" vertical="center" indent="5"/>
    </xf>
    <xf numFmtId="49" fontId="63" fillId="0" borderId="105" applyNumberFormat="0" applyFont="0" applyFill="0" applyBorder="0" applyProtection="0">
      <alignment horizontal="left" vertical="center" indent="5"/>
    </xf>
    <xf numFmtId="0" fontId="50" fillId="56" borderId="97">
      <alignment horizontal="left" vertical="center" indent="1"/>
    </xf>
    <xf numFmtId="168" fontId="45" fillId="56" borderId="97">
      <alignment horizontal="right" vertical="center" indent="1"/>
    </xf>
    <xf numFmtId="168" fontId="45" fillId="56" borderId="103">
      <alignment horizontal="right" vertical="center" indent="1"/>
    </xf>
    <xf numFmtId="0" fontId="46" fillId="55" borderId="103">
      <alignment horizontal="left" vertical="center" indent="1"/>
    </xf>
    <xf numFmtId="166" fontId="93" fillId="65" borderId="100">
      <alignment vertical="center"/>
    </xf>
    <xf numFmtId="0" fontId="48" fillId="56" borderId="103">
      <alignment horizontal="center" vertical="center"/>
    </xf>
    <xf numFmtId="168" fontId="94" fillId="66" borderId="100">
      <alignment vertical="center"/>
    </xf>
    <xf numFmtId="0" fontId="42" fillId="0" borderId="104" applyNumberFormat="0" applyFill="0" applyAlignment="0" applyProtection="0"/>
    <xf numFmtId="0" fontId="10" fillId="71" borderId="97">
      <alignment horizontal="left" vertical="center" wrapText="1"/>
    </xf>
    <xf numFmtId="0" fontId="46" fillId="56" borderId="97">
      <alignment horizontal="left" vertical="center" indent="1"/>
    </xf>
    <xf numFmtId="0" fontId="10" fillId="67" borderId="107" applyBorder="0">
      <alignment horizontal="left" vertical="center"/>
    </xf>
    <xf numFmtId="168" fontId="94" fillId="66" borderId="100">
      <alignment vertical="center"/>
    </xf>
    <xf numFmtId="0" fontId="10" fillId="72" borderId="103">
      <alignment horizontal="left" vertical="center" wrapText="1"/>
    </xf>
    <xf numFmtId="49" fontId="63" fillId="0" borderId="97" applyNumberFormat="0" applyFont="0" applyFill="0" applyBorder="0" applyProtection="0">
      <alignment horizontal="left" vertical="center" indent="2"/>
    </xf>
    <xf numFmtId="0" fontId="50" fillId="56" borderId="97">
      <alignment horizontal="left" vertical="center" indent="1"/>
    </xf>
    <xf numFmtId="0" fontId="42" fillId="0" borderId="104" applyNumberFormat="0" applyFill="0" applyAlignment="0" applyProtection="0"/>
    <xf numFmtId="0" fontId="48" fillId="56" borderId="97">
      <alignment horizontal="center" vertical="center"/>
    </xf>
    <xf numFmtId="0" fontId="50" fillId="56" borderId="97">
      <alignment horizontal="left" vertical="center" indent="1"/>
    </xf>
    <xf numFmtId="168" fontId="45" fillId="55" borderId="103">
      <alignment horizontal="right" vertical="center" indent="1"/>
    </xf>
    <xf numFmtId="0" fontId="49" fillId="58" borderId="97">
      <alignment horizontal="left" vertical="center" indent="1"/>
    </xf>
    <xf numFmtId="168" fontId="94" fillId="66" borderId="100">
      <alignment vertical="center"/>
    </xf>
    <xf numFmtId="0" fontId="46" fillId="56" borderId="97">
      <alignment horizontal="left" vertical="center" indent="1"/>
    </xf>
    <xf numFmtId="49" fontId="63" fillId="0" borderId="103" applyNumberFormat="0" applyFont="0" applyFill="0" applyBorder="0" applyProtection="0">
      <alignment horizontal="left" vertical="center" indent="2"/>
    </xf>
    <xf numFmtId="168" fontId="94" fillId="66" borderId="106">
      <alignment vertical="center"/>
    </xf>
    <xf numFmtId="168" fontId="94" fillId="66" borderId="106">
      <alignment vertical="center"/>
    </xf>
    <xf numFmtId="0" fontId="50" fillId="56" borderId="103">
      <alignment horizontal="left" vertical="center" indent="1"/>
    </xf>
    <xf numFmtId="0" fontId="95" fillId="70" borderId="97">
      <alignment horizontal="left" vertical="center" wrapText="1"/>
    </xf>
    <xf numFmtId="49" fontId="63" fillId="0" borderId="97" applyNumberFormat="0" applyFont="0" applyFill="0" applyBorder="0" applyProtection="0">
      <alignment horizontal="left" vertical="center" indent="2"/>
    </xf>
    <xf numFmtId="0" fontId="50" fillId="56" borderId="103">
      <alignment horizontal="left" vertical="center" indent="1"/>
    </xf>
    <xf numFmtId="0" fontId="49" fillId="58" borderId="103">
      <alignment horizontal="left" vertical="center" indent="1"/>
    </xf>
    <xf numFmtId="0" fontId="42" fillId="0" borderId="98" applyNumberFormat="0" applyFill="0" applyAlignment="0" applyProtection="0"/>
    <xf numFmtId="168" fontId="45" fillId="55" borderId="97">
      <alignment horizontal="right" vertical="center" indent="1"/>
    </xf>
    <xf numFmtId="49" fontId="63" fillId="0" borderId="97" applyNumberFormat="0" applyFont="0" applyFill="0" applyBorder="0" applyProtection="0">
      <alignment horizontal="left" vertical="center" indent="2"/>
    </xf>
    <xf numFmtId="0" fontId="49" fillId="58" borderId="103">
      <alignment horizontal="left" vertical="center" indent="1"/>
    </xf>
    <xf numFmtId="0" fontId="46" fillId="55" borderId="97">
      <alignment horizontal="left" vertical="center" indent="1"/>
    </xf>
    <xf numFmtId="0" fontId="50" fillId="56" borderId="97">
      <alignment horizontal="left" vertical="center" indent="1"/>
    </xf>
    <xf numFmtId="166" fontId="93" fillId="65" borderId="106">
      <alignment vertical="center"/>
    </xf>
    <xf numFmtId="0" fontId="49" fillId="58" borderId="97">
      <alignment horizontal="left" vertical="center" indent="1"/>
    </xf>
    <xf numFmtId="168" fontId="92" fillId="65" borderId="106">
      <alignment vertical="center"/>
    </xf>
    <xf numFmtId="4" fontId="63" fillId="0" borderId="103" applyFill="0" applyBorder="0" applyProtection="0">
      <alignment horizontal="right" vertical="center"/>
    </xf>
    <xf numFmtId="168" fontId="45" fillId="55" borderId="103">
      <alignment horizontal="right" vertical="center" indent="1"/>
    </xf>
    <xf numFmtId="0" fontId="48" fillId="56" borderId="103">
      <alignment horizontal="center" vertical="center"/>
    </xf>
    <xf numFmtId="168" fontId="94" fillId="66" borderId="100">
      <alignment vertical="center"/>
    </xf>
    <xf numFmtId="0" fontId="10" fillId="67" borderId="101" applyBorder="0">
      <alignment horizontal="left" vertical="center"/>
    </xf>
    <xf numFmtId="0" fontId="47" fillId="57" borderId="97">
      <alignment horizontal="center" vertical="center"/>
    </xf>
    <xf numFmtId="0" fontId="10" fillId="67" borderId="101" applyBorder="0">
      <alignment horizontal="left" vertical="center"/>
    </xf>
    <xf numFmtId="0" fontId="46" fillId="56" borderId="97">
      <alignment horizontal="left" vertical="center" indent="1"/>
    </xf>
    <xf numFmtId="0" fontId="48" fillId="56" borderId="103">
      <alignment horizontal="center" vertical="center"/>
    </xf>
    <xf numFmtId="0" fontId="42" fillId="0" borderId="104" applyNumberFormat="0" applyFill="0" applyAlignment="0" applyProtection="0"/>
    <xf numFmtId="168" fontId="92" fillId="65" borderId="100">
      <alignment vertical="center"/>
    </xf>
    <xf numFmtId="49" fontId="63" fillId="0" borderId="105" applyNumberFormat="0" applyFont="0" applyFill="0" applyBorder="0" applyProtection="0">
      <alignment horizontal="left" vertical="center" indent="5"/>
    </xf>
    <xf numFmtId="49" fontId="63" fillId="0" borderId="99" applyNumberFormat="0" applyFont="0" applyFill="0" applyBorder="0" applyProtection="0">
      <alignment horizontal="left" vertical="center" indent="5"/>
    </xf>
    <xf numFmtId="0" fontId="95" fillId="70" borderId="97">
      <alignment horizontal="left" vertical="center" wrapText="1"/>
    </xf>
    <xf numFmtId="168" fontId="92" fillId="65" borderId="100">
      <alignment vertical="center"/>
    </xf>
    <xf numFmtId="0" fontId="49" fillId="58" borderId="103">
      <alignment horizontal="left" vertical="center" indent="1"/>
    </xf>
    <xf numFmtId="168" fontId="45" fillId="55" borderId="97">
      <alignment horizontal="right" vertical="center" indent="1"/>
    </xf>
    <xf numFmtId="168" fontId="45" fillId="56" borderId="103">
      <alignment horizontal="right" vertical="center" indent="1"/>
    </xf>
    <xf numFmtId="168" fontId="45" fillId="56" borderId="97">
      <alignment horizontal="right" vertical="center" indent="1"/>
    </xf>
    <xf numFmtId="0" fontId="47" fillId="57" borderId="97">
      <alignment horizontal="center" vertical="center"/>
    </xf>
    <xf numFmtId="0" fontId="49" fillId="58" borderId="103">
      <alignment horizontal="left" vertical="center" indent="1"/>
    </xf>
    <xf numFmtId="168" fontId="92" fillId="65" borderId="100">
      <alignment vertical="center"/>
    </xf>
    <xf numFmtId="49" fontId="10" fillId="68" borderId="97">
      <alignment vertical="center" wrapText="1"/>
    </xf>
    <xf numFmtId="0" fontId="47" fillId="57" borderId="97">
      <alignment horizontal="center" vertical="center"/>
    </xf>
    <xf numFmtId="4" fontId="63" fillId="0" borderId="97" applyFill="0" applyBorder="0" applyProtection="0">
      <alignment horizontal="right" vertical="center"/>
    </xf>
    <xf numFmtId="49" fontId="63" fillId="0" borderId="105" applyNumberFormat="0" applyFont="0" applyFill="0" applyBorder="0" applyProtection="0">
      <alignment horizontal="left" vertical="center" indent="5"/>
    </xf>
    <xf numFmtId="168" fontId="45" fillId="55" borderId="103">
      <alignment horizontal="right" vertical="center" indent="1"/>
    </xf>
    <xf numFmtId="0" fontId="49" fillId="58" borderId="103">
      <alignment horizontal="left" vertical="center" indent="1"/>
    </xf>
    <xf numFmtId="0" fontId="10" fillId="72" borderId="97">
      <alignment horizontal="left" vertical="center" wrapText="1"/>
    </xf>
    <xf numFmtId="0" fontId="46" fillId="55" borderId="97">
      <alignment horizontal="left" vertical="center" indent="1"/>
    </xf>
    <xf numFmtId="168" fontId="45" fillId="56" borderId="103">
      <alignment horizontal="right" vertical="center" indent="1"/>
    </xf>
    <xf numFmtId="0" fontId="46" fillId="55" borderId="97">
      <alignment horizontal="left" vertical="center" indent="1"/>
    </xf>
    <xf numFmtId="168" fontId="45" fillId="55" borderId="97">
      <alignment horizontal="right" vertical="center" indent="1"/>
    </xf>
    <xf numFmtId="0" fontId="48" fillId="56" borderId="103">
      <alignment horizontal="center" vertical="center"/>
    </xf>
    <xf numFmtId="0" fontId="48" fillId="56" borderId="97">
      <alignment horizontal="center" vertical="center"/>
    </xf>
    <xf numFmtId="0" fontId="10" fillId="71" borderId="97">
      <alignment horizontal="left" vertical="center" wrapText="1"/>
    </xf>
    <xf numFmtId="0" fontId="46" fillId="56" borderId="103">
      <alignment horizontal="left" vertical="center" indent="1"/>
    </xf>
    <xf numFmtId="0" fontId="46" fillId="56" borderId="103">
      <alignment horizontal="left" vertical="center" wrapText="1" indent="1"/>
    </xf>
    <xf numFmtId="168" fontId="45" fillId="56" borderId="97">
      <alignment horizontal="right" vertical="center" indent="1"/>
    </xf>
    <xf numFmtId="0" fontId="42" fillId="0" borderId="104" applyNumberFormat="0" applyFill="0" applyAlignment="0" applyProtection="0"/>
    <xf numFmtId="49" fontId="10" fillId="68" borderId="97">
      <alignment vertical="center" wrapText="1"/>
    </xf>
    <xf numFmtId="0" fontId="46" fillId="56" borderId="97">
      <alignment horizontal="left" vertical="center" wrapText="1" indent="1"/>
    </xf>
    <xf numFmtId="166" fontId="93" fillId="65" borderId="100">
      <alignment vertical="center"/>
    </xf>
    <xf numFmtId="168" fontId="94" fillId="66" borderId="106">
      <alignment vertical="center"/>
    </xf>
    <xf numFmtId="4" fontId="63" fillId="0" borderId="97" applyFill="0" applyBorder="0" applyProtection="0">
      <alignment horizontal="right" vertical="center"/>
    </xf>
    <xf numFmtId="0" fontId="10" fillId="72" borderId="97">
      <alignment horizontal="left" vertical="center" wrapText="1"/>
    </xf>
    <xf numFmtId="0" fontId="51" fillId="57" borderId="97">
      <alignment horizontal="left" vertical="center" indent="1"/>
    </xf>
    <xf numFmtId="166" fontId="93" fillId="65" borderId="100">
      <alignment vertical="center"/>
    </xf>
    <xf numFmtId="0" fontId="42" fillId="0" borderId="98" applyNumberFormat="0" applyFill="0" applyAlignment="0" applyProtection="0"/>
    <xf numFmtId="0" fontId="10" fillId="71" borderId="103">
      <alignment horizontal="left" vertical="center" wrapText="1"/>
    </xf>
    <xf numFmtId="168" fontId="94" fillId="66" borderId="106">
      <alignment vertical="center"/>
    </xf>
    <xf numFmtId="168" fontId="92" fillId="65" borderId="100">
      <alignment vertical="center"/>
    </xf>
    <xf numFmtId="4" fontId="63" fillId="0" borderId="103" applyFill="0" applyBorder="0" applyProtection="0">
      <alignment horizontal="right" vertical="center"/>
    </xf>
    <xf numFmtId="168" fontId="45" fillId="56" borderId="97">
      <alignment horizontal="right" vertical="center" indent="1"/>
    </xf>
    <xf numFmtId="168" fontId="92" fillId="65" borderId="100">
      <alignment vertical="center"/>
    </xf>
    <xf numFmtId="0" fontId="49" fillId="58" borderId="97">
      <alignment horizontal="left" vertical="center" indent="1"/>
    </xf>
    <xf numFmtId="168" fontId="92" fillId="65" borderId="106">
      <alignment vertical="center"/>
    </xf>
    <xf numFmtId="0" fontId="49" fillId="58" borderId="97">
      <alignment horizontal="left" vertical="center" indent="1"/>
    </xf>
    <xf numFmtId="0" fontId="42" fillId="0" borderId="104" applyNumberFormat="0" applyFill="0" applyAlignment="0" applyProtection="0"/>
    <xf numFmtId="0" fontId="50" fillId="56" borderId="103">
      <alignment horizontal="left" vertical="center" indent="1"/>
    </xf>
    <xf numFmtId="168" fontId="94" fillId="66" borderId="106">
      <alignment vertical="center"/>
    </xf>
    <xf numFmtId="49" fontId="63" fillId="0" borderId="103" applyNumberFormat="0" applyFont="0" applyFill="0" applyBorder="0" applyProtection="0">
      <alignment horizontal="left" vertical="center" indent="2"/>
    </xf>
    <xf numFmtId="0" fontId="46" fillId="56" borderId="103">
      <alignment horizontal="left" vertical="center" wrapText="1" indent="1"/>
    </xf>
    <xf numFmtId="0" fontId="42" fillId="0" borderId="104" applyNumberFormat="0" applyFill="0" applyAlignment="0" applyProtection="0"/>
    <xf numFmtId="0" fontId="42" fillId="0" borderId="98" applyNumberFormat="0" applyFill="0" applyAlignment="0" applyProtection="0"/>
    <xf numFmtId="0" fontId="47" fillId="57" borderId="103">
      <alignment horizontal="center" vertical="center"/>
    </xf>
    <xf numFmtId="0" fontId="51" fillId="57" borderId="97">
      <alignment horizontal="left" vertical="center" indent="1"/>
    </xf>
    <xf numFmtId="0" fontId="42" fillId="0" borderId="98" applyNumberFormat="0" applyFill="0" applyAlignment="0" applyProtection="0"/>
    <xf numFmtId="0" fontId="95" fillId="70" borderId="97">
      <alignment horizontal="left" vertical="center" wrapText="1"/>
    </xf>
    <xf numFmtId="0" fontId="46" fillId="56" borderId="103">
      <alignment horizontal="left" vertical="center" wrapText="1" indent="1"/>
    </xf>
    <xf numFmtId="0" fontId="49" fillId="58" borderId="97">
      <alignment horizontal="left" vertical="center" indent="1"/>
    </xf>
    <xf numFmtId="0" fontId="48" fillId="56" borderId="97">
      <alignment horizontal="center" vertical="center"/>
    </xf>
    <xf numFmtId="0" fontId="10" fillId="69" borderId="102">
      <alignment horizontal="left" vertical="center" wrapText="1"/>
    </xf>
    <xf numFmtId="168" fontId="45" fillId="56" borderId="97">
      <alignment horizontal="right" vertical="center" indent="1"/>
    </xf>
    <xf numFmtId="0" fontId="42" fillId="0" borderId="98" applyNumberFormat="0" applyFill="0" applyAlignment="0" applyProtection="0"/>
    <xf numFmtId="168" fontId="92" fillId="65" borderId="106">
      <alignment vertical="center"/>
    </xf>
    <xf numFmtId="168" fontId="92" fillId="65" borderId="106">
      <alignment vertical="center"/>
    </xf>
    <xf numFmtId="0" fontId="48" fillId="56" borderId="103">
      <alignment horizontal="center" vertical="center"/>
    </xf>
    <xf numFmtId="0" fontId="46" fillId="55" borderId="103">
      <alignment horizontal="left" vertical="center" indent="1"/>
    </xf>
    <xf numFmtId="168" fontId="45" fillId="55" borderId="103">
      <alignment horizontal="right" vertical="center" indent="1"/>
    </xf>
    <xf numFmtId="166" fontId="93" fillId="65" borderId="106">
      <alignment vertical="center"/>
    </xf>
    <xf numFmtId="168" fontId="45" fillId="55" borderId="97">
      <alignment horizontal="right" vertical="center" indent="1"/>
    </xf>
    <xf numFmtId="168" fontId="45" fillId="55" borderId="103">
      <alignment horizontal="right" vertical="center" indent="1"/>
    </xf>
    <xf numFmtId="0" fontId="50" fillId="56" borderId="97">
      <alignment horizontal="left" vertical="center" indent="1"/>
    </xf>
    <xf numFmtId="166" fontId="93" fillId="65" borderId="106">
      <alignment vertical="center"/>
    </xf>
    <xf numFmtId="0" fontId="48" fillId="56" borderId="103">
      <alignment horizontal="center" vertical="center"/>
    </xf>
    <xf numFmtId="0" fontId="10" fillId="67" borderId="101" applyBorder="0">
      <alignment horizontal="left" vertical="center"/>
    </xf>
    <xf numFmtId="0" fontId="42" fillId="0" borderId="98" applyNumberFormat="0" applyFill="0" applyAlignment="0" applyProtection="0"/>
    <xf numFmtId="0" fontId="46" fillId="55" borderId="103">
      <alignment horizontal="left" vertical="center" indent="1"/>
    </xf>
    <xf numFmtId="0" fontId="10" fillId="69" borderId="102">
      <alignment horizontal="left" vertical="center" wrapText="1"/>
    </xf>
    <xf numFmtId="0" fontId="10" fillId="71" borderId="103">
      <alignment horizontal="left" vertical="center" wrapText="1"/>
    </xf>
    <xf numFmtId="0" fontId="49" fillId="58" borderId="97">
      <alignment horizontal="left" vertical="center" indent="1"/>
    </xf>
    <xf numFmtId="0" fontId="48" fillId="56" borderId="97">
      <alignment horizontal="center" vertical="center"/>
    </xf>
    <xf numFmtId="0" fontId="49" fillId="58" borderId="103">
      <alignment horizontal="left" vertical="center" indent="1"/>
    </xf>
    <xf numFmtId="168" fontId="94" fillId="66" borderId="100">
      <alignment vertical="center"/>
    </xf>
    <xf numFmtId="0" fontId="46" fillId="56" borderId="97">
      <alignment horizontal="left" vertical="center" wrapText="1" indent="1"/>
    </xf>
    <xf numFmtId="4" fontId="63" fillId="0" borderId="97" applyFill="0" applyBorder="0" applyProtection="0">
      <alignment horizontal="right" vertical="center"/>
    </xf>
    <xf numFmtId="0" fontId="50" fillId="56" borderId="97">
      <alignment horizontal="left" vertical="center" indent="1"/>
    </xf>
    <xf numFmtId="168" fontId="45" fillId="55" borderId="97">
      <alignment horizontal="right" vertical="center" indent="1"/>
    </xf>
    <xf numFmtId="0" fontId="49" fillId="58" borderId="97">
      <alignment horizontal="left" vertical="center" indent="1"/>
    </xf>
    <xf numFmtId="49" fontId="10" fillId="68" borderId="103">
      <alignment vertical="center" wrapText="1"/>
    </xf>
    <xf numFmtId="168" fontId="94" fillId="66" borderId="100">
      <alignment vertical="center"/>
    </xf>
    <xf numFmtId="0" fontId="50" fillId="56" borderId="103">
      <alignment horizontal="left" vertical="center" indent="1"/>
    </xf>
    <xf numFmtId="168" fontId="92" fillId="65" borderId="100">
      <alignment vertical="center"/>
    </xf>
    <xf numFmtId="0" fontId="51" fillId="57" borderId="103">
      <alignment horizontal="left" vertical="center" indent="1"/>
    </xf>
    <xf numFmtId="166" fontId="93" fillId="65" borderId="100">
      <alignment vertical="center"/>
    </xf>
    <xf numFmtId="0" fontId="49" fillId="58" borderId="97">
      <alignment horizontal="left" vertical="center" indent="1"/>
    </xf>
    <xf numFmtId="49" fontId="10" fillId="68" borderId="103">
      <alignment vertical="center" wrapText="1"/>
    </xf>
    <xf numFmtId="168" fontId="45" fillId="56" borderId="103">
      <alignment horizontal="right" vertical="center" indent="1"/>
    </xf>
    <xf numFmtId="166" fontId="93" fillId="65" borderId="100">
      <alignment vertical="center"/>
    </xf>
    <xf numFmtId="0" fontId="51" fillId="57" borderId="97">
      <alignment horizontal="left" vertical="center" indent="1"/>
    </xf>
    <xf numFmtId="0" fontId="48" fillId="56" borderId="97">
      <alignment horizontal="center" vertical="center"/>
    </xf>
    <xf numFmtId="0" fontId="95" fillId="70" borderId="103">
      <alignment horizontal="left" vertical="center" wrapText="1"/>
    </xf>
    <xf numFmtId="49" fontId="63" fillId="0" borderId="103" applyNumberFormat="0" applyFont="0" applyFill="0" applyBorder="0" applyProtection="0">
      <alignment horizontal="left" vertical="center" indent="2"/>
    </xf>
    <xf numFmtId="0" fontId="46" fillId="56" borderId="103">
      <alignment horizontal="left" vertical="center" indent="1"/>
    </xf>
    <xf numFmtId="0" fontId="47" fillId="57" borderId="103">
      <alignment horizontal="center" vertical="center"/>
    </xf>
    <xf numFmtId="168" fontId="45" fillId="56" borderId="103">
      <alignment horizontal="right" vertical="center" indent="1"/>
    </xf>
    <xf numFmtId="0" fontId="51" fillId="57" borderId="103">
      <alignment horizontal="left" vertical="center" indent="1"/>
    </xf>
    <xf numFmtId="0" fontId="49" fillId="58" borderId="103">
      <alignment horizontal="left" vertical="center" indent="1"/>
    </xf>
    <xf numFmtId="0" fontId="49" fillId="58" borderId="103">
      <alignment horizontal="left" vertical="center" indent="1"/>
    </xf>
    <xf numFmtId="168" fontId="92" fillId="65" borderId="106">
      <alignment vertical="center"/>
    </xf>
    <xf numFmtId="166" fontId="93" fillId="65" borderId="106">
      <alignment vertical="center"/>
    </xf>
    <xf numFmtId="168" fontId="94" fillId="66" borderId="106">
      <alignment vertical="center"/>
    </xf>
    <xf numFmtId="49" fontId="10" fillId="68" borderId="103">
      <alignment vertical="center" wrapText="1"/>
    </xf>
    <xf numFmtId="0" fontId="10" fillId="69" borderId="108">
      <alignment horizontal="left" vertical="center" wrapText="1"/>
    </xf>
    <xf numFmtId="0" fontId="95" fillId="70" borderId="103">
      <alignment horizontal="left" vertical="center" wrapText="1"/>
    </xf>
    <xf numFmtId="0" fontId="10" fillId="72" borderId="103">
      <alignment horizontal="left" vertical="center" wrapText="1"/>
    </xf>
    <xf numFmtId="168" fontId="45" fillId="55" borderId="103">
      <alignment horizontal="right" vertical="center" indent="1"/>
    </xf>
    <xf numFmtId="168" fontId="45" fillId="56" borderId="103">
      <alignment horizontal="right" vertical="center" indent="1"/>
    </xf>
    <xf numFmtId="0" fontId="49" fillId="58" borderId="103">
      <alignment horizontal="left" vertical="center" indent="1"/>
    </xf>
    <xf numFmtId="0" fontId="10" fillId="71" borderId="103">
      <alignment horizontal="left" vertical="center" wrapText="1"/>
    </xf>
    <xf numFmtId="0" fontId="10" fillId="67" borderId="107" applyBorder="0">
      <alignment horizontal="left" vertical="center"/>
    </xf>
    <xf numFmtId="0" fontId="136" fillId="0" borderId="0"/>
    <xf numFmtId="43" fontId="136" fillId="0" borderId="0" applyFont="0" applyFill="0" applyBorder="0" applyAlignment="0" applyProtection="0"/>
    <xf numFmtId="9" fontId="136" fillId="0" borderId="0" applyFont="0" applyFill="0" applyBorder="0" applyAlignment="0" applyProtection="0"/>
    <xf numFmtId="44" fontId="136" fillId="0" borderId="0" applyFont="0" applyFill="0" applyBorder="0" applyAlignment="0" applyProtection="0"/>
    <xf numFmtId="0" fontId="136"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6" fillId="9" borderId="5" applyNumberFormat="0" applyAlignment="0" applyProtection="0"/>
    <xf numFmtId="0" fontId="37" fillId="9" borderId="4" applyNumberFormat="0" applyAlignment="0" applyProtection="0"/>
    <xf numFmtId="0" fontId="42" fillId="0" borderId="9"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3" fillId="32" borderId="0" applyNumberFormat="0" applyBorder="0" applyAlignment="0" applyProtection="0"/>
    <xf numFmtId="0" fontId="1" fillId="34" borderId="0" applyNumberFormat="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11" borderId="8" applyNumberFormat="0" applyFont="0" applyAlignment="0" applyProtection="0"/>
    <xf numFmtId="0" fontId="1" fillId="33"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96"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39"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145" fillId="45" borderId="0" applyNumberFormat="0" applyBorder="0" applyAlignment="0" applyProtection="0"/>
    <xf numFmtId="0" fontId="145" fillId="42" borderId="0" applyNumberFormat="0" applyBorder="0" applyAlignment="0" applyProtection="0"/>
    <xf numFmtId="0" fontId="145" fillId="43" borderId="0" applyNumberFormat="0" applyBorder="0" applyAlignment="0" applyProtection="0"/>
    <xf numFmtId="0" fontId="145" fillId="46" borderId="0" applyNumberFormat="0" applyBorder="0" applyAlignment="0" applyProtection="0"/>
    <xf numFmtId="0" fontId="145" fillId="47" borderId="0" applyNumberFormat="0" applyBorder="0" applyAlignment="0" applyProtection="0"/>
    <xf numFmtId="0" fontId="145" fillId="48" borderId="0" applyNumberFormat="0" applyBorder="0" applyAlignment="0" applyProtection="0"/>
    <xf numFmtId="0" fontId="145" fillId="49" borderId="0" applyNumberFormat="0" applyBorder="0" applyAlignment="0" applyProtection="0"/>
    <xf numFmtId="0" fontId="145" fillId="50" borderId="0" applyNumberFormat="0" applyBorder="0" applyAlignment="0" applyProtection="0"/>
    <xf numFmtId="0" fontId="145" fillId="51" borderId="0" applyNumberFormat="0" applyBorder="0" applyAlignment="0" applyProtection="0"/>
    <xf numFmtId="0" fontId="145" fillId="46" borderId="0" applyNumberFormat="0" applyBorder="0" applyAlignment="0" applyProtection="0"/>
    <xf numFmtId="0" fontId="145" fillId="47" borderId="0" applyNumberFormat="0" applyBorder="0" applyAlignment="0" applyProtection="0"/>
    <xf numFmtId="0" fontId="145" fillId="53" borderId="0" applyNumberFormat="0" applyBorder="0" applyAlignment="0" applyProtection="0"/>
    <xf numFmtId="0" fontId="146" fillId="37" borderId="0" applyNumberFormat="0" applyBorder="0" applyAlignment="0" applyProtection="0"/>
    <xf numFmtId="0" fontId="147" fillId="54" borderId="133" applyNumberFormat="0" applyAlignment="0" applyProtection="0"/>
    <xf numFmtId="0" fontId="148" fillId="97" borderId="134" applyNumberFormat="0" applyAlignment="0" applyProtection="0"/>
    <xf numFmtId="43" fontId="44" fillId="0" borderId="0" applyFont="0" applyFill="0" applyBorder="0" applyAlignment="0" applyProtection="0"/>
    <xf numFmtId="0" fontId="149" fillId="0" borderId="0" applyNumberFormat="0" applyFill="0" applyBorder="0" applyAlignment="0" applyProtection="0"/>
    <xf numFmtId="0" fontId="150" fillId="38" borderId="0" applyNumberFormat="0" applyBorder="0" applyAlignment="0" applyProtection="0"/>
    <xf numFmtId="0" fontId="151" fillId="0" borderId="14" applyNumberFormat="0" applyFill="0" applyAlignment="0" applyProtection="0"/>
    <xf numFmtId="0" fontId="152" fillId="0" borderId="15" applyNumberFormat="0" applyFill="0" applyAlignment="0" applyProtection="0"/>
    <xf numFmtId="0" fontId="70" fillId="0" borderId="71" applyNumberFormat="0" applyFill="0" applyAlignment="0" applyProtection="0"/>
    <xf numFmtId="0" fontId="70" fillId="0" borderId="0" applyNumberFormat="0" applyFill="0" applyBorder="0" applyAlignment="0" applyProtection="0"/>
    <xf numFmtId="0" fontId="153" fillId="96" borderId="133" applyNumberFormat="0" applyAlignment="0" applyProtection="0"/>
    <xf numFmtId="0" fontId="154" fillId="0" borderId="135" applyNumberFormat="0" applyFill="0" applyAlignment="0" applyProtection="0"/>
    <xf numFmtId="0" fontId="155" fillId="98" borderId="0" applyNumberFormat="0" applyBorder="0" applyAlignment="0" applyProtection="0"/>
    <xf numFmtId="0" fontId="10" fillId="52" borderId="136" applyNumberFormat="0" applyFont="0" applyAlignment="0" applyProtection="0"/>
    <xf numFmtId="0" fontId="156" fillId="54" borderId="137" applyNumberFormat="0" applyAlignment="0" applyProtection="0"/>
    <xf numFmtId="0" fontId="157" fillId="0" borderId="0" applyNumberFormat="0" applyFill="0" applyBorder="0" applyAlignment="0" applyProtection="0"/>
    <xf numFmtId="0" fontId="143" fillId="0" borderId="104" applyNumberFormat="0" applyFill="0" applyAlignment="0" applyProtection="0"/>
    <xf numFmtId="0" fontId="144" fillId="0" borderId="0" applyNumberFormat="0" applyFill="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96"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39"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9" fontId="10" fillId="0" borderId="0" applyFont="0" applyFill="0" applyBorder="0" applyAlignment="0" applyProtection="0"/>
    <xf numFmtId="0" fontId="143" fillId="0" borderId="104" applyNumberFormat="0" applyFill="0" applyAlignment="0" applyProtection="0"/>
    <xf numFmtId="0" fontId="144" fillId="0" borderId="0" applyNumberFormat="0" applyFill="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96" borderId="0" applyNumberFormat="0" applyBorder="0" applyAlignment="0" applyProtection="0"/>
    <xf numFmtId="0" fontId="44" fillId="96"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 fillId="0" borderId="0"/>
    <xf numFmtId="9" fontId="10" fillId="0" borderId="0" applyFont="0" applyFill="0" applyBorder="0" applyAlignment="0" applyProtection="0"/>
    <xf numFmtId="0" fontId="143" fillId="0" borderId="104" applyNumberFormat="0" applyFill="0" applyAlignment="0" applyProtection="0"/>
    <xf numFmtId="0" fontId="143" fillId="0" borderId="104" applyNumberFormat="0" applyFill="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9" fontId="10" fillId="0" borderId="0" applyFont="0" applyFill="0" applyBorder="0" applyAlignment="0" applyProtection="0"/>
    <xf numFmtId="0" fontId="142" fillId="0" borderId="0"/>
    <xf numFmtId="0" fontId="33" fillId="6" borderId="0" applyNumberFormat="0" applyBorder="0" applyAlignment="0" applyProtection="0"/>
    <xf numFmtId="0" fontId="28" fillId="0" borderId="0" applyNumberFormat="0" applyFill="0" applyBorder="0" applyAlignment="0" applyProtection="0"/>
    <xf numFmtId="0" fontId="34" fillId="7" borderId="0" applyNumberFormat="0" applyBorder="0" applyAlignment="0" applyProtection="0"/>
    <xf numFmtId="0" fontId="43" fillId="15"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43" fillId="35" borderId="0" applyNumberFormat="0" applyBorder="0" applyAlignment="0" applyProtection="0"/>
    <xf numFmtId="0" fontId="10" fillId="0" borderId="0"/>
    <xf numFmtId="0" fontId="78" fillId="0" borderId="103" applyNumberFormat="0"/>
    <xf numFmtId="0" fontId="112" fillId="0" borderId="103" applyNumberFormat="0"/>
    <xf numFmtId="43" fontId="10" fillId="0" borderId="0" applyFont="0" applyFill="0" applyBorder="0" applyAlignment="0" applyProtection="0"/>
    <xf numFmtId="0" fontId="158" fillId="0" borderId="0"/>
    <xf numFmtId="1" fontId="159" fillId="4" borderId="0">
      <alignment horizontal="center" wrapText="1"/>
    </xf>
    <xf numFmtId="0" fontId="10" fillId="0" borderId="0"/>
    <xf numFmtId="0" fontId="6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4" fontId="69" fillId="99" borderId="137" applyNumberFormat="0" applyProtection="0">
      <alignment horizontal="right" vertical="center"/>
    </xf>
    <xf numFmtId="0" fontId="10" fillId="0" borderId="0"/>
    <xf numFmtId="0" fontId="22" fillId="0" borderId="0" applyNumberFormat="0" applyFill="0" applyBorder="0" applyAlignment="0" applyProtection="0">
      <alignment vertical="top"/>
      <protection locked="0"/>
    </xf>
    <xf numFmtId="44" fontId="1" fillId="0" borderId="0" applyFont="0" applyFill="0" applyBorder="0" applyAlignment="0" applyProtection="0"/>
    <xf numFmtId="0" fontId="69" fillId="0" borderId="0">
      <alignment vertical="top"/>
    </xf>
    <xf numFmtId="0" fontId="1" fillId="0" borderId="0"/>
    <xf numFmtId="0" fontId="142" fillId="0" borderId="0"/>
    <xf numFmtId="0" fontId="142" fillId="0" borderId="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cellStyleXfs>
  <cellXfs count="1474">
    <xf numFmtId="0" fontId="0" fillId="0" borderId="0" xfId="0"/>
    <xf numFmtId="0" fontId="10" fillId="0" borderId="0" xfId="0" applyFont="1"/>
    <xf numFmtId="0" fontId="0" fillId="0" borderId="0" xfId="0" applyAlignment="1">
      <alignment horizontal="center"/>
    </xf>
    <xf numFmtId="0" fontId="10" fillId="0" borderId="0" xfId="0" applyFont="1" applyAlignment="1">
      <alignment horizontal="center"/>
    </xf>
    <xf numFmtId="0" fontId="11" fillId="0" borderId="0" xfId="1" applyNumberFormat="1" applyFont="1"/>
    <xf numFmtId="0" fontId="11" fillId="0" borderId="0" xfId="0" applyFont="1"/>
    <xf numFmtId="164" fontId="0" fillId="0" borderId="0" xfId="0" applyNumberFormat="1"/>
    <xf numFmtId="9" fontId="12" fillId="0" borderId="0" xfId="7" applyFont="1"/>
    <xf numFmtId="164" fontId="11" fillId="0" borderId="0" xfId="0" applyNumberFormat="1" applyFont="1"/>
    <xf numFmtId="0" fontId="11" fillId="0" borderId="0" xfId="0" applyFont="1" applyAlignment="1">
      <alignment horizontal="center" wrapText="1"/>
    </xf>
    <xf numFmtId="9" fontId="0" fillId="0" borderId="0" xfId="0" applyNumberFormat="1"/>
    <xf numFmtId="164" fontId="13" fillId="0" borderId="0" xfId="0" applyNumberFormat="1" applyFont="1"/>
    <xf numFmtId="164" fontId="13" fillId="0" borderId="0" xfId="1" applyNumberFormat="1" applyFont="1"/>
    <xf numFmtId="9" fontId="11" fillId="0" borderId="0" xfId="7" applyFont="1" applyAlignment="1">
      <alignment horizontal="center"/>
    </xf>
    <xf numFmtId="166" fontId="12" fillId="0" borderId="0" xfId="7" applyNumberFormat="1" applyFont="1" applyAlignment="1">
      <alignment horizontal="center"/>
    </xf>
    <xf numFmtId="166" fontId="0" fillId="0" borderId="0" xfId="0" applyNumberFormat="1"/>
    <xf numFmtId="0" fontId="12" fillId="0" borderId="0" xfId="0" applyFont="1" applyAlignment="1">
      <alignment horizontal="center"/>
    </xf>
    <xf numFmtId="165" fontId="11" fillId="0" borderId="0" xfId="2" applyNumberFormat="1" applyFont="1"/>
    <xf numFmtId="0" fontId="10" fillId="3" borderId="0" xfId="5" applyFont="1" applyFill="1"/>
    <xf numFmtId="0" fontId="20" fillId="3" borderId="0" xfId="5" applyFont="1" applyFill="1"/>
    <xf numFmtId="0" fontId="21" fillId="3" borderId="0" xfId="5" applyFont="1" applyFill="1" applyAlignment="1">
      <alignment horizontal="left"/>
    </xf>
    <xf numFmtId="0" fontId="10" fillId="3" borderId="0" xfId="0" applyFont="1" applyFill="1" applyAlignment="1">
      <alignment horizontal="center"/>
    </xf>
    <xf numFmtId="0" fontId="23" fillId="3" borderId="0" xfId="5" applyFont="1" applyFill="1" applyAlignment="1">
      <alignment horizontal="left"/>
    </xf>
    <xf numFmtId="9" fontId="0" fillId="0" borderId="0" xfId="7" applyFont="1"/>
    <xf numFmtId="166" fontId="0" fillId="0" borderId="0" xfId="7" applyNumberFormat="1" applyFont="1"/>
    <xf numFmtId="0" fontId="25" fillId="0" borderId="0" xfId="0" applyFont="1"/>
    <xf numFmtId="0" fontId="11" fillId="0" borderId="0" xfId="0" applyFont="1" applyAlignment="1">
      <alignment horizontal="center"/>
    </xf>
    <xf numFmtId="0" fontId="10" fillId="0" borderId="0" xfId="0" applyFont="1" applyAlignment="1">
      <alignment horizontal="left"/>
    </xf>
    <xf numFmtId="41" fontId="12" fillId="0" borderId="0" xfId="7" applyNumberFormat="1" applyFont="1" applyAlignment="1">
      <alignment horizontal="right"/>
    </xf>
    <xf numFmtId="41" fontId="0" fillId="0" borderId="0" xfId="0" applyNumberFormat="1" applyAlignment="1">
      <alignment horizontal="right"/>
    </xf>
    <xf numFmtId="0" fontId="0" fillId="0" borderId="0" xfId="0" applyAlignment="1">
      <alignment horizontal="right"/>
    </xf>
    <xf numFmtId="0" fontId="11" fillId="0" borderId="0" xfId="0" quotePrefix="1" applyFont="1" applyAlignment="1">
      <alignment horizontal="right"/>
    </xf>
    <xf numFmtId="164" fontId="0" fillId="0" borderId="0" xfId="1" applyNumberFormat="1" applyFont="1" applyAlignment="1">
      <alignment horizontal="right"/>
    </xf>
    <xf numFmtId="9" fontId="0" fillId="0" borderId="0" xfId="7" applyFont="1" applyAlignment="1">
      <alignment horizontal="right"/>
    </xf>
    <xf numFmtId="164" fontId="13" fillId="0" borderId="0" xfId="1" applyNumberFormat="1" applyFont="1" applyAlignment="1">
      <alignment horizontal="right"/>
    </xf>
    <xf numFmtId="164" fontId="0" fillId="0" borderId="0" xfId="0" applyNumberFormat="1" applyAlignment="1">
      <alignment horizontal="right"/>
    </xf>
    <xf numFmtId="164" fontId="11" fillId="0" borderId="0" xfId="0" applyNumberFormat="1" applyFont="1" applyAlignment="1">
      <alignment horizontal="right"/>
    </xf>
    <xf numFmtId="9" fontId="11" fillId="0" borderId="0" xfId="7" applyFont="1" applyAlignment="1">
      <alignment horizontal="right"/>
    </xf>
    <xf numFmtId="0" fontId="11" fillId="0" borderId="0" xfId="0" applyFont="1" applyAlignment="1">
      <alignment horizontal="right"/>
    </xf>
    <xf numFmtId="0" fontId="11" fillId="0" borderId="0" xfId="0" applyFont="1" applyAlignment="1">
      <alignment horizontal="right" wrapText="1"/>
    </xf>
    <xf numFmtId="166" fontId="12" fillId="0" borderId="0" xfId="7" applyNumberFormat="1" applyFont="1" applyAlignment="1">
      <alignment horizontal="right"/>
    </xf>
    <xf numFmtId="0" fontId="12" fillId="0" borderId="0" xfId="0" applyFont="1" applyAlignment="1">
      <alignment horizontal="right"/>
    </xf>
    <xf numFmtId="165" fontId="0" fillId="0" borderId="0" xfId="2" applyNumberFormat="1" applyFont="1" applyAlignment="1">
      <alignment horizontal="right"/>
    </xf>
    <xf numFmtId="165" fontId="11" fillId="0" borderId="0" xfId="2" applyNumberFormat="1" applyFont="1" applyAlignment="1">
      <alignment horizontal="right"/>
    </xf>
    <xf numFmtId="0" fontId="27" fillId="0" borderId="0" xfId="0" applyFont="1"/>
    <xf numFmtId="166" fontId="0" fillId="0" borderId="0" xfId="0" applyNumberFormat="1" applyAlignment="1">
      <alignment horizontal="right"/>
    </xf>
    <xf numFmtId="0" fontId="10" fillId="3" borderId="0" xfId="5" applyFont="1" applyFill="1" applyAlignment="1">
      <alignment horizontal="center"/>
    </xf>
    <xf numFmtId="0" fontId="104" fillId="3" borderId="0" xfId="5" applyFont="1" applyFill="1"/>
    <xf numFmtId="0" fontId="104" fillId="3" borderId="0" xfId="5" applyFont="1" applyFill="1" applyAlignment="1">
      <alignment horizontal="center"/>
    </xf>
    <xf numFmtId="0" fontId="105" fillId="3" borderId="0" xfId="3" applyFont="1" applyFill="1" applyAlignment="1" applyProtection="1">
      <alignment horizontal="center"/>
    </xf>
    <xf numFmtId="0" fontId="24" fillId="0" borderId="0" xfId="3" applyFont="1" applyAlignment="1" applyProtection="1">
      <alignment horizontal="center"/>
    </xf>
    <xf numFmtId="0" fontId="0" fillId="0" borderId="0" xfId="0" applyAlignment="1">
      <alignment horizontal="left"/>
    </xf>
    <xf numFmtId="164" fontId="10" fillId="0" borderId="0" xfId="0" applyNumberFormat="1" applyFont="1"/>
    <xf numFmtId="164" fontId="10" fillId="0" borderId="0" xfId="1" applyNumberFormat="1"/>
    <xf numFmtId="9" fontId="10" fillId="0" borderId="0" xfId="0" applyNumberFormat="1" applyFont="1"/>
    <xf numFmtId="9" fontId="10" fillId="0" borderId="0" xfId="7"/>
    <xf numFmtId="165" fontId="10" fillId="0" borderId="0" xfId="2" applyNumberFormat="1"/>
    <xf numFmtId="166" fontId="10" fillId="0" borderId="0" xfId="7" applyNumberFormat="1" applyAlignment="1">
      <alignment horizontal="center"/>
    </xf>
    <xf numFmtId="0" fontId="27" fillId="0" borderId="0" xfId="0" applyFont="1" applyAlignment="1">
      <alignment horizontal="left" indent="1"/>
    </xf>
    <xf numFmtId="0" fontId="14" fillId="0" borderId="0" xfId="0" applyFont="1"/>
    <xf numFmtId="3" fontId="10" fillId="0" borderId="0" xfId="0" applyNumberFormat="1" applyFont="1" applyAlignment="1">
      <alignment horizontal="center"/>
    </xf>
    <xf numFmtId="3" fontId="0" fillId="0" borderId="0" xfId="0" applyNumberFormat="1" applyAlignment="1">
      <alignment horizontal="center"/>
    </xf>
    <xf numFmtId="3" fontId="0" fillId="0" borderId="0" xfId="7" applyNumberFormat="1" applyFont="1" applyAlignment="1">
      <alignment horizontal="center"/>
    </xf>
    <xf numFmtId="164" fontId="10" fillId="0" borderId="0" xfId="0" applyNumberFormat="1" applyFont="1" applyAlignment="1">
      <alignment horizontal="right"/>
    </xf>
    <xf numFmtId="9" fontId="0" fillId="0" borderId="0" xfId="7" applyFont="1" applyAlignment="1">
      <alignment horizontal="center"/>
    </xf>
    <xf numFmtId="9" fontId="0" fillId="0" borderId="0" xfId="0" applyNumberFormat="1" applyAlignment="1">
      <alignment horizontal="right"/>
    </xf>
    <xf numFmtId="164" fontId="10" fillId="0" borderId="0" xfId="1" applyNumberFormat="1" applyAlignment="1">
      <alignment horizontal="right"/>
    </xf>
    <xf numFmtId="9" fontId="10" fillId="0" borderId="0" xfId="7" applyAlignment="1">
      <alignment horizontal="right"/>
    </xf>
    <xf numFmtId="0" fontId="10" fillId="0" borderId="0" xfId="0" applyFont="1" applyAlignment="1">
      <alignment horizontal="right"/>
    </xf>
    <xf numFmtId="165" fontId="10" fillId="0" borderId="0" xfId="2" applyNumberFormat="1" applyAlignment="1">
      <alignment horizontal="right"/>
    </xf>
    <xf numFmtId="0" fontId="109" fillId="78" borderId="24" xfId="0" applyFont="1" applyFill="1" applyBorder="1" applyAlignment="1">
      <alignment horizontal="left" wrapText="1"/>
    </xf>
    <xf numFmtId="0" fontId="0" fillId="0" borderId="0" xfId="0" applyAlignment="1">
      <alignment horizontal="center" vertical="center" wrapText="1"/>
    </xf>
    <xf numFmtId="9" fontId="10" fillId="0" borderId="0" xfId="1" applyNumberFormat="1" applyAlignment="1">
      <alignment horizontal="right" vertical="center"/>
    </xf>
    <xf numFmtId="9" fontId="10" fillId="0" borderId="0" xfId="0" applyNumberFormat="1" applyFont="1" applyAlignment="1">
      <alignment horizontal="right" vertical="center"/>
    </xf>
    <xf numFmtId="9" fontId="10" fillId="0" borderId="0" xfId="2" applyNumberFormat="1" applyAlignment="1">
      <alignment horizontal="right" vertical="center"/>
    </xf>
    <xf numFmtId="0" fontId="21" fillId="78" borderId="0" xfId="5" applyFont="1" applyFill="1" applyAlignment="1">
      <alignment horizontal="left"/>
    </xf>
    <xf numFmtId="0" fontId="20" fillId="78" borderId="0" xfId="5" applyFont="1" applyFill="1"/>
    <xf numFmtId="0" fontId="10" fillId="78" borderId="0" xfId="5" applyFont="1" applyFill="1"/>
    <xf numFmtId="0" fontId="110" fillId="3" borderId="0" xfId="5" applyFont="1" applyFill="1" applyAlignment="1">
      <alignment horizontal="center"/>
    </xf>
    <xf numFmtId="0" fontId="108"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1" fillId="0" borderId="0" xfId="0" applyFont="1" applyAlignment="1">
      <alignment horizontal="right" vertical="center"/>
    </xf>
    <xf numFmtId="3" fontId="0" fillId="0" borderId="0" xfId="0" applyNumberFormat="1" applyAlignment="1">
      <alignment horizontal="center" vertical="center"/>
    </xf>
    <xf numFmtId="0" fontId="11" fillId="78" borderId="0" xfId="0" applyFont="1" applyFill="1"/>
    <xf numFmtId="41" fontId="0" fillId="78" borderId="0" xfId="0" applyNumberFormat="1" applyFill="1" applyAlignment="1">
      <alignment horizontal="right"/>
    </xf>
    <xf numFmtId="0" fontId="0" fillId="78" borderId="0" xfId="0" applyFill="1" applyAlignment="1">
      <alignment horizontal="right"/>
    </xf>
    <xf numFmtId="0" fontId="11" fillId="78" borderId="0" xfId="0" applyFont="1" applyFill="1" applyAlignment="1">
      <alignment horizontal="right"/>
    </xf>
    <xf numFmtId="165" fontId="12" fillId="78" borderId="0" xfId="2" applyNumberFormat="1" applyFont="1" applyFill="1" applyAlignment="1">
      <alignment horizontal="right"/>
    </xf>
    <xf numFmtId="164" fontId="0" fillId="78" borderId="0" xfId="0" applyNumberFormat="1" applyFill="1" applyAlignment="1">
      <alignment horizontal="right"/>
    </xf>
    <xf numFmtId="164" fontId="11" fillId="78" borderId="0" xfId="0" applyNumberFormat="1" applyFont="1" applyFill="1" applyAlignment="1">
      <alignment horizontal="right"/>
    </xf>
    <xf numFmtId="165" fontId="0" fillId="78" borderId="0" xfId="2" applyNumberFormat="1" applyFont="1" applyFill="1" applyAlignment="1">
      <alignment horizontal="right"/>
    </xf>
    <xf numFmtId="164" fontId="0" fillId="78" borderId="0" xfId="1" applyNumberFormat="1" applyFont="1" applyFill="1" applyAlignment="1">
      <alignment horizontal="right"/>
    </xf>
    <xf numFmtId="164" fontId="13" fillId="78" borderId="0" xfId="1" applyNumberFormat="1" applyFont="1" applyFill="1" applyAlignment="1">
      <alignment horizontal="right"/>
    </xf>
    <xf numFmtId="164" fontId="10" fillId="78" borderId="0" xfId="1" applyNumberFormat="1" applyFill="1" applyAlignment="1">
      <alignment horizontal="right"/>
    </xf>
    <xf numFmtId="164" fontId="10" fillId="78" borderId="0" xfId="0" applyNumberFormat="1" applyFont="1" applyFill="1" applyAlignment="1">
      <alignment horizontal="right"/>
    </xf>
    <xf numFmtId="0" fontId="10" fillId="78" borderId="0" xfId="0" applyFont="1" applyFill="1" applyAlignment="1">
      <alignment horizontal="right"/>
    </xf>
    <xf numFmtId="165" fontId="10" fillId="78" borderId="0" xfId="2" applyNumberFormat="1" applyFill="1" applyAlignment="1">
      <alignment horizontal="right"/>
    </xf>
    <xf numFmtId="165" fontId="11" fillId="78" borderId="0" xfId="2" applyNumberFormat="1" applyFont="1" applyFill="1" applyAlignment="1">
      <alignment horizontal="right"/>
    </xf>
    <xf numFmtId="0" fontId="0" fillId="78" borderId="0" xfId="0" applyFill="1" applyAlignment="1">
      <alignment horizontal="right" vertical="center"/>
    </xf>
    <xf numFmtId="0" fontId="109" fillId="0" borderId="0" xfId="1" applyNumberFormat="1" applyFont="1" applyAlignment="1">
      <alignment horizontal="right" wrapText="1"/>
    </xf>
    <xf numFmtId="0" fontId="109" fillId="0" borderId="0" xfId="1" applyNumberFormat="1" applyFont="1" applyAlignment="1">
      <alignment horizontal="left" wrapText="1"/>
    </xf>
    <xf numFmtId="9" fontId="0" fillId="0" borderId="0" xfId="0" applyNumberFormat="1" applyAlignment="1">
      <alignment vertical="center"/>
    </xf>
    <xf numFmtId="0" fontId="109" fillId="0" borderId="0" xfId="1" applyNumberFormat="1" applyFont="1" applyAlignment="1">
      <alignment horizontal="center" wrapText="1"/>
    </xf>
    <xf numFmtId="0" fontId="10" fillId="0" borderId="0" xfId="3" applyFont="1" applyAlignment="1" applyProtection="1">
      <alignment horizontal="left"/>
    </xf>
    <xf numFmtId="0" fontId="11" fillId="79" borderId="0" xfId="0" applyFont="1" applyFill="1" applyAlignment="1">
      <alignment horizontal="left"/>
    </xf>
    <xf numFmtId="0" fontId="22" fillId="0" borderId="0" xfId="3" applyAlignment="1" applyProtection="1">
      <alignment vertical="center"/>
    </xf>
    <xf numFmtId="0" fontId="111" fillId="77" borderId="26" xfId="0" applyFont="1" applyFill="1" applyBorder="1" applyAlignment="1">
      <alignment horizontal="center" vertical="center" wrapText="1"/>
    </xf>
    <xf numFmtId="0" fontId="10" fillId="0" borderId="0" xfId="0" applyFont="1" applyAlignment="1">
      <alignment horizontal="center" vertical="center" wrapText="1"/>
    </xf>
    <xf numFmtId="0" fontId="111" fillId="77" borderId="32" xfId="0" applyFont="1" applyFill="1" applyBorder="1" applyAlignment="1">
      <alignment horizontal="center" vertical="center" wrapText="1"/>
    </xf>
    <xf numFmtId="0" fontId="111" fillId="77" borderId="26" xfId="0" applyFont="1" applyFill="1" applyBorder="1" applyAlignment="1">
      <alignment vertical="center" wrapText="1"/>
    </xf>
    <xf numFmtId="0" fontId="113" fillId="77" borderId="26" xfId="0" applyFont="1" applyFill="1" applyBorder="1" applyAlignment="1">
      <alignment horizontal="center" vertical="center" wrapText="1"/>
    </xf>
    <xf numFmtId="0" fontId="112" fillId="0" borderId="25" xfId="0" applyFont="1" applyBorder="1" applyAlignment="1">
      <alignment horizontal="left" vertical="center"/>
    </xf>
    <xf numFmtId="0" fontId="112" fillId="0" borderId="25" xfId="0" applyFont="1" applyBorder="1" applyAlignment="1">
      <alignment horizontal="right" vertical="center"/>
    </xf>
    <xf numFmtId="0" fontId="112" fillId="0" borderId="29" xfId="0" applyFont="1" applyBorder="1" applyAlignment="1">
      <alignment horizontal="left" vertical="center"/>
    </xf>
    <xf numFmtId="0" fontId="11" fillId="0" borderId="37" xfId="1" applyNumberFormat="1" applyFont="1" applyBorder="1" applyAlignment="1">
      <alignment horizontal="right"/>
    </xf>
    <xf numFmtId="165" fontId="0" fillId="0" borderId="37" xfId="2" applyNumberFormat="1" applyFont="1" applyBorder="1" applyAlignment="1">
      <alignment horizontal="right"/>
    </xf>
    <xf numFmtId="0" fontId="0" fillId="0" borderId="40" xfId="0" applyBorder="1"/>
    <xf numFmtId="0" fontId="109" fillId="78" borderId="42" xfId="0" applyFont="1" applyFill="1" applyBorder="1" applyAlignment="1">
      <alignment horizontal="left" wrapText="1"/>
    </xf>
    <xf numFmtId="3" fontId="10" fillId="0" borderId="0" xfId="0" applyNumberFormat="1" applyFont="1" applyAlignment="1">
      <alignment horizontal="left" vertical="center" wrapText="1"/>
    </xf>
    <xf numFmtId="0" fontId="111" fillId="77" borderId="27" xfId="0" applyFont="1" applyFill="1" applyBorder="1" applyAlignment="1">
      <alignment horizontal="center" vertical="center" wrapText="1"/>
    </xf>
    <xf numFmtId="0" fontId="111" fillId="77" borderId="44" xfId="0" applyFont="1" applyFill="1" applyBorder="1" applyAlignment="1">
      <alignment horizontal="center" vertical="center" wrapText="1"/>
    </xf>
    <xf numFmtId="0" fontId="0" fillId="0" borderId="40" xfId="0" applyBorder="1" applyAlignment="1">
      <alignment horizontal="center"/>
    </xf>
    <xf numFmtId="0" fontId="0" fillId="0" borderId="40" xfId="0" applyBorder="1" applyAlignment="1">
      <alignment horizontal="right"/>
    </xf>
    <xf numFmtId="0" fontId="7" fillId="0" borderId="0" xfId="523"/>
    <xf numFmtId="0" fontId="0" fillId="0" borderId="0" xfId="0" applyAlignment="1">
      <alignment vertical="center" wrapText="1"/>
    </xf>
    <xf numFmtId="9" fontId="0" fillId="0" borderId="0" xfId="0" applyNumberFormat="1" applyAlignment="1">
      <alignment horizontal="right" vertical="center"/>
    </xf>
    <xf numFmtId="0" fontId="0" fillId="0" borderId="0" xfId="0" applyAlignment="1">
      <alignment horizontal="right" vertical="center"/>
    </xf>
    <xf numFmtId="3" fontId="11" fillId="0" borderId="0" xfId="0" applyNumberFormat="1" applyFont="1" applyAlignment="1">
      <alignment horizontal="center"/>
    </xf>
    <xf numFmtId="9" fontId="11" fillId="0" borderId="0" xfId="0" applyNumberFormat="1" applyFont="1" applyAlignment="1">
      <alignment horizontal="center"/>
    </xf>
    <xf numFmtId="9" fontId="10" fillId="0" borderId="0" xfId="0" applyNumberFormat="1" applyFont="1" applyAlignment="1">
      <alignment horizontal="center"/>
    </xf>
    <xf numFmtId="9" fontId="0" fillId="0" borderId="0" xfId="0" applyNumberFormat="1" applyAlignment="1">
      <alignment horizontal="center" vertical="center"/>
    </xf>
    <xf numFmtId="0" fontId="111" fillId="77" borderId="24" xfId="0" applyFont="1" applyFill="1" applyBorder="1" applyAlignment="1">
      <alignment horizontal="center" vertical="center" wrapText="1"/>
    </xf>
    <xf numFmtId="9" fontId="0" fillId="0" borderId="49" xfId="7" applyFont="1" applyBorder="1" applyAlignment="1">
      <alignment horizontal="center"/>
    </xf>
    <xf numFmtId="9" fontId="0" fillId="0" borderId="48" xfId="7" applyFont="1" applyBorder="1" applyAlignment="1">
      <alignment horizontal="center"/>
    </xf>
    <xf numFmtId="9" fontId="0" fillId="0" borderId="50" xfId="7" applyFont="1" applyBorder="1" applyAlignment="1">
      <alignment horizontal="center"/>
    </xf>
    <xf numFmtId="3" fontId="10" fillId="0" borderId="51" xfId="0" applyNumberFormat="1" applyFont="1" applyBorder="1" applyAlignment="1">
      <alignment horizontal="left" vertical="center" wrapText="1"/>
    </xf>
    <xf numFmtId="0" fontId="109" fillId="78" borderId="52" xfId="0" applyFont="1" applyFill="1" applyBorder="1" applyAlignment="1">
      <alignment horizontal="center" wrapText="1"/>
    </xf>
    <xf numFmtId="0" fontId="109" fillId="78" borderId="53" xfId="0" applyFont="1" applyFill="1" applyBorder="1" applyAlignment="1">
      <alignment horizontal="left" wrapText="1"/>
    </xf>
    <xf numFmtId="0" fontId="11" fillId="78" borderId="49" xfId="0" applyFont="1" applyFill="1" applyBorder="1"/>
    <xf numFmtId="0" fontId="11" fillId="78" borderId="0" xfId="1" applyNumberFormat="1" applyFont="1" applyFill="1" applyAlignment="1">
      <alignment horizontal="center" vertical="center"/>
    </xf>
    <xf numFmtId="14" fontId="10" fillId="0" borderId="0" xfId="0" applyNumberFormat="1" applyFont="1"/>
    <xf numFmtId="44" fontId="0" fillId="0" borderId="0" xfId="0" applyNumberFormat="1" applyAlignment="1">
      <alignment horizontal="right"/>
    </xf>
    <xf numFmtId="44" fontId="0" fillId="0" borderId="0" xfId="0" applyNumberFormat="1" applyAlignment="1">
      <alignment horizontal="center"/>
    </xf>
    <xf numFmtId="166" fontId="10" fillId="0" borderId="0" xfId="7" applyNumberFormat="1" applyAlignment="1">
      <alignment horizontal="center" vertical="center" wrapText="1"/>
    </xf>
    <xf numFmtId="0" fontId="0" fillId="0" borderId="43" xfId="0" applyBorder="1"/>
    <xf numFmtId="0" fontId="10" fillId="0" borderId="43" xfId="0" applyFont="1" applyBorder="1"/>
    <xf numFmtId="0" fontId="11" fillId="78" borderId="43" xfId="0" applyFont="1" applyFill="1" applyBorder="1"/>
    <xf numFmtId="0" fontId="10" fillId="0" borderId="60" xfId="0" applyFont="1" applyBorder="1" applyAlignment="1">
      <alignment horizontal="left" wrapText="1"/>
    </xf>
    <xf numFmtId="0" fontId="10" fillId="0" borderId="0" xfId="0" applyFont="1" applyAlignment="1">
      <alignment horizontal="left" wrapText="1"/>
    </xf>
    <xf numFmtId="0" fontId="0" fillId="78" borderId="0" xfId="0" applyFill="1"/>
    <xf numFmtId="0" fontId="117" fillId="0" borderId="0" xfId="0" applyFont="1" applyAlignment="1">
      <alignment horizontal="right"/>
    </xf>
    <xf numFmtId="0" fontId="117" fillId="78" borderId="0" xfId="0" applyFont="1" applyFill="1" applyAlignment="1">
      <alignment horizontal="right"/>
    </xf>
    <xf numFmtId="0" fontId="117" fillId="0" borderId="0" xfId="0" applyFont="1"/>
    <xf numFmtId="0" fontId="118" fillId="0" borderId="0" xfId="0" applyFont="1"/>
    <xf numFmtId="0" fontId="119" fillId="0" borderId="0" xfId="0" applyFont="1"/>
    <xf numFmtId="9" fontId="119" fillId="0" borderId="0" xfId="7" applyFont="1" applyAlignment="1">
      <alignment horizontal="right"/>
    </xf>
    <xf numFmtId="165" fontId="119" fillId="0" borderId="0" xfId="2" applyNumberFormat="1" applyFont="1" applyAlignment="1">
      <alignment horizontal="right"/>
    </xf>
    <xf numFmtId="165" fontId="119" fillId="78" borderId="0" xfId="2" applyNumberFormat="1" applyFont="1" applyFill="1" applyAlignment="1">
      <alignment horizontal="right"/>
    </xf>
    <xf numFmtId="9" fontId="10" fillId="0" borderId="0" xfId="1" applyNumberFormat="1" applyAlignment="1">
      <alignment horizontal="center" vertical="center"/>
    </xf>
    <xf numFmtId="175" fontId="10" fillId="0" borderId="0" xfId="1" applyNumberFormat="1" applyAlignment="1">
      <alignment horizontal="center" vertical="center"/>
    </xf>
    <xf numFmtId="41" fontId="10" fillId="0" borderId="0" xfId="1" applyNumberFormat="1" applyAlignment="1">
      <alignment horizontal="center" vertical="center"/>
    </xf>
    <xf numFmtId="0" fontId="10" fillId="82" borderId="0" xfId="0" applyFont="1" applyFill="1" applyAlignment="1">
      <alignment horizontal="right"/>
    </xf>
    <xf numFmtId="41" fontId="10" fillId="0" borderId="0" xfId="0" applyNumberFormat="1" applyFont="1" applyAlignment="1">
      <alignment vertical="center"/>
    </xf>
    <xf numFmtId="0" fontId="114" fillId="0" borderId="0" xfId="0" applyFont="1"/>
    <xf numFmtId="0" fontId="114" fillId="0" borderId="0" xfId="0" applyFont="1" applyAlignment="1">
      <alignment vertical="center"/>
    </xf>
    <xf numFmtId="0" fontId="114" fillId="0" borderId="0" xfId="0" applyFont="1" applyAlignment="1">
      <alignment horizontal="right" vertical="center"/>
    </xf>
    <xf numFmtId="0" fontId="114" fillId="78" borderId="0" xfId="0" applyFont="1" applyFill="1" applyAlignment="1">
      <alignment horizontal="right" vertical="center"/>
    </xf>
    <xf numFmtId="41" fontId="10" fillId="0" borderId="0" xfId="0" applyNumberFormat="1" applyFont="1"/>
    <xf numFmtId="0" fontId="114" fillId="0" borderId="0" xfId="0" applyFont="1" applyAlignment="1">
      <alignment horizontal="right"/>
    </xf>
    <xf numFmtId="0" fontId="114" fillId="78" borderId="0" xfId="0" applyFont="1" applyFill="1" applyAlignment="1">
      <alignment horizontal="right"/>
    </xf>
    <xf numFmtId="0" fontId="115" fillId="78" borderId="24" xfId="1" applyNumberFormat="1" applyFont="1" applyFill="1" applyBorder="1" applyAlignment="1">
      <alignment horizontal="right" vertical="center" wrapText="1"/>
    </xf>
    <xf numFmtId="0" fontId="115" fillId="78" borderId="0" xfId="1" applyNumberFormat="1" applyFont="1" applyFill="1" applyAlignment="1">
      <alignment horizontal="right" vertical="center" wrapText="1"/>
    </xf>
    <xf numFmtId="0" fontId="109" fillId="78" borderId="0" xfId="1" applyNumberFormat="1" applyFont="1" applyFill="1" applyAlignment="1">
      <alignment wrapText="1"/>
    </xf>
    <xf numFmtId="41" fontId="114" fillId="0" borderId="0" xfId="0" applyNumberFormat="1" applyFont="1"/>
    <xf numFmtId="41" fontId="0" fillId="0" borderId="0" xfId="0" applyNumberFormat="1"/>
    <xf numFmtId="0" fontId="0" fillId="77" borderId="0" xfId="0" applyFill="1" applyAlignment="1">
      <alignment horizontal="right"/>
    </xf>
    <xf numFmtId="0" fontId="0" fillId="77" borderId="0" xfId="0" applyFill="1" applyAlignment="1">
      <alignment horizontal="center"/>
    </xf>
    <xf numFmtId="0" fontId="27" fillId="77" borderId="0" xfId="0" applyFont="1" applyFill="1"/>
    <xf numFmtId="0" fontId="114" fillId="0" borderId="0" xfId="0" applyFont="1" applyAlignment="1">
      <alignment vertical="center" wrapText="1"/>
    </xf>
    <xf numFmtId="0" fontId="116" fillId="0" borderId="0" xfId="0" applyFont="1"/>
    <xf numFmtId="4" fontId="0" fillId="0" borderId="0" xfId="0" applyNumberFormat="1"/>
    <xf numFmtId="0" fontId="10" fillId="0" borderId="0" xfId="0" applyFont="1" applyAlignment="1">
      <alignment horizontal="right" wrapText="1"/>
    </xf>
    <xf numFmtId="9" fontId="10" fillId="0" borderId="60" xfId="1" applyNumberFormat="1" applyBorder="1" applyAlignment="1">
      <alignment horizontal="center" vertical="center"/>
    </xf>
    <xf numFmtId="3" fontId="0" fillId="0" borderId="0" xfId="0" applyNumberFormat="1"/>
    <xf numFmtId="0" fontId="78" fillId="0" borderId="0" xfId="0" applyFont="1" applyAlignment="1">
      <alignment vertical="center"/>
    </xf>
    <xf numFmtId="3" fontId="11" fillId="0" borderId="64" xfId="0" applyNumberFormat="1" applyFont="1" applyBorder="1" applyAlignment="1">
      <alignment horizontal="center"/>
    </xf>
    <xf numFmtId="0" fontId="11" fillId="0" borderId="64" xfId="0" applyFont="1" applyBorder="1" applyAlignment="1">
      <alignment horizontal="left" indent="1"/>
    </xf>
    <xf numFmtId="0" fontId="0" fillId="0" borderId="60" xfId="0" applyBorder="1" applyAlignment="1">
      <alignment horizontal="center"/>
    </xf>
    <xf numFmtId="0" fontId="112" fillId="83" borderId="65" xfId="0" applyFont="1" applyFill="1" applyBorder="1" applyAlignment="1">
      <alignment vertical="center"/>
    </xf>
    <xf numFmtId="2" fontId="0" fillId="0" borderId="0" xfId="0" applyNumberFormat="1"/>
    <xf numFmtId="175" fontId="0" fillId="0" borderId="0" xfId="0" applyNumberFormat="1"/>
    <xf numFmtId="3" fontId="10" fillId="0" borderId="0" xfId="0" applyNumberFormat="1" applyFont="1" applyAlignment="1">
      <alignment horizontal="center" vertical="center" wrapText="1"/>
    </xf>
    <xf numFmtId="3" fontId="78" fillId="0" borderId="0" xfId="0" applyNumberFormat="1" applyFont="1" applyAlignment="1">
      <alignment horizontal="right" vertical="center"/>
    </xf>
    <xf numFmtId="41" fontId="114" fillId="0" borderId="37" xfId="0" applyNumberFormat="1" applyFont="1" applyBorder="1" applyAlignment="1">
      <alignment horizontal="right"/>
    </xf>
    <xf numFmtId="0" fontId="114" fillId="0" borderId="37" xfId="0" applyFont="1" applyBorder="1" applyAlignment="1">
      <alignment horizontal="right"/>
    </xf>
    <xf numFmtId="0" fontId="123" fillId="0" borderId="0" xfId="751" applyFont="1"/>
    <xf numFmtId="0" fontId="61" fillId="0" borderId="0" xfId="751"/>
    <xf numFmtId="0" fontId="123" fillId="0" borderId="0" xfId="751" quotePrefix="1" applyFont="1"/>
    <xf numFmtId="0" fontId="61" fillId="0" borderId="0" xfId="752"/>
    <xf numFmtId="38" fontId="0" fillId="0" borderId="0" xfId="0" applyNumberFormat="1"/>
    <xf numFmtId="38" fontId="123" fillId="0" borderId="0" xfId="0" applyNumberFormat="1" applyFont="1"/>
    <xf numFmtId="38" fontId="0" fillId="0" borderId="0" xfId="0" quotePrefix="1" applyNumberFormat="1"/>
    <xf numFmtId="43" fontId="0" fillId="0" borderId="0" xfId="753" applyFont="1"/>
    <xf numFmtId="38" fontId="0" fillId="84" borderId="0" xfId="0" quotePrefix="1" applyNumberFormat="1" applyFill="1"/>
    <xf numFmtId="0" fontId="10" fillId="0" borderId="43" xfId="0" applyFont="1" applyBorder="1" applyAlignment="1">
      <alignment horizontal="center" vertical="center" wrapText="1"/>
    </xf>
    <xf numFmtId="167" fontId="10" fillId="0" borderId="0" xfId="2" applyNumberFormat="1"/>
    <xf numFmtId="3" fontId="10" fillId="0" borderId="0" xfId="0" applyNumberFormat="1" applyFont="1" applyAlignment="1">
      <alignment horizontal="right"/>
    </xf>
    <xf numFmtId="0" fontId="11" fillId="0" borderId="60" xfId="0" applyFont="1" applyBorder="1"/>
    <xf numFmtId="0" fontId="10" fillId="0" borderId="60" xfId="0" applyFont="1" applyBorder="1" applyAlignment="1">
      <alignment horizontal="center"/>
    </xf>
    <xf numFmtId="9" fontId="10" fillId="0" borderId="60" xfId="0" applyNumberFormat="1" applyFont="1" applyBorder="1" applyAlignment="1">
      <alignment horizontal="center"/>
    </xf>
    <xf numFmtId="166" fontId="0" fillId="0" borderId="60" xfId="0" applyNumberFormat="1" applyBorder="1" applyAlignment="1">
      <alignment horizontal="center"/>
    </xf>
    <xf numFmtId="0" fontId="10" fillId="0" borderId="0" xfId="0" quotePrefix="1" applyFont="1" applyAlignment="1">
      <alignment horizontal="right" vertical="center"/>
    </xf>
    <xf numFmtId="38" fontId="7" fillId="0" borderId="0" xfId="523" applyNumberFormat="1"/>
    <xf numFmtId="0" fontId="124" fillId="0" borderId="0" xfId="0" applyFont="1" applyAlignment="1">
      <alignment horizontal="center" vertical="center"/>
    </xf>
    <xf numFmtId="0" fontId="124" fillId="0" borderId="0" xfId="0" applyFont="1" applyAlignment="1">
      <alignment horizontal="right" vertical="center"/>
    </xf>
    <xf numFmtId="0" fontId="124" fillId="78" borderId="0" xfId="0" applyFont="1" applyFill="1" applyAlignment="1">
      <alignment horizontal="right" vertical="center"/>
    </xf>
    <xf numFmtId="0" fontId="0" fillId="4" borderId="0" xfId="0" applyFill="1"/>
    <xf numFmtId="9" fontId="10" fillId="0" borderId="0" xfId="7" applyAlignment="1">
      <alignment horizontal="right" vertical="center"/>
    </xf>
    <xf numFmtId="3" fontId="0" fillId="0" borderId="60" xfId="0" applyNumberFormat="1" applyBorder="1" applyAlignment="1">
      <alignment horizontal="center"/>
    </xf>
    <xf numFmtId="9" fontId="10" fillId="0" borderId="0" xfId="7" applyAlignment="1">
      <alignment horizontal="center" vertical="center"/>
    </xf>
    <xf numFmtId="9" fontId="10" fillId="0" borderId="48" xfId="7" applyBorder="1" applyAlignment="1">
      <alignment horizontal="center" vertical="center"/>
    </xf>
    <xf numFmtId="9" fontId="10" fillId="0" borderId="60" xfId="7" applyBorder="1" applyAlignment="1">
      <alignment horizontal="center" vertical="center"/>
    </xf>
    <xf numFmtId="2" fontId="10" fillId="0" borderId="0" xfId="0" applyNumberFormat="1" applyFont="1" applyAlignment="1">
      <alignment horizontal="center" vertical="center" wrapText="1"/>
    </xf>
    <xf numFmtId="9" fontId="10" fillId="0" borderId="50" xfId="7" applyBorder="1" applyAlignment="1">
      <alignment horizontal="center"/>
    </xf>
    <xf numFmtId="9" fontId="10" fillId="0" borderId="49" xfId="7" applyBorder="1" applyAlignment="1">
      <alignment horizontal="center"/>
    </xf>
    <xf numFmtId="0" fontId="10" fillId="0" borderId="0" xfId="0" applyFont="1" applyAlignment="1">
      <alignment horizontal="center" vertical="center"/>
    </xf>
    <xf numFmtId="0" fontId="111" fillId="77" borderId="28" xfId="0" applyFont="1" applyFill="1" applyBorder="1" applyAlignment="1">
      <alignment horizontal="center" vertical="center" wrapText="1"/>
    </xf>
    <xf numFmtId="9" fontId="10" fillId="0" borderId="38" xfId="7" applyBorder="1" applyAlignment="1">
      <alignment horizontal="center" vertical="center" wrapText="1"/>
    </xf>
    <xf numFmtId="9" fontId="10" fillId="0" borderId="25" xfId="7" applyBorder="1" applyAlignment="1">
      <alignment horizontal="center" vertical="center" wrapText="1"/>
    </xf>
    <xf numFmtId="9" fontId="10" fillId="0" borderId="28" xfId="7" applyBorder="1" applyAlignment="1">
      <alignment horizontal="center" vertical="center" wrapText="1"/>
    </xf>
    <xf numFmtId="4" fontId="10" fillId="0" borderId="25" xfId="0" applyNumberFormat="1" applyFont="1" applyBorder="1" applyAlignment="1">
      <alignment horizontal="center" vertical="center" wrapText="1"/>
    </xf>
    <xf numFmtId="0" fontId="0" fillId="0" borderId="0" xfId="0" applyAlignment="1">
      <alignment horizontal="right" vertical="center" wrapText="1"/>
    </xf>
    <xf numFmtId="0" fontId="11" fillId="0" borderId="0" xfId="0" applyFont="1" applyAlignment="1">
      <alignment horizontal="right" vertical="center" wrapText="1"/>
    </xf>
    <xf numFmtId="9" fontId="0" fillId="0" borderId="0" xfId="0" applyNumberFormat="1" applyAlignment="1">
      <alignment horizontal="right" vertical="center" wrapText="1"/>
    </xf>
    <xf numFmtId="0" fontId="0" fillId="78" borderId="0" xfId="0" applyFill="1" applyAlignment="1">
      <alignment horizontal="right" vertical="center" wrapText="1"/>
    </xf>
    <xf numFmtId="0" fontId="0" fillId="85" borderId="0" xfId="0" applyFill="1"/>
    <xf numFmtId="0" fontId="111" fillId="77" borderId="44" xfId="0" applyFont="1" applyFill="1" applyBorder="1" applyAlignment="1">
      <alignment horizontal="center" wrapText="1"/>
    </xf>
    <xf numFmtId="0" fontId="111" fillId="77" borderId="26" xfId="0" applyFont="1" applyFill="1" applyBorder="1" applyAlignment="1">
      <alignment horizontal="center" wrapText="1"/>
    </xf>
    <xf numFmtId="0" fontId="10" fillId="0" borderId="0" xfId="0" applyFont="1" applyAlignment="1">
      <alignment wrapText="1"/>
    </xf>
    <xf numFmtId="0" fontId="10" fillId="0" borderId="60" xfId="0" applyFont="1" applyBorder="1" applyAlignment="1">
      <alignment horizontal="center" vertical="center"/>
    </xf>
    <xf numFmtId="0" fontId="10" fillId="0" borderId="60" xfId="0" applyFont="1" applyBorder="1" applyAlignment="1">
      <alignment horizontal="center" vertical="center" wrapText="1"/>
    </xf>
    <xf numFmtId="164" fontId="13" fillId="78" borderId="0" xfId="1" applyNumberFormat="1" applyFont="1" applyFill="1" applyAlignment="1">
      <alignment horizontal="right" vertical="center"/>
    </xf>
    <xf numFmtId="164" fontId="13" fillId="0" borderId="0" xfId="1" applyNumberFormat="1" applyFont="1" applyAlignment="1">
      <alignment horizontal="right" vertical="center"/>
    </xf>
    <xf numFmtId="164" fontId="10" fillId="0" borderId="0" xfId="1" applyNumberFormat="1" applyAlignment="1">
      <alignment horizontal="right" vertical="center"/>
    </xf>
    <xf numFmtId="9" fontId="11" fillId="0" borderId="0" xfId="7" applyFont="1"/>
    <xf numFmtId="0" fontId="11" fillId="78" borderId="0" xfId="0" applyFont="1" applyFill="1" applyAlignment="1">
      <alignment vertical="center"/>
    </xf>
    <xf numFmtId="0" fontId="11" fillId="0" borderId="60" xfId="0" applyFont="1" applyBorder="1" applyAlignment="1">
      <alignment horizontal="left"/>
    </xf>
    <xf numFmtId="0" fontId="14" fillId="0" borderId="0" xfId="0" applyFont="1" applyAlignment="1">
      <alignment vertical="center"/>
    </xf>
    <xf numFmtId="0" fontId="11" fillId="0" borderId="0" xfId="0" applyFont="1" applyAlignment="1">
      <alignment horizontal="left" indent="1"/>
    </xf>
    <xf numFmtId="0" fontId="10" fillId="0" borderId="0" xfId="755"/>
    <xf numFmtId="0" fontId="10" fillId="0" borderId="0" xfId="755" applyAlignment="1">
      <alignment horizontal="right"/>
    </xf>
    <xf numFmtId="0" fontId="11" fillId="0" borderId="0" xfId="755" quotePrefix="1" applyFont="1" applyAlignment="1">
      <alignment horizontal="right"/>
    </xf>
    <xf numFmtId="0" fontId="11" fillId="0" borderId="0" xfId="755" applyFont="1" applyAlignment="1">
      <alignment horizontal="right"/>
    </xf>
    <xf numFmtId="0" fontId="11" fillId="0" borderId="0" xfId="755" applyFont="1" applyAlignment="1">
      <alignment horizontal="right" wrapText="1"/>
    </xf>
    <xf numFmtId="166" fontId="10" fillId="0" borderId="0" xfId="755" applyNumberFormat="1" applyAlignment="1">
      <alignment horizontal="right"/>
    </xf>
    <xf numFmtId="9" fontId="10" fillId="0" borderId="0" xfId="7" applyAlignment="1">
      <alignment horizontal="center"/>
    </xf>
    <xf numFmtId="41" fontId="10" fillId="0" borderId="0" xfId="755" applyNumberFormat="1" applyAlignment="1">
      <alignment horizontal="right"/>
    </xf>
    <xf numFmtId="3" fontId="10" fillId="0" borderId="0" xfId="755" applyNumberFormat="1" applyAlignment="1">
      <alignment horizontal="center"/>
    </xf>
    <xf numFmtId="0" fontId="11" fillId="78" borderId="0" xfId="755" applyFont="1" applyFill="1"/>
    <xf numFmtId="41" fontId="10" fillId="78" borderId="0" xfId="755" applyNumberFormat="1" applyFill="1" applyAlignment="1">
      <alignment horizontal="right"/>
    </xf>
    <xf numFmtId="0" fontId="10" fillId="78" borderId="0" xfId="755" applyFill="1" applyAlignment="1">
      <alignment horizontal="right"/>
    </xf>
    <xf numFmtId="0" fontId="11" fillId="78" borderId="0" xfId="755" applyFont="1" applyFill="1" applyAlignment="1">
      <alignment horizontal="right"/>
    </xf>
    <xf numFmtId="0" fontId="111" fillId="77" borderId="26" xfId="755" applyFont="1" applyFill="1" applyBorder="1" applyAlignment="1">
      <alignment horizontal="center" vertical="center" wrapText="1"/>
    </xf>
    <xf numFmtId="3" fontId="10" fillId="0" borderId="0" xfId="755" applyNumberFormat="1" applyAlignment="1">
      <alignment horizontal="left" vertical="center" wrapText="1"/>
    </xf>
    <xf numFmtId="0" fontId="10" fillId="0" borderId="0" xfId="755" applyAlignment="1">
      <alignment horizontal="center" vertical="center" wrapText="1"/>
    </xf>
    <xf numFmtId="0" fontId="11" fillId="78" borderId="49" xfId="755" applyFont="1" applyFill="1" applyBorder="1"/>
    <xf numFmtId="0" fontId="109" fillId="78" borderId="52" xfId="755" applyFont="1" applyFill="1" applyBorder="1" applyAlignment="1">
      <alignment horizontal="left" wrapText="1"/>
    </xf>
    <xf numFmtId="0" fontId="121" fillId="0" borderId="0" xfId="755" applyFont="1"/>
    <xf numFmtId="0" fontId="11" fillId="0" borderId="0" xfId="755" applyFont="1"/>
    <xf numFmtId="0" fontId="10" fillId="0" borderId="0" xfId="800"/>
    <xf numFmtId="0" fontId="10" fillId="0" borderId="0" xfId="800" applyAlignment="1">
      <alignment horizontal="right"/>
    </xf>
    <xf numFmtId="0" fontId="11" fillId="0" borderId="0" xfId="800" quotePrefix="1" applyFont="1" applyAlignment="1">
      <alignment horizontal="right"/>
    </xf>
    <xf numFmtId="0" fontId="11" fillId="0" borderId="0" xfId="800" applyFont="1" applyAlignment="1">
      <alignment horizontal="right"/>
    </xf>
    <xf numFmtId="0" fontId="11" fillId="0" borderId="0" xfId="800" applyFont="1" applyAlignment="1">
      <alignment horizontal="right" wrapText="1"/>
    </xf>
    <xf numFmtId="166" fontId="10" fillId="0" borderId="0" xfId="800" applyNumberFormat="1" applyAlignment="1">
      <alignment horizontal="right"/>
    </xf>
    <xf numFmtId="41" fontId="10" fillId="0" borderId="0" xfId="800" applyNumberFormat="1" applyAlignment="1">
      <alignment horizontal="right"/>
    </xf>
    <xf numFmtId="3" fontId="10" fillId="0" borderId="0" xfId="800" applyNumberFormat="1" applyAlignment="1">
      <alignment horizontal="center"/>
    </xf>
    <xf numFmtId="0" fontId="11" fillId="78" borderId="0" xfId="800" applyFont="1" applyFill="1"/>
    <xf numFmtId="41" fontId="10" fillId="78" borderId="0" xfId="800" applyNumberFormat="1" applyFill="1" applyAlignment="1">
      <alignment horizontal="right"/>
    </xf>
    <xf numFmtId="0" fontId="10" fillId="78" borderId="0" xfId="800" applyFill="1" applyAlignment="1">
      <alignment horizontal="right"/>
    </xf>
    <xf numFmtId="0" fontId="11" fillId="78" borderId="0" xfId="800" applyFont="1" applyFill="1" applyAlignment="1">
      <alignment horizontal="right"/>
    </xf>
    <xf numFmtId="0" fontId="111" fillId="77" borderId="26" xfId="800" applyFont="1" applyFill="1" applyBorder="1" applyAlignment="1">
      <alignment horizontal="center" vertical="center" wrapText="1"/>
    </xf>
    <xf numFmtId="3" fontId="10" fillId="0" borderId="0" xfId="800" applyNumberFormat="1" applyAlignment="1">
      <alignment horizontal="left" vertical="center" wrapText="1"/>
    </xf>
    <xf numFmtId="0" fontId="10" fillId="0" borderId="0" xfId="800" applyAlignment="1">
      <alignment horizontal="center" vertical="center" wrapText="1"/>
    </xf>
    <xf numFmtId="0" fontId="11" fillId="78" borderId="49" xfId="800" applyFont="1" applyFill="1" applyBorder="1"/>
    <xf numFmtId="0" fontId="109" fillId="78" borderId="52" xfId="800" applyFont="1" applyFill="1" applyBorder="1" applyAlignment="1">
      <alignment horizontal="left" wrapText="1"/>
    </xf>
    <xf numFmtId="0" fontId="121" fillId="0" borderId="0" xfId="800" applyFont="1"/>
    <xf numFmtId="0" fontId="122" fillId="0" borderId="0" xfId="800" applyFont="1" applyAlignment="1">
      <alignment vertical="center"/>
    </xf>
    <xf numFmtId="9" fontId="10" fillId="0" borderId="48" xfId="7" applyBorder="1" applyAlignment="1">
      <alignment horizontal="center"/>
    </xf>
    <xf numFmtId="0" fontId="11" fillId="0" borderId="0" xfId="800" applyFont="1"/>
    <xf numFmtId="3" fontId="10" fillId="0" borderId="0" xfId="7" applyNumberFormat="1" applyAlignment="1">
      <alignment horizontal="center"/>
    </xf>
    <xf numFmtId="37" fontId="10" fillId="0" borderId="0" xfId="1" applyNumberFormat="1" applyAlignment="1">
      <alignment horizontal="center" vertical="center"/>
    </xf>
    <xf numFmtId="3" fontId="10" fillId="0" borderId="48" xfId="800" applyNumberFormat="1" applyBorder="1" applyAlignment="1">
      <alignment horizontal="center"/>
    </xf>
    <xf numFmtId="0" fontId="11" fillId="0" borderId="0" xfId="1" applyNumberFormat="1" applyFont="1" applyAlignment="1">
      <alignment horizontal="right"/>
    </xf>
    <xf numFmtId="165" fontId="12" fillId="0" borderId="0" xfId="2" applyNumberFormat="1" applyFont="1" applyAlignment="1">
      <alignment horizontal="right"/>
    </xf>
    <xf numFmtId="0" fontId="11" fillId="78" borderId="0" xfId="1" applyNumberFormat="1" applyFont="1" applyFill="1" applyAlignment="1">
      <alignment horizontal="right"/>
    </xf>
    <xf numFmtId="41" fontId="12" fillId="78" borderId="0" xfId="7" applyNumberFormat="1" applyFont="1" applyFill="1" applyAlignment="1">
      <alignment horizontal="right"/>
    </xf>
    <xf numFmtId="0" fontId="78" fillId="0" borderId="0" xfId="0" applyFont="1" applyAlignment="1">
      <alignment horizontal="right" vertical="center"/>
    </xf>
    <xf numFmtId="0" fontId="122" fillId="0" borderId="0" xfId="755" applyFont="1" applyAlignment="1">
      <alignment vertical="center"/>
    </xf>
    <xf numFmtId="0" fontId="10" fillId="78" borderId="0" xfId="755" applyFill="1"/>
    <xf numFmtId="0" fontId="10" fillId="78" borderId="0" xfId="800" applyFill="1"/>
    <xf numFmtId="43" fontId="26" fillId="77" borderId="0" xfId="0" applyNumberFormat="1" applyFont="1" applyFill="1" applyAlignment="1">
      <alignment horizontal="center" vertical="center" wrapText="1"/>
    </xf>
    <xf numFmtId="166" fontId="11" fillId="0" borderId="0" xfId="0" applyNumberFormat="1" applyFont="1"/>
    <xf numFmtId="0" fontId="27" fillId="0" borderId="0" xfId="0" applyFont="1" applyAlignment="1">
      <alignment horizontal="left"/>
    </xf>
    <xf numFmtId="0" fontId="60" fillId="0" borderId="0" xfId="523" applyFont="1"/>
    <xf numFmtId="0" fontId="126" fillId="0" borderId="0" xfId="3" applyFont="1" applyAlignment="1" applyProtection="1">
      <alignment horizontal="left"/>
    </xf>
    <xf numFmtId="9" fontId="10" fillId="0" borderId="36" xfId="7" applyBorder="1" applyAlignment="1">
      <alignment horizontal="center" vertical="center" wrapText="1"/>
    </xf>
    <xf numFmtId="0" fontId="124" fillId="0" borderId="0" xfId="0" applyFont="1" applyAlignment="1">
      <alignment vertical="center"/>
    </xf>
    <xf numFmtId="0" fontId="125" fillId="0" borderId="0" xfId="0" applyFont="1" applyAlignment="1">
      <alignment vertical="center"/>
    </xf>
    <xf numFmtId="0" fontId="10" fillId="0" borderId="0" xfId="7" applyNumberFormat="1" applyAlignment="1">
      <alignment horizontal="center" vertical="center"/>
    </xf>
    <xf numFmtId="3" fontId="10" fillId="0" borderId="48" xfId="0" applyNumberFormat="1" applyFont="1" applyBorder="1" applyAlignment="1">
      <alignment horizontal="center"/>
    </xf>
    <xf numFmtId="3" fontId="11" fillId="0" borderId="39" xfId="0" applyNumberFormat="1" applyFont="1" applyBorder="1" applyAlignment="1">
      <alignment horizontal="center" vertical="center" wrapText="1"/>
    </xf>
    <xf numFmtId="9" fontId="11" fillId="0" borderId="38" xfId="7" applyFont="1" applyBorder="1" applyAlignment="1">
      <alignment horizontal="center" vertical="center" wrapText="1"/>
    </xf>
    <xf numFmtId="3" fontId="11" fillId="0" borderId="41" xfId="0" applyNumberFormat="1" applyFont="1" applyBorder="1" applyAlignment="1">
      <alignment horizontal="center" vertical="center" wrapText="1"/>
    </xf>
    <xf numFmtId="9" fontId="11" fillId="0" borderId="39" xfId="7" applyFont="1" applyBorder="1" applyAlignment="1">
      <alignment horizontal="center" vertical="center" wrapText="1"/>
    </xf>
    <xf numFmtId="3" fontId="10" fillId="0" borderId="0" xfId="0" applyNumberFormat="1" applyFont="1"/>
    <xf numFmtId="3" fontId="10" fillId="0" borderId="25" xfId="0" applyNumberFormat="1" applyFont="1" applyBorder="1" applyAlignment="1">
      <alignment vertical="center"/>
    </xf>
    <xf numFmtId="43" fontId="0" fillId="0" borderId="0" xfId="1" applyFont="1"/>
    <xf numFmtId="43" fontId="0" fillId="0" borderId="0" xfId="0" applyNumberFormat="1"/>
    <xf numFmtId="10" fontId="0" fillId="0" borderId="0" xfId="7" applyNumberFormat="1" applyFont="1"/>
    <xf numFmtId="3" fontId="10" fillId="0" borderId="0" xfId="0" applyNumberFormat="1" applyFont="1" applyAlignment="1">
      <alignment horizontal="left"/>
    </xf>
    <xf numFmtId="3" fontId="10" fillId="0" borderId="25" xfId="0" applyNumberFormat="1" applyFont="1" applyBorder="1" applyAlignment="1">
      <alignment horizontal="left" vertical="center"/>
    </xf>
    <xf numFmtId="0" fontId="109" fillId="78" borderId="24" xfId="0" applyFont="1" applyFill="1" applyBorder="1" applyAlignment="1">
      <alignment horizontal="center" vertical="center" wrapText="1"/>
    </xf>
    <xf numFmtId="0" fontId="109" fillId="78" borderId="24" xfId="1" applyNumberFormat="1" applyFont="1" applyFill="1" applyBorder="1" applyAlignment="1">
      <alignment horizontal="left" wrapText="1"/>
    </xf>
    <xf numFmtId="2" fontId="10" fillId="0" borderId="43" xfId="0" applyNumberFormat="1" applyFont="1" applyBorder="1" applyAlignment="1">
      <alignment horizontal="center" vertical="center" wrapText="1"/>
    </xf>
    <xf numFmtId="176" fontId="10" fillId="0" borderId="36" xfId="0" applyNumberFormat="1" applyFont="1" applyBorder="1" applyAlignment="1">
      <alignment horizontal="center" vertical="center" wrapText="1"/>
    </xf>
    <xf numFmtId="0" fontId="109" fillId="78" borderId="24" xfId="1214" applyNumberFormat="1" applyFont="1" applyFill="1" applyBorder="1" applyAlignment="1">
      <alignment horizontal="center" vertical="center" wrapText="1"/>
    </xf>
    <xf numFmtId="9" fontId="109" fillId="78" borderId="24" xfId="144" applyFont="1" applyFill="1" applyBorder="1" applyAlignment="1">
      <alignment horizontal="center" vertical="center" wrapText="1"/>
    </xf>
    <xf numFmtId="4" fontId="10" fillId="0" borderId="0" xfId="2" applyNumberFormat="1" applyAlignment="1">
      <alignment horizontal="center"/>
    </xf>
    <xf numFmtId="3" fontId="10" fillId="0" borderId="0" xfId="2" applyNumberFormat="1" applyAlignment="1">
      <alignment horizontal="center"/>
    </xf>
    <xf numFmtId="0" fontId="27" fillId="0" borderId="0" xfId="0" applyFont="1" applyAlignment="1">
      <alignment horizontal="left" vertical="center"/>
    </xf>
    <xf numFmtId="176" fontId="10" fillId="0" borderId="0" xfId="0" applyNumberFormat="1" applyFont="1" applyAlignment="1">
      <alignment horizontal="center" vertical="center" wrapText="1"/>
    </xf>
    <xf numFmtId="3" fontId="10" fillId="0" borderId="51" xfId="0" applyNumberFormat="1" applyFont="1" applyBorder="1" applyAlignment="1">
      <alignment horizontal="left" vertical="center"/>
    </xf>
    <xf numFmtId="0" fontId="27" fillId="0" borderId="0" xfId="1215" applyFont="1"/>
    <xf numFmtId="0" fontId="14" fillId="0" borderId="0" xfId="0" quotePrefix="1" applyFont="1"/>
    <xf numFmtId="0" fontId="109" fillId="77" borderId="24" xfId="1" applyNumberFormat="1" applyFont="1" applyFill="1" applyBorder="1" applyAlignment="1">
      <alignment horizontal="center" vertical="center" wrapText="1"/>
    </xf>
    <xf numFmtId="0" fontId="128" fillId="0" borderId="0" xfId="0" applyFont="1"/>
    <xf numFmtId="164" fontId="128" fillId="0" borderId="0" xfId="1" applyNumberFormat="1" applyFont="1"/>
    <xf numFmtId="9" fontId="128" fillId="0" borderId="0" xfId="7" applyFont="1"/>
    <xf numFmtId="9" fontId="128" fillId="0" borderId="0" xfId="0" applyNumberFormat="1" applyFont="1"/>
    <xf numFmtId="0" fontId="129" fillId="0" borderId="0" xfId="0" applyFont="1"/>
    <xf numFmtId="164" fontId="129" fillId="0" borderId="0" xfId="1" applyNumberFormat="1" applyFont="1"/>
    <xf numFmtId="3" fontId="10" fillId="0" borderId="0" xfId="785" applyNumberFormat="1" applyAlignment="1">
      <alignment horizontal="center"/>
    </xf>
    <xf numFmtId="3" fontId="10" fillId="0" borderId="60" xfId="785" applyNumberFormat="1" applyBorder="1" applyAlignment="1">
      <alignment horizontal="center"/>
    </xf>
    <xf numFmtId="166" fontId="11" fillId="0" borderId="0" xfId="0" applyNumberFormat="1" applyFont="1" applyAlignment="1">
      <alignment horizontal="left"/>
    </xf>
    <xf numFmtId="0" fontId="27" fillId="0" borderId="0" xfId="0" applyFont="1" applyAlignment="1">
      <alignment vertical="center" wrapText="1"/>
    </xf>
    <xf numFmtId="2" fontId="78" fillId="81" borderId="25" xfId="0" applyNumberFormat="1" applyFont="1" applyFill="1" applyBorder="1" applyAlignment="1">
      <alignment horizontal="center" vertical="center"/>
    </xf>
    <xf numFmtId="2" fontId="78" fillId="81" borderId="33" xfId="0" applyNumberFormat="1" applyFont="1" applyFill="1" applyBorder="1" applyAlignment="1">
      <alignment horizontal="center" vertical="center"/>
    </xf>
    <xf numFmtId="2" fontId="78" fillId="81" borderId="77" xfId="0" applyNumberFormat="1" applyFont="1" applyFill="1" applyBorder="1" applyAlignment="1">
      <alignment horizontal="center" vertical="center"/>
    </xf>
    <xf numFmtId="2" fontId="78" fillId="81" borderId="76" xfId="0" applyNumberFormat="1" applyFont="1" applyFill="1" applyBorder="1" applyAlignment="1">
      <alignment horizontal="center" vertical="center"/>
    </xf>
    <xf numFmtId="0" fontId="109" fillId="0" borderId="78" xfId="1" applyNumberFormat="1" applyFont="1" applyBorder="1" applyAlignment="1">
      <alignment horizontal="center" wrapText="1"/>
    </xf>
    <xf numFmtId="2" fontId="78" fillId="81" borderId="79" xfId="0" applyNumberFormat="1" applyFont="1" applyFill="1" applyBorder="1" applyAlignment="1">
      <alignment horizontal="center" vertical="center"/>
    </xf>
    <xf numFmtId="2" fontId="78" fillId="0" borderId="29" xfId="0" applyNumberFormat="1" applyFont="1" applyBorder="1" applyAlignment="1">
      <alignment horizontal="center" vertical="center"/>
    </xf>
    <xf numFmtId="0" fontId="109" fillId="78" borderId="24" xfId="785" applyFont="1" applyFill="1" applyBorder="1" applyAlignment="1">
      <alignment horizontal="center" vertical="center" wrapText="1"/>
    </xf>
    <xf numFmtId="0" fontId="11" fillId="0" borderId="0" xfId="800" applyFont="1" applyAlignment="1">
      <alignment horizontal="center" vertical="center"/>
    </xf>
    <xf numFmtId="0" fontId="109" fillId="78" borderId="24" xfId="800" applyFont="1" applyFill="1" applyBorder="1" applyAlignment="1">
      <alignment horizontal="center" vertical="center" wrapText="1"/>
    </xf>
    <xf numFmtId="0" fontId="109" fillId="78" borderId="52" xfId="800" applyFont="1" applyFill="1" applyBorder="1" applyAlignment="1">
      <alignment horizontal="center" vertical="center" wrapText="1"/>
    </xf>
    <xf numFmtId="0" fontId="11" fillId="0" borderId="0" xfId="755" applyFont="1" applyAlignment="1">
      <alignment horizontal="center" vertical="center"/>
    </xf>
    <xf numFmtId="0" fontId="109" fillId="78" borderId="24" xfId="755" applyFont="1" applyFill="1" applyBorder="1" applyAlignment="1">
      <alignment horizontal="center" vertical="center" wrapText="1"/>
    </xf>
    <xf numFmtId="0" fontId="109" fillId="78" borderId="52" xfId="755" applyFont="1" applyFill="1" applyBorder="1" applyAlignment="1">
      <alignment horizontal="center" vertical="center" wrapText="1"/>
    </xf>
    <xf numFmtId="0" fontId="11" fillId="0" borderId="0" xfId="0" applyFont="1" applyAlignment="1">
      <alignment horizontal="center" vertical="center"/>
    </xf>
    <xf numFmtId="0" fontId="109" fillId="78" borderId="52" xfId="0" applyFont="1" applyFill="1" applyBorder="1" applyAlignment="1">
      <alignment horizontal="center" vertical="center" wrapText="1"/>
    </xf>
    <xf numFmtId="0" fontId="109" fillId="78" borderId="57" xfId="0" applyFont="1" applyFill="1" applyBorder="1" applyAlignment="1">
      <alignment horizontal="center" vertical="center" wrapText="1"/>
    </xf>
    <xf numFmtId="0" fontId="109" fillId="78" borderId="56" xfId="0" applyFont="1" applyFill="1" applyBorder="1" applyAlignment="1">
      <alignment horizontal="center" vertical="center" wrapText="1"/>
    </xf>
    <xf numFmtId="0" fontId="128" fillId="0" borderId="0" xfId="0" quotePrefix="1" applyFont="1" applyAlignment="1">
      <alignment horizontal="right"/>
    </xf>
    <xf numFmtId="0" fontId="78" fillId="0" borderId="25" xfId="0" applyFont="1" applyBorder="1" applyAlignment="1">
      <alignment horizontal="center" vertical="center"/>
    </xf>
    <xf numFmtId="0" fontId="78" fillId="0" borderId="76" xfId="0" applyFont="1" applyBorder="1" applyAlignment="1">
      <alignment horizontal="center" vertical="center"/>
    </xf>
    <xf numFmtId="0" fontId="11" fillId="0" borderId="0" xfId="0" applyFont="1" applyAlignment="1">
      <alignment horizontal="left" wrapText="1"/>
    </xf>
    <xf numFmtId="0" fontId="42" fillId="0" borderId="0" xfId="0" applyFont="1"/>
    <xf numFmtId="3" fontId="0" fillId="0" borderId="0" xfId="0" applyNumberFormat="1" applyAlignment="1">
      <alignment horizontal="center" wrapText="1"/>
    </xf>
    <xf numFmtId="9" fontId="11" fillId="0" borderId="0" xfId="7" applyFont="1" applyAlignment="1">
      <alignment horizontal="right" vertical="center"/>
    </xf>
    <xf numFmtId="9" fontId="11" fillId="0" borderId="0" xfId="7" quotePrefix="1" applyFont="1" applyAlignment="1">
      <alignment horizontal="right" vertical="center"/>
    </xf>
    <xf numFmtId="3" fontId="11" fillId="0" borderId="0" xfId="0" applyNumberFormat="1" applyFont="1" applyAlignment="1">
      <alignment horizontal="center" wrapText="1"/>
    </xf>
    <xf numFmtId="3" fontId="11" fillId="0" borderId="0" xfId="0" applyNumberFormat="1" applyFont="1" applyAlignment="1">
      <alignment horizontal="center" vertical="center"/>
    </xf>
    <xf numFmtId="3" fontId="11" fillId="0" borderId="0" xfId="0" applyNumberFormat="1" applyFont="1" applyAlignment="1">
      <alignment horizontal="right" vertical="center"/>
    </xf>
    <xf numFmtId="9" fontId="11" fillId="0" borderId="0" xfId="0" applyNumberFormat="1" applyFont="1" applyAlignment="1">
      <alignment horizontal="right" vertical="center"/>
    </xf>
    <xf numFmtId="0" fontId="11" fillId="0" borderId="0" xfId="0" quotePrefix="1" applyFont="1"/>
    <xf numFmtId="3" fontId="10" fillId="0" borderId="0" xfId="0" applyNumberFormat="1" applyFont="1" applyAlignment="1">
      <alignment horizontal="center" vertical="center"/>
    </xf>
    <xf numFmtId="0" fontId="128" fillId="0" borderId="0" xfId="0" applyFont="1" applyAlignment="1">
      <alignment wrapText="1"/>
    </xf>
    <xf numFmtId="9" fontId="10" fillId="0" borderId="0" xfId="0" applyNumberFormat="1" applyFont="1" applyAlignment="1">
      <alignment horizontal="right" vertical="center" wrapText="1"/>
    </xf>
    <xf numFmtId="164" fontId="10" fillId="78" borderId="0" xfId="0" applyNumberFormat="1" applyFont="1" applyFill="1" applyAlignment="1">
      <alignment horizontal="right" wrapText="1"/>
    </xf>
    <xf numFmtId="164" fontId="10" fillId="0" borderId="0" xfId="0" applyNumberFormat="1" applyFont="1" applyAlignment="1">
      <alignment horizontal="right" wrapText="1"/>
    </xf>
    <xf numFmtId="9" fontId="10" fillId="0" borderId="0" xfId="7" applyAlignment="1">
      <alignment horizontal="right" wrapText="1"/>
    </xf>
    <xf numFmtId="0" fontId="0" fillId="0" borderId="0" xfId="0" applyAlignment="1">
      <alignment wrapText="1"/>
    </xf>
    <xf numFmtId="165" fontId="11" fillId="78" borderId="0" xfId="2" applyNumberFormat="1" applyFont="1" applyFill="1" applyAlignment="1">
      <alignment horizontal="right" wrapText="1"/>
    </xf>
    <xf numFmtId="165" fontId="11" fillId="0" borderId="0" xfId="2" applyNumberFormat="1" applyFont="1" applyAlignment="1">
      <alignment horizontal="right" wrapText="1"/>
    </xf>
    <xf numFmtId="0" fontId="10" fillId="78" borderId="0" xfId="0" applyFont="1" applyFill="1" applyAlignment="1">
      <alignment horizontal="right" wrapText="1"/>
    </xf>
    <xf numFmtId="9" fontId="10" fillId="0" borderId="60" xfId="0" applyNumberFormat="1" applyFont="1" applyBorder="1" applyAlignment="1">
      <alignment horizontal="right" vertical="center" wrapText="1"/>
    </xf>
    <xf numFmtId="41" fontId="10" fillId="0" borderId="0" xfId="0" applyNumberFormat="1" applyFont="1" applyAlignment="1">
      <alignment wrapText="1"/>
    </xf>
    <xf numFmtId="41" fontId="11" fillId="0" borderId="0" xfId="0" applyNumberFormat="1" applyFont="1" applyAlignment="1">
      <alignment wrapText="1"/>
    </xf>
    <xf numFmtId="0" fontId="114" fillId="78" borderId="0" xfId="0" applyFont="1" applyFill="1" applyAlignment="1">
      <alignment horizontal="right" wrapText="1"/>
    </xf>
    <xf numFmtId="0" fontId="114" fillId="0" borderId="0" xfId="0" applyFont="1" applyAlignment="1">
      <alignment horizontal="right" wrapText="1"/>
    </xf>
    <xf numFmtId="0" fontId="114" fillId="0" borderId="0" xfId="0" applyFont="1" applyAlignment="1">
      <alignment wrapText="1"/>
    </xf>
    <xf numFmtId="0" fontId="0" fillId="0" borderId="0" xfId="0" applyAlignment="1">
      <alignment horizontal="right" wrapText="1"/>
    </xf>
    <xf numFmtId="0" fontId="0" fillId="78" borderId="0" xfId="0" applyFill="1" applyAlignment="1">
      <alignment horizontal="right" wrapText="1"/>
    </xf>
    <xf numFmtId="9" fontId="10" fillId="0" borderId="49" xfId="7" applyBorder="1" applyAlignment="1">
      <alignment horizontal="center" vertical="center"/>
    </xf>
    <xf numFmtId="1" fontId="10" fillId="0" borderId="0" xfId="0" applyNumberFormat="1" applyFont="1" applyAlignment="1">
      <alignment horizontal="center"/>
    </xf>
    <xf numFmtId="9" fontId="11" fillId="0" borderId="79" xfId="7" applyFont="1" applyBorder="1" applyAlignment="1">
      <alignment horizontal="center" vertical="center" wrapText="1"/>
    </xf>
    <xf numFmtId="9" fontId="10" fillId="0" borderId="0" xfId="7" applyAlignment="1">
      <alignment horizontal="center" vertical="center" wrapText="1"/>
    </xf>
    <xf numFmtId="2" fontId="78" fillId="0" borderId="25" xfId="0" applyNumberFormat="1" applyFont="1" applyBorder="1" applyAlignment="1">
      <alignment horizontal="center" vertical="center"/>
    </xf>
    <xf numFmtId="4" fontId="10" fillId="0" borderId="0" xfId="0" applyNumberFormat="1" applyFont="1" applyAlignment="1">
      <alignment horizontal="center"/>
    </xf>
    <xf numFmtId="179" fontId="61" fillId="0" borderId="0" xfId="1959" applyNumberFormat="1"/>
    <xf numFmtId="43" fontId="11" fillId="0" borderId="0" xfId="0" applyNumberFormat="1" applyFont="1"/>
    <xf numFmtId="0" fontId="11" fillId="0" borderId="0" xfId="0" applyFont="1" applyAlignment="1">
      <alignment horizontal="left" vertical="center" wrapText="1"/>
    </xf>
    <xf numFmtId="166" fontId="11" fillId="0" borderId="0" xfId="7" applyNumberFormat="1" applyFont="1" applyAlignment="1">
      <alignment horizontal="center" vertical="center" wrapText="1"/>
    </xf>
    <xf numFmtId="166" fontId="11" fillId="0" borderId="0" xfId="7" applyNumberFormat="1" applyFont="1"/>
    <xf numFmtId="3" fontId="10" fillId="0" borderId="0" xfId="1" applyNumberFormat="1" applyAlignment="1">
      <alignment horizontal="center" vertical="center" wrapText="1"/>
    </xf>
    <xf numFmtId="3" fontId="10" fillId="0" borderId="60" xfId="1" applyNumberFormat="1" applyBorder="1" applyAlignment="1">
      <alignment horizontal="center" vertical="center" wrapText="1"/>
    </xf>
    <xf numFmtId="0" fontId="11" fillId="0" borderId="43" xfId="0" applyFont="1" applyBorder="1"/>
    <xf numFmtId="3" fontId="11" fillId="0" borderId="0" xfId="1" applyNumberFormat="1" applyFont="1" applyAlignment="1">
      <alignment horizontal="center" vertical="center" wrapText="1"/>
    </xf>
    <xf numFmtId="9" fontId="11" fillId="0" borderId="0" xfId="7" applyFont="1" applyAlignment="1">
      <alignment horizontal="center" vertical="center"/>
    </xf>
    <xf numFmtId="4" fontId="10" fillId="0" borderId="0" xfId="1" applyNumberFormat="1" applyAlignment="1">
      <alignment horizontal="center" vertical="center" wrapText="1"/>
    </xf>
    <xf numFmtId="4" fontId="10" fillId="0" borderId="60" xfId="1" applyNumberFormat="1" applyBorder="1" applyAlignment="1">
      <alignment horizontal="center" vertical="center" wrapText="1"/>
    </xf>
    <xf numFmtId="44" fontId="78" fillId="81" borderId="25" xfId="2" applyFont="1" applyFill="1" applyBorder="1" applyAlignment="1">
      <alignment horizontal="center" vertical="center"/>
    </xf>
    <xf numFmtId="0" fontId="0" fillId="4" borderId="89" xfId="0" applyFill="1" applyBorder="1"/>
    <xf numFmtId="44" fontId="78" fillId="81" borderId="89" xfId="2" applyFont="1" applyFill="1" applyBorder="1" applyAlignment="1">
      <alignment horizontal="center" vertical="center"/>
    </xf>
    <xf numFmtId="44" fontId="78" fillId="4" borderId="89" xfId="2" applyFont="1" applyFill="1" applyBorder="1" applyAlignment="1">
      <alignment horizontal="center" vertical="center"/>
    </xf>
    <xf numFmtId="0" fontId="112" fillId="0" borderId="89" xfId="0" applyFont="1" applyBorder="1" applyAlignment="1">
      <alignment horizontal="left" vertical="center"/>
    </xf>
    <xf numFmtId="165" fontId="112" fillId="81" borderId="89" xfId="2" applyNumberFormat="1" applyFont="1" applyFill="1" applyBorder="1" applyAlignment="1">
      <alignment horizontal="center" vertical="center"/>
    </xf>
    <xf numFmtId="0" fontId="133" fillId="81" borderId="25" xfId="0" applyFont="1" applyFill="1" applyBorder="1" applyAlignment="1">
      <alignment horizontal="center" vertical="center" wrapText="1"/>
    </xf>
    <xf numFmtId="3" fontId="133" fillId="81" borderId="25" xfId="0" applyNumberFormat="1" applyFont="1" applyFill="1" applyBorder="1" applyAlignment="1">
      <alignment horizontal="center" vertical="center" wrapText="1"/>
    </xf>
    <xf numFmtId="9" fontId="133" fillId="81" borderId="25" xfId="0" applyNumberFormat="1" applyFont="1" applyFill="1" applyBorder="1" applyAlignment="1">
      <alignment horizontal="center" vertical="center" wrapText="1"/>
    </xf>
    <xf numFmtId="0" fontId="133" fillId="0" borderId="25" xfId="0" applyFont="1" applyBorder="1" applyAlignment="1">
      <alignment horizontal="center" vertical="center" wrapText="1"/>
    </xf>
    <xf numFmtId="3" fontId="133" fillId="0" borderId="25" xfId="0" applyNumberFormat="1" applyFont="1" applyBorder="1" applyAlignment="1">
      <alignment horizontal="center" vertical="center" wrapText="1"/>
    </xf>
    <xf numFmtId="3" fontId="95" fillId="81" borderId="29" xfId="0" applyNumberFormat="1" applyFont="1" applyFill="1" applyBorder="1" applyAlignment="1">
      <alignment horizontal="center" vertical="center" wrapText="1"/>
    </xf>
    <xf numFmtId="0" fontId="95" fillId="81" borderId="0" xfId="0" applyFont="1" applyFill="1" applyAlignment="1">
      <alignment horizontal="center" vertical="center" wrapText="1"/>
    </xf>
    <xf numFmtId="3" fontId="95" fillId="81" borderId="0" xfId="0" applyNumberFormat="1" applyFont="1" applyFill="1" applyAlignment="1">
      <alignment horizontal="center" vertical="center" wrapText="1"/>
    </xf>
    <xf numFmtId="9" fontId="95" fillId="81" borderId="0" xfId="0" applyNumberFormat="1" applyFont="1" applyFill="1" applyAlignment="1">
      <alignment horizontal="center" vertical="center" wrapText="1"/>
    </xf>
    <xf numFmtId="10" fontId="95" fillId="81" borderId="0" xfId="0" applyNumberFormat="1" applyFont="1" applyFill="1" applyAlignment="1">
      <alignment horizontal="center" vertical="center" wrapText="1"/>
    </xf>
    <xf numFmtId="165" fontId="0" fillId="0" borderId="0" xfId="0" applyNumberFormat="1" applyAlignment="1">
      <alignment horizontal="right"/>
    </xf>
    <xf numFmtId="0" fontId="11" fillId="4" borderId="89" xfId="0" applyFont="1" applyFill="1" applyBorder="1"/>
    <xf numFmtId="44" fontId="112" fillId="81" borderId="89" xfId="2" applyFont="1" applyFill="1" applyBorder="1" applyAlignment="1">
      <alignment horizontal="center" vertical="center"/>
    </xf>
    <xf numFmtId="3" fontId="0" fillId="0" borderId="0" xfId="0" applyNumberFormat="1" applyAlignment="1">
      <alignment horizontal="right"/>
    </xf>
    <xf numFmtId="3" fontId="27" fillId="0" borderId="0" xfId="0" applyNumberFormat="1" applyFont="1" applyAlignment="1">
      <alignment horizontal="left" indent="1"/>
    </xf>
    <xf numFmtId="0" fontId="23" fillId="0" borderId="0" xfId="0" applyFont="1"/>
    <xf numFmtId="3" fontId="10" fillId="0" borderId="49" xfId="0" applyNumberFormat="1" applyFont="1" applyBorder="1" applyAlignment="1">
      <alignment horizontal="left" vertical="center" wrapText="1"/>
    </xf>
    <xf numFmtId="41" fontId="10" fillId="0" borderId="0" xfId="2" applyNumberFormat="1" applyAlignment="1">
      <alignment horizontal="right" vertical="center"/>
    </xf>
    <xf numFmtId="175" fontId="10" fillId="0" borderId="0" xfId="2" applyNumberFormat="1" applyAlignment="1">
      <alignment horizontal="right" vertical="center"/>
    </xf>
    <xf numFmtId="0" fontId="10" fillId="0" borderId="0" xfId="125" applyAlignment="1">
      <alignment vertical="center"/>
    </xf>
    <xf numFmtId="0" fontId="11" fillId="78" borderId="0" xfId="125" applyFont="1" applyFill="1" applyAlignment="1">
      <alignment vertical="center"/>
    </xf>
    <xf numFmtId="0" fontId="109" fillId="78" borderId="0" xfId="125" applyFont="1" applyFill="1" applyAlignment="1">
      <alignment vertical="center" wrapText="1"/>
    </xf>
    <xf numFmtId="0" fontId="11" fillId="0" borderId="0" xfId="125" applyFont="1" applyAlignment="1">
      <alignment vertical="center"/>
    </xf>
    <xf numFmtId="0" fontId="11" fillId="78" borderId="0" xfId="1" applyNumberFormat="1" applyFont="1" applyFill="1" applyAlignment="1">
      <alignment horizontal="right" vertical="center"/>
    </xf>
    <xf numFmtId="0" fontId="109" fillId="78" borderId="24" xfId="125" applyFont="1" applyFill="1" applyBorder="1" applyAlignment="1">
      <alignment horizontal="left" vertical="center" wrapText="1"/>
    </xf>
    <xf numFmtId="0" fontId="109" fillId="78" borderId="73" xfId="125" applyFont="1" applyFill="1" applyBorder="1" applyAlignment="1">
      <alignment horizontal="center" vertical="center" wrapText="1"/>
    </xf>
    <xf numFmtId="0" fontId="109" fillId="78" borderId="57" xfId="125" applyFont="1" applyFill="1" applyBorder="1" applyAlignment="1">
      <alignment horizontal="center" vertical="center" wrapText="1"/>
    </xf>
    <xf numFmtId="0" fontId="109" fillId="78" borderId="56" xfId="125" applyFont="1" applyFill="1" applyBorder="1" applyAlignment="1">
      <alignment horizontal="center" vertical="center" wrapText="1"/>
    </xf>
    <xf numFmtId="0" fontId="109" fillId="78" borderId="24" xfId="125" applyFont="1" applyFill="1" applyBorder="1" applyAlignment="1">
      <alignment horizontal="center" vertical="center" wrapText="1"/>
    </xf>
    <xf numFmtId="41" fontId="12" fillId="78" borderId="0" xfId="7" applyNumberFormat="1" applyFont="1" applyFill="1" applyAlignment="1">
      <alignment horizontal="right" vertical="center"/>
    </xf>
    <xf numFmtId="41" fontId="12" fillId="0" borderId="0" xfId="7" applyNumberFormat="1" applyFont="1" applyAlignment="1">
      <alignment horizontal="right" vertical="center"/>
    </xf>
    <xf numFmtId="3" fontId="10" fillId="0" borderId="50" xfId="125" applyNumberFormat="1" applyBorder="1" applyAlignment="1">
      <alignment horizontal="left" vertical="center" wrapText="1"/>
    </xf>
    <xf numFmtId="3" fontId="10" fillId="0" borderId="0" xfId="125" applyNumberFormat="1" applyAlignment="1">
      <alignment horizontal="center" vertical="center"/>
    </xf>
    <xf numFmtId="9" fontId="0" fillId="0" borderId="49" xfId="7" applyFont="1" applyBorder="1" applyAlignment="1">
      <alignment horizontal="center" vertical="center"/>
    </xf>
    <xf numFmtId="9" fontId="0" fillId="0" borderId="0" xfId="7" applyFont="1" applyAlignment="1">
      <alignment horizontal="center" vertical="center"/>
    </xf>
    <xf numFmtId="41" fontId="10" fillId="78" borderId="0" xfId="125" applyNumberFormat="1" applyFill="1" applyAlignment="1">
      <alignment horizontal="right" vertical="center"/>
    </xf>
    <xf numFmtId="3" fontId="10" fillId="0" borderId="49" xfId="125" applyNumberFormat="1" applyBorder="1" applyAlignment="1">
      <alignment horizontal="left" vertical="center" wrapText="1"/>
    </xf>
    <xf numFmtId="4" fontId="10" fillId="0" borderId="0" xfId="125" applyNumberFormat="1" applyAlignment="1">
      <alignment horizontal="center" vertical="center"/>
    </xf>
    <xf numFmtId="3" fontId="10" fillId="0" borderId="0" xfId="125" applyNumberFormat="1" applyAlignment="1">
      <alignment horizontal="left" vertical="center" wrapText="1"/>
    </xf>
    <xf numFmtId="0" fontId="27" fillId="0" borderId="0" xfId="125" applyFont="1" applyAlignment="1">
      <alignment horizontal="left" vertical="center"/>
    </xf>
    <xf numFmtId="0" fontId="11" fillId="0" borderId="0" xfId="1" applyNumberFormat="1" applyFont="1" applyAlignment="1">
      <alignment horizontal="right" vertical="center"/>
    </xf>
    <xf numFmtId="0" fontId="10" fillId="78" borderId="0" xfId="125" applyFill="1" applyAlignment="1">
      <alignment horizontal="right" vertical="center"/>
    </xf>
    <xf numFmtId="0" fontId="10" fillId="0" borderId="0" xfId="125" applyAlignment="1">
      <alignment horizontal="right" vertical="center"/>
    </xf>
    <xf numFmtId="0" fontId="111" fillId="77" borderId="44" xfId="125" applyFont="1" applyFill="1" applyBorder="1" applyAlignment="1">
      <alignment horizontal="center" vertical="center" wrapText="1"/>
    </xf>
    <xf numFmtId="0" fontId="111" fillId="77" borderId="26" xfId="125" applyFont="1" applyFill="1" applyBorder="1" applyAlignment="1">
      <alignment horizontal="center" vertical="center" wrapText="1"/>
    </xf>
    <xf numFmtId="0" fontId="11" fillId="78" borderId="0" xfId="125" applyFont="1" applyFill="1" applyAlignment="1">
      <alignment horizontal="right" vertical="center"/>
    </xf>
    <xf numFmtId="0" fontId="11" fillId="0" borderId="0" xfId="125" applyFont="1" applyAlignment="1">
      <alignment horizontal="right" vertical="center"/>
    </xf>
    <xf numFmtId="0" fontId="10" fillId="0" borderId="0" xfId="125" applyAlignment="1">
      <alignment horizontal="center" vertical="center" wrapText="1"/>
    </xf>
    <xf numFmtId="0" fontId="11" fillId="0" borderId="55" xfId="125" applyFont="1" applyBorder="1" applyAlignment="1">
      <alignment vertical="center"/>
    </xf>
    <xf numFmtId="0" fontId="11" fillId="0" borderId="0" xfId="125" applyFont="1" applyAlignment="1">
      <alignment horizontal="center" vertical="center"/>
    </xf>
    <xf numFmtId="0" fontId="10" fillId="0" borderId="0" xfId="125" applyAlignment="1">
      <alignment horizontal="center" vertical="center"/>
    </xf>
    <xf numFmtId="41" fontId="10" fillId="0" borderId="0" xfId="2" applyNumberFormat="1" applyAlignment="1">
      <alignment vertical="center"/>
    </xf>
    <xf numFmtId="9" fontId="10" fillId="0" borderId="0" xfId="7" applyAlignment="1">
      <alignment vertical="center"/>
    </xf>
    <xf numFmtId="3" fontId="11" fillId="0" borderId="0" xfId="125" applyNumberFormat="1" applyFont="1" applyAlignment="1">
      <alignment horizontal="center" vertical="center"/>
    </xf>
    <xf numFmtId="165" fontId="12" fillId="78" borderId="0" xfId="2" applyNumberFormat="1" applyFont="1" applyFill="1" applyAlignment="1">
      <alignment horizontal="right" vertical="center"/>
    </xf>
    <xf numFmtId="165" fontId="12" fillId="0" borderId="0" xfId="2" applyNumberFormat="1" applyFont="1" applyAlignment="1">
      <alignment horizontal="right" vertical="center"/>
    </xf>
    <xf numFmtId="166" fontId="12" fillId="0" borderId="0" xfId="7" applyNumberFormat="1" applyFont="1" applyAlignment="1">
      <alignment horizontal="right" vertical="center"/>
    </xf>
    <xf numFmtId="166" fontId="12" fillId="0" borderId="0" xfId="7" applyNumberFormat="1" applyFont="1" applyAlignment="1">
      <alignment horizontal="center" vertical="center"/>
    </xf>
    <xf numFmtId="9" fontId="0" fillId="0" borderId="0" xfId="7" applyFont="1" applyAlignment="1">
      <alignment vertical="center"/>
    </xf>
    <xf numFmtId="166" fontId="0" fillId="0" borderId="0" xfId="7" applyNumberFormat="1" applyFont="1" applyAlignment="1">
      <alignment vertical="center"/>
    </xf>
    <xf numFmtId="0" fontId="0" fillId="0" borderId="0" xfId="7" applyNumberFormat="1" applyFont="1" applyAlignment="1">
      <alignment horizontal="center" vertical="center"/>
    </xf>
    <xf numFmtId="0" fontId="12" fillId="0" borderId="0" xfId="7" applyNumberFormat="1" applyFont="1" applyAlignment="1">
      <alignment horizontal="center" vertical="center"/>
    </xf>
    <xf numFmtId="164" fontId="10" fillId="78" borderId="0" xfId="125" applyNumberFormat="1" applyFill="1" applyAlignment="1">
      <alignment horizontal="right" vertical="center"/>
    </xf>
    <xf numFmtId="9" fontId="0" fillId="0" borderId="0" xfId="7" applyFont="1" applyAlignment="1">
      <alignment horizontal="right" vertical="center"/>
    </xf>
    <xf numFmtId="164" fontId="11" fillId="78" borderId="0" xfId="125" applyNumberFormat="1" applyFont="1" applyFill="1" applyAlignment="1">
      <alignment horizontal="right" vertical="center"/>
    </xf>
    <xf numFmtId="165" fontId="0" fillId="78" borderId="0" xfId="2" applyNumberFormat="1" applyFont="1" applyFill="1" applyAlignment="1">
      <alignment horizontal="right" vertical="center"/>
    </xf>
    <xf numFmtId="165" fontId="0" fillId="0" borderId="0" xfId="2" applyNumberFormat="1" applyFont="1" applyAlignment="1">
      <alignment horizontal="right" vertical="center"/>
    </xf>
    <xf numFmtId="164" fontId="0" fillId="78" borderId="0" xfId="1" applyNumberFormat="1" applyFont="1" applyFill="1" applyAlignment="1">
      <alignment horizontal="right" vertical="center"/>
    </xf>
    <xf numFmtId="164" fontId="0" fillId="0" borderId="0" xfId="1" applyNumberFormat="1" applyFont="1" applyAlignment="1">
      <alignment horizontal="right" vertical="center"/>
    </xf>
    <xf numFmtId="164" fontId="10" fillId="78" borderId="0" xfId="1" applyNumberFormat="1" applyFill="1" applyAlignment="1">
      <alignment horizontal="right" vertical="center"/>
    </xf>
    <xf numFmtId="165" fontId="10" fillId="78" borderId="0" xfId="2" applyNumberFormat="1" applyFill="1" applyAlignment="1">
      <alignment horizontal="right" vertical="center"/>
    </xf>
    <xf numFmtId="165" fontId="10" fillId="0" borderId="0" xfId="2" applyNumberFormat="1" applyAlignment="1">
      <alignment horizontal="right" vertical="center"/>
    </xf>
    <xf numFmtId="0" fontId="109" fillId="0" borderId="0" xfId="1" applyNumberFormat="1" applyFont="1" applyAlignment="1">
      <alignment horizontal="right" vertical="center" wrapText="1"/>
    </xf>
    <xf numFmtId="165" fontId="11" fillId="78" borderId="0" xfId="2" applyNumberFormat="1" applyFont="1" applyFill="1" applyAlignment="1">
      <alignment horizontal="right" vertical="center"/>
    </xf>
    <xf numFmtId="165" fontId="11" fillId="0" borderId="0" xfId="2" applyNumberFormat="1" applyFont="1" applyAlignment="1">
      <alignment horizontal="right" vertical="center"/>
    </xf>
    <xf numFmtId="0" fontId="109" fillId="0" borderId="0" xfId="1" applyNumberFormat="1" applyFont="1" applyAlignment="1">
      <alignment horizontal="left" vertical="center" wrapText="1"/>
    </xf>
    <xf numFmtId="0" fontId="109" fillId="78" borderId="0" xfId="0" applyFont="1" applyFill="1" applyAlignment="1">
      <alignment vertical="center" wrapText="1"/>
    </xf>
    <xf numFmtId="0" fontId="109" fillId="78" borderId="24" xfId="0" applyFont="1" applyFill="1" applyBorder="1" applyAlignment="1">
      <alignment horizontal="left" vertical="center" wrapText="1"/>
    </xf>
    <xf numFmtId="0" fontId="109" fillId="78" borderId="73" xfId="0" applyFont="1" applyFill="1" applyBorder="1" applyAlignment="1">
      <alignment horizontal="center" vertical="center" wrapText="1"/>
    </xf>
    <xf numFmtId="166" fontId="10" fillId="0" borderId="0" xfId="0" applyNumberFormat="1" applyFont="1" applyAlignment="1">
      <alignment horizontal="right" vertical="center"/>
    </xf>
    <xf numFmtId="41" fontId="10" fillId="78" borderId="0" xfId="0" applyNumberFormat="1" applyFont="1" applyFill="1" applyAlignment="1">
      <alignment horizontal="right" vertical="center"/>
    </xf>
    <xf numFmtId="41" fontId="10" fillId="0" borderId="0" xfId="0" applyNumberFormat="1" applyFont="1" applyAlignment="1">
      <alignment horizontal="right" vertical="center"/>
    </xf>
    <xf numFmtId="0" fontId="11" fillId="0" borderId="0" xfId="0" quotePrefix="1" applyFont="1" applyAlignment="1">
      <alignment horizontal="right" vertical="center"/>
    </xf>
    <xf numFmtId="0" fontId="10" fillId="78" borderId="0" xfId="0" applyFont="1" applyFill="1" applyAlignment="1">
      <alignment horizontal="right" vertical="center"/>
    </xf>
    <xf numFmtId="0" fontId="10" fillId="0" borderId="0" xfId="0" applyFont="1" applyAlignment="1">
      <alignment horizontal="right" vertical="center"/>
    </xf>
    <xf numFmtId="0" fontId="11" fillId="78" borderId="0" xfId="0" applyFont="1" applyFill="1" applyAlignment="1">
      <alignment horizontal="right" vertical="center"/>
    </xf>
    <xf numFmtId="0" fontId="11" fillId="0" borderId="55" xfId="0" applyFont="1" applyBorder="1" applyAlignment="1">
      <alignment vertical="center"/>
    </xf>
    <xf numFmtId="0" fontId="11" fillId="0" borderId="0" xfId="0" applyFont="1" applyAlignment="1">
      <alignment horizontal="center" vertical="center" wrapText="1"/>
    </xf>
    <xf numFmtId="0" fontId="78" fillId="0" borderId="0" xfId="0" applyFont="1" applyAlignment="1">
      <alignment horizontal="left" vertical="center"/>
    </xf>
    <xf numFmtId="164" fontId="78" fillId="0" borderId="0" xfId="0" applyNumberFormat="1" applyFont="1" applyAlignment="1">
      <alignment vertical="center"/>
    </xf>
    <xf numFmtId="164" fontId="11" fillId="0" borderId="0" xfId="0" applyNumberFormat="1" applyFont="1" applyAlignment="1">
      <alignment horizontal="center" vertical="center"/>
    </xf>
    <xf numFmtId="43" fontId="11" fillId="0" borderId="0" xfId="0" applyNumberFormat="1" applyFont="1" applyAlignment="1">
      <alignment horizontal="center" vertical="center"/>
    </xf>
    <xf numFmtId="0" fontId="10" fillId="78" borderId="0" xfId="0" applyFont="1" applyFill="1" applyAlignme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left" vertical="center"/>
    </xf>
    <xf numFmtId="4" fontId="10" fillId="0" borderId="0" xfId="0" applyNumberFormat="1" applyFont="1" applyAlignment="1">
      <alignment horizontal="center" vertical="center"/>
    </xf>
    <xf numFmtId="166" fontId="10" fillId="0" borderId="0" xfId="7" applyNumberFormat="1" applyAlignment="1">
      <alignment vertical="center"/>
    </xf>
    <xf numFmtId="164" fontId="10" fillId="78" borderId="0" xfId="0" applyNumberFormat="1" applyFont="1" applyFill="1" applyAlignment="1">
      <alignment horizontal="right" vertical="center"/>
    </xf>
    <xf numFmtId="164" fontId="10" fillId="0" borderId="0" xfId="0" applyNumberFormat="1" applyFont="1" applyAlignment="1">
      <alignment horizontal="right" vertical="center"/>
    </xf>
    <xf numFmtId="164" fontId="11" fillId="78" borderId="0" xfId="0" applyNumberFormat="1" applyFont="1" applyFill="1" applyAlignment="1">
      <alignment horizontal="right" vertical="center"/>
    </xf>
    <xf numFmtId="164" fontId="11" fillId="0" borderId="0" xfId="0" applyNumberFormat="1" applyFont="1" applyAlignment="1">
      <alignment horizontal="right" vertical="center"/>
    </xf>
    <xf numFmtId="3" fontId="10" fillId="0" borderId="0" xfId="7" applyNumberFormat="1" applyAlignment="1">
      <alignment horizontal="center" vertical="center"/>
    </xf>
    <xf numFmtId="166" fontId="10" fillId="0" borderId="0" xfId="7" applyNumberFormat="1" applyAlignment="1">
      <alignment horizontal="center" vertical="center"/>
    </xf>
    <xf numFmtId="4" fontId="10" fillId="0" borderId="0" xfId="7" applyNumberFormat="1" applyAlignment="1">
      <alignment horizontal="center" vertical="center"/>
    </xf>
    <xf numFmtId="0" fontId="11" fillId="0" borderId="94" xfId="0" applyFont="1" applyBorder="1" applyAlignment="1">
      <alignment horizontal="left" indent="1"/>
    </xf>
    <xf numFmtId="3" fontId="11" fillId="0" borderId="94" xfId="0" applyNumberFormat="1" applyFont="1" applyBorder="1" applyAlignment="1">
      <alignment horizontal="center" vertical="center"/>
    </xf>
    <xf numFmtId="9" fontId="11" fillId="0" borderId="94" xfId="7" applyFont="1" applyBorder="1" applyAlignment="1">
      <alignment horizontal="center" vertical="center"/>
    </xf>
    <xf numFmtId="9" fontId="11" fillId="0" borderId="94" xfId="0" applyNumberFormat="1" applyFont="1" applyBorder="1" applyAlignment="1">
      <alignment horizontal="center" vertical="center"/>
    </xf>
    <xf numFmtId="0" fontId="11" fillId="0" borderId="94" xfId="0" applyFont="1" applyBorder="1" applyAlignment="1">
      <alignment horizontal="left" vertical="center"/>
    </xf>
    <xf numFmtId="164" fontId="11" fillId="0" borderId="94" xfId="0" applyNumberFormat="1" applyFont="1" applyBorder="1" applyAlignment="1">
      <alignment horizontal="center" vertical="center"/>
    </xf>
    <xf numFmtId="9" fontId="11" fillId="0" borderId="94" xfId="0" applyNumberFormat="1" applyFont="1" applyBorder="1" applyAlignment="1">
      <alignment horizontal="right" vertical="center"/>
    </xf>
    <xf numFmtId="4" fontId="11" fillId="0" borderId="94" xfId="0" applyNumberFormat="1" applyFont="1" applyBorder="1" applyAlignment="1">
      <alignment horizontal="center" vertical="center"/>
    </xf>
    <xf numFmtId="166" fontId="11" fillId="0" borderId="94" xfId="0" applyNumberFormat="1" applyFont="1" applyBorder="1" applyAlignment="1">
      <alignment horizontal="center" vertical="center"/>
    </xf>
    <xf numFmtId="3" fontId="11" fillId="0" borderId="94" xfId="0" applyNumberFormat="1" applyFont="1" applyBorder="1" applyAlignment="1">
      <alignment horizontal="center"/>
    </xf>
    <xf numFmtId="9" fontId="11" fillId="0" borderId="94" xfId="0" applyNumberFormat="1" applyFont="1" applyBorder="1" applyAlignment="1">
      <alignment horizontal="center"/>
    </xf>
    <xf numFmtId="0" fontId="11" fillId="0" borderId="94" xfId="125" applyFont="1" applyBorder="1" applyAlignment="1">
      <alignment horizontal="left" vertical="center"/>
    </xf>
    <xf numFmtId="3" fontId="11" fillId="0" borderId="94" xfId="125" applyNumberFormat="1" applyFont="1" applyBorder="1" applyAlignment="1">
      <alignment horizontal="center" vertical="center"/>
    </xf>
    <xf numFmtId="9" fontId="11" fillId="0" borderId="94" xfId="7" applyFont="1" applyBorder="1" applyAlignment="1">
      <alignment horizontal="center"/>
    </xf>
    <xf numFmtId="0" fontId="11" fillId="0" borderId="94" xfId="0" applyFont="1" applyBorder="1" applyAlignment="1">
      <alignment horizontal="left" vertical="center" indent="1"/>
    </xf>
    <xf numFmtId="4" fontId="11" fillId="0" borderId="94" xfId="0" applyNumberFormat="1" applyFont="1" applyBorder="1" applyAlignment="1">
      <alignment horizontal="center"/>
    </xf>
    <xf numFmtId="166" fontId="11" fillId="0" borderId="94" xfId="7" applyNumberFormat="1" applyFont="1" applyBorder="1" applyAlignment="1">
      <alignment horizontal="center"/>
    </xf>
    <xf numFmtId="41" fontId="10" fillId="0" borderId="0" xfId="7" applyNumberFormat="1" applyAlignment="1">
      <alignment horizontal="center" vertical="center"/>
    </xf>
    <xf numFmtId="41" fontId="10" fillId="0" borderId="0" xfId="0" applyNumberFormat="1" applyFont="1" applyAlignment="1">
      <alignment horizontal="center" vertical="center"/>
    </xf>
    <xf numFmtId="41" fontId="10" fillId="0" borderId="0" xfId="7" applyNumberFormat="1" applyAlignment="1">
      <alignment vertical="center"/>
    </xf>
    <xf numFmtId="3" fontId="11" fillId="0" borderId="94" xfId="0" applyNumberFormat="1" applyFont="1" applyBorder="1" applyAlignment="1">
      <alignment vertical="center"/>
    </xf>
    <xf numFmtId="41" fontId="10" fillId="0" borderId="60" xfId="0" applyNumberFormat="1" applyFont="1" applyBorder="1" applyAlignment="1">
      <alignment horizontal="center" vertical="center"/>
    </xf>
    <xf numFmtId="41" fontId="10" fillId="0" borderId="0" xfId="2" applyNumberFormat="1" applyAlignment="1">
      <alignment horizontal="center" vertical="center"/>
    </xf>
    <xf numFmtId="9" fontId="10" fillId="0" borderId="0" xfId="0" applyNumberFormat="1" applyFont="1" applyAlignment="1">
      <alignment vertical="center"/>
    </xf>
    <xf numFmtId="9" fontId="11" fillId="0" borderId="94" xfId="0" applyNumberFormat="1" applyFont="1" applyBorder="1" applyAlignment="1">
      <alignment vertical="center"/>
    </xf>
    <xf numFmtId="41" fontId="10" fillId="0" borderId="60" xfId="1" applyNumberFormat="1" applyBorder="1" applyAlignment="1">
      <alignment horizontal="center" vertical="center"/>
    </xf>
    <xf numFmtId="0" fontId="11" fillId="0" borderId="95" xfId="0" applyFont="1" applyBorder="1" applyAlignment="1">
      <alignment horizontal="left"/>
    </xf>
    <xf numFmtId="9" fontId="10" fillId="0" borderId="95" xfId="0" applyNumberFormat="1" applyFont="1" applyBorder="1" applyAlignment="1">
      <alignment horizontal="center"/>
    </xf>
    <xf numFmtId="9" fontId="0" fillId="0" borderId="95" xfId="0" applyNumberFormat="1" applyBorder="1" applyAlignment="1">
      <alignment horizontal="center"/>
    </xf>
    <xf numFmtId="0" fontId="11" fillId="0" borderId="96" xfId="0" applyFont="1" applyBorder="1"/>
    <xf numFmtId="0" fontId="10" fillId="0" borderId="96" xfId="0" applyFont="1" applyBorder="1" applyAlignment="1">
      <alignment horizontal="center"/>
    </xf>
    <xf numFmtId="9" fontId="10" fillId="0" borderId="96" xfId="0" applyNumberFormat="1" applyFont="1" applyBorder="1" applyAlignment="1">
      <alignment horizontal="center"/>
    </xf>
    <xf numFmtId="9" fontId="0" fillId="0" borderId="96" xfId="0" applyNumberFormat="1" applyBorder="1" applyAlignment="1">
      <alignment horizontal="center"/>
    </xf>
    <xf numFmtId="4" fontId="0" fillId="0" borderId="0" xfId="0" applyNumberFormat="1" applyAlignment="1">
      <alignment horizontal="right"/>
    </xf>
    <xf numFmtId="181" fontId="10" fillId="0" borderId="0" xfId="0" applyNumberFormat="1" applyFont="1" applyAlignment="1">
      <alignment horizontal="center" vertical="center"/>
    </xf>
    <xf numFmtId="181" fontId="10" fillId="0" borderId="60" xfId="0" applyNumberFormat="1" applyFont="1" applyBorder="1" applyAlignment="1">
      <alignment horizontal="center" vertical="center"/>
    </xf>
    <xf numFmtId="181" fontId="10" fillId="0" borderId="0" xfId="2" applyNumberFormat="1" applyAlignment="1">
      <alignment horizontal="center" vertical="center"/>
    </xf>
    <xf numFmtId="181" fontId="10" fillId="0" borderId="0" xfId="1" applyNumberFormat="1" applyAlignment="1">
      <alignment horizontal="center" vertical="center"/>
    </xf>
    <xf numFmtId="181" fontId="10" fillId="0" borderId="60" xfId="1" applyNumberFormat="1" applyBorder="1" applyAlignment="1">
      <alignment horizontal="center" vertical="center"/>
    </xf>
    <xf numFmtId="2" fontId="0" fillId="0" borderId="0" xfId="0" applyNumberFormat="1" applyAlignment="1">
      <alignment horizontal="center" vertical="center"/>
    </xf>
    <xf numFmtId="0" fontId="11" fillId="0" borderId="0" xfId="0" applyFont="1" applyAlignment="1">
      <alignment vertical="center"/>
    </xf>
    <xf numFmtId="0" fontId="11" fillId="78" borderId="49" xfId="0" applyFont="1" applyFill="1" applyBorder="1" applyAlignment="1">
      <alignment vertical="center"/>
    </xf>
    <xf numFmtId="0" fontId="109" fillId="78" borderId="52" xfId="0" applyFont="1" applyFill="1" applyBorder="1" applyAlignment="1">
      <alignment horizontal="left" vertical="center" wrapText="1"/>
    </xf>
    <xf numFmtId="166" fontId="0" fillId="0" borderId="0" xfId="0" applyNumberFormat="1" applyAlignment="1">
      <alignment horizontal="right" vertical="center"/>
    </xf>
    <xf numFmtId="9" fontId="0" fillId="0" borderId="48" xfId="7" applyFont="1" applyBorder="1" applyAlignment="1">
      <alignment horizontal="center" vertical="center"/>
    </xf>
    <xf numFmtId="41" fontId="0" fillId="78" borderId="0" xfId="0" applyNumberFormat="1" applyFill="1" applyAlignment="1">
      <alignment horizontal="right" vertical="center"/>
    </xf>
    <xf numFmtId="41" fontId="0" fillId="0" borderId="0" xfId="0" applyNumberFormat="1" applyAlignment="1">
      <alignment horizontal="right" vertical="center"/>
    </xf>
    <xf numFmtId="4" fontId="0" fillId="0" borderId="0" xfId="0" applyNumberFormat="1" applyAlignment="1">
      <alignment horizontal="center" vertical="center"/>
    </xf>
    <xf numFmtId="0" fontId="0" fillId="78" borderId="0" xfId="0" applyFill="1" applyAlignment="1">
      <alignment vertical="center"/>
    </xf>
    <xf numFmtId="164" fontId="0" fillId="0" borderId="0" xfId="0" applyNumberFormat="1" applyAlignment="1">
      <alignment horizontal="right" vertical="center"/>
    </xf>
    <xf numFmtId="166" fontId="0" fillId="0" borderId="0" xfId="0" applyNumberFormat="1" applyAlignment="1">
      <alignment vertical="center"/>
    </xf>
    <xf numFmtId="164" fontId="0" fillId="78" borderId="0" xfId="0" applyNumberFormat="1" applyFill="1" applyAlignment="1">
      <alignment horizontal="right" vertical="center"/>
    </xf>
    <xf numFmtId="39" fontId="78" fillId="0" borderId="0" xfId="0" applyNumberFormat="1" applyFont="1" applyAlignment="1">
      <alignment vertical="center"/>
    </xf>
    <xf numFmtId="39" fontId="11" fillId="0" borderId="94" xfId="0" applyNumberFormat="1" applyFont="1" applyBorder="1" applyAlignment="1">
      <alignment horizontal="right" vertical="center"/>
    </xf>
    <xf numFmtId="37" fontId="10" fillId="0" borderId="0" xfId="1" applyNumberFormat="1" applyAlignment="1">
      <alignment horizontal="right" vertical="center"/>
    </xf>
    <xf numFmtId="37" fontId="10" fillId="0" borderId="0" xfId="0" applyNumberFormat="1" applyFont="1" applyAlignment="1">
      <alignment horizontal="right" vertical="center"/>
    </xf>
    <xf numFmtId="37" fontId="10" fillId="0" borderId="0" xfId="2" applyNumberFormat="1" applyAlignment="1">
      <alignment horizontal="right" vertical="center"/>
    </xf>
    <xf numFmtId="39" fontId="10" fillId="0" borderId="0" xfId="1" applyNumberFormat="1" applyAlignment="1">
      <alignment horizontal="right" vertical="center"/>
    </xf>
    <xf numFmtId="39" fontId="10" fillId="0" borderId="0" xfId="0" applyNumberFormat="1" applyFont="1" applyAlignment="1">
      <alignment horizontal="right" vertical="center"/>
    </xf>
    <xf numFmtId="39" fontId="10" fillId="0" borderId="0" xfId="2" applyNumberFormat="1" applyAlignment="1">
      <alignment horizontal="right" vertical="center"/>
    </xf>
    <xf numFmtId="37" fontId="11" fillId="0" borderId="94" xfId="1" applyNumberFormat="1" applyFont="1" applyBorder="1" applyAlignment="1">
      <alignment horizontal="center" vertical="center"/>
    </xf>
    <xf numFmtId="39" fontId="10" fillId="0" borderId="0" xfId="1" applyNumberFormat="1" applyAlignment="1">
      <alignment horizontal="center" vertical="center"/>
    </xf>
    <xf numFmtId="39" fontId="11" fillId="0" borderId="94" xfId="1" applyNumberFormat="1" applyFont="1" applyBorder="1" applyAlignment="1">
      <alignment horizontal="center" vertical="center"/>
    </xf>
    <xf numFmtId="3" fontId="11" fillId="0" borderId="45" xfId="0" applyNumberFormat="1" applyFont="1" applyBorder="1" applyAlignment="1">
      <alignment horizontal="center" vertical="center"/>
    </xf>
    <xf numFmtId="3" fontId="11" fillId="0" borderId="47" xfId="1" applyNumberFormat="1" applyFont="1" applyBorder="1" applyAlignment="1">
      <alignment horizontal="center" vertical="center"/>
    </xf>
    <xf numFmtId="3" fontId="11" fillId="82" borderId="45" xfId="0" applyNumberFormat="1" applyFont="1" applyFill="1" applyBorder="1" applyAlignment="1">
      <alignment horizontal="center" vertical="center"/>
    </xf>
    <xf numFmtId="3" fontId="11" fillId="82" borderId="47" xfId="1" applyNumberFormat="1" applyFont="1" applyFill="1" applyBorder="1" applyAlignment="1">
      <alignment horizontal="center" vertical="center"/>
    </xf>
    <xf numFmtId="3" fontId="11" fillId="82" borderId="45" xfId="0" applyNumberFormat="1" applyFont="1" applyFill="1" applyBorder="1" applyAlignment="1">
      <alignment horizontal="left" vertical="center"/>
    </xf>
    <xf numFmtId="3" fontId="11" fillId="0" borderId="45" xfId="0" applyNumberFormat="1" applyFont="1" applyBorder="1" applyAlignment="1">
      <alignment horizontal="left" vertical="center"/>
    </xf>
    <xf numFmtId="44" fontId="11" fillId="0" borderId="94" xfId="0" applyNumberFormat="1" applyFont="1" applyBorder="1" applyAlignment="1">
      <alignment horizontal="center"/>
    </xf>
    <xf numFmtId="4" fontId="10" fillId="0" borderId="0" xfId="134" applyNumberFormat="1" applyAlignment="1">
      <alignment horizontal="center" vertical="center"/>
    </xf>
    <xf numFmtId="0" fontId="10" fillId="0" borderId="36" xfId="134" applyBorder="1" applyAlignment="1">
      <alignment horizontal="center" vertical="center" wrapText="1"/>
    </xf>
    <xf numFmtId="9" fontId="10" fillId="0" borderId="36" xfId="144" applyBorder="1" applyAlignment="1">
      <alignment horizontal="center" vertical="center" wrapText="1"/>
    </xf>
    <xf numFmtId="0" fontId="10" fillId="0" borderId="0" xfId="134" applyAlignment="1">
      <alignment vertical="center"/>
    </xf>
    <xf numFmtId="0" fontId="10" fillId="0" borderId="0" xfId="134" applyAlignment="1">
      <alignment horizontal="left" vertical="center"/>
    </xf>
    <xf numFmtId="0" fontId="0" fillId="0" borderId="64" xfId="0" applyBorder="1" applyAlignment="1">
      <alignment horizontal="center"/>
    </xf>
    <xf numFmtId="0" fontId="111" fillId="77" borderId="34" xfId="0" applyFont="1" applyFill="1" applyBorder="1" applyAlignment="1">
      <alignment horizontal="center" vertical="center" wrapText="1"/>
    </xf>
    <xf numFmtId="43" fontId="107" fillId="0" borderId="0" xfId="0" applyNumberFormat="1" applyFont="1"/>
    <xf numFmtId="0" fontId="0" fillId="76" borderId="0" xfId="0" applyFill="1"/>
    <xf numFmtId="0" fontId="10" fillId="0" borderId="0" xfId="0" applyFont="1" applyAlignment="1">
      <alignment vertical="center"/>
    </xf>
    <xf numFmtId="0" fontId="10" fillId="0" borderId="36" xfId="0" applyFont="1" applyBorder="1" applyAlignment="1">
      <alignment horizontal="center" vertical="center" wrapText="1"/>
    </xf>
    <xf numFmtId="0" fontId="10" fillId="0" borderId="0" xfId="125" applyAlignment="1">
      <alignment vertical="center" wrapText="1"/>
    </xf>
    <xf numFmtId="0" fontId="11" fillId="0" borderId="0" xfId="125" applyFont="1" applyAlignment="1">
      <alignment horizontal="left" vertical="center"/>
    </xf>
    <xf numFmtId="0" fontId="111" fillId="77" borderId="31" xfId="0" applyFont="1" applyFill="1" applyBorder="1" applyAlignment="1">
      <alignment horizontal="center" vertical="center" wrapText="1"/>
    </xf>
    <xf numFmtId="0" fontId="112" fillId="83" borderId="65" xfId="0" applyFont="1" applyFill="1" applyBorder="1" applyAlignment="1">
      <alignment horizontal="center" vertical="center"/>
    </xf>
    <xf numFmtId="9" fontId="11" fillId="0" borderId="64" xfId="7" applyFont="1" applyBorder="1" applyAlignment="1">
      <alignment horizontal="center"/>
    </xf>
    <xf numFmtId="0" fontId="111" fillId="77" borderId="1" xfId="0" applyFont="1" applyFill="1" applyBorder="1" applyAlignment="1">
      <alignment vertical="center" wrapText="1"/>
    </xf>
    <xf numFmtId="2" fontId="0" fillId="0" borderId="0" xfId="0" applyNumberFormat="1" applyAlignment="1">
      <alignment horizontal="center"/>
    </xf>
    <xf numFmtId="0" fontId="10" fillId="0" borderId="64" xfId="0" applyFont="1" applyBorder="1"/>
    <xf numFmtId="9" fontId="0" fillId="0" borderId="64" xfId="7" applyFont="1" applyBorder="1" applyAlignment="1">
      <alignment horizontal="center"/>
    </xf>
    <xf numFmtId="2" fontId="10" fillId="0" borderId="0" xfId="0" applyNumberFormat="1" applyFont="1" applyAlignment="1">
      <alignment horizontal="center"/>
    </xf>
    <xf numFmtId="0" fontId="14" fillId="0" borderId="0" xfId="0" applyFont="1" applyAlignment="1">
      <alignment wrapText="1"/>
    </xf>
    <xf numFmtId="0" fontId="111" fillId="77" borderId="24" xfId="0" applyFont="1" applyFill="1" applyBorder="1" applyAlignment="1">
      <alignment horizontal="left" wrapText="1"/>
    </xf>
    <xf numFmtId="0" fontId="78" fillId="0" borderId="75" xfId="0" applyFont="1" applyBorder="1" applyAlignment="1">
      <alignment vertical="center"/>
    </xf>
    <xf numFmtId="9" fontId="78" fillId="0" borderId="75" xfId="0" applyNumberFormat="1" applyFont="1" applyBorder="1" applyAlignment="1">
      <alignment horizontal="right" vertical="center"/>
    </xf>
    <xf numFmtId="0" fontId="11" fillId="0" borderId="0" xfId="1952" applyFont="1"/>
    <xf numFmtId="0" fontId="11" fillId="78" borderId="0" xfId="1952" applyFont="1" applyFill="1"/>
    <xf numFmtId="0" fontId="11" fillId="0" borderId="0" xfId="1952" applyFont="1" applyAlignment="1">
      <alignment horizontal="right" wrapText="1"/>
    </xf>
    <xf numFmtId="0" fontId="10" fillId="0" borderId="0" xfId="1952"/>
    <xf numFmtId="0" fontId="11" fillId="78" borderId="49" xfId="1952" applyFont="1" applyFill="1" applyBorder="1"/>
    <xf numFmtId="0" fontId="122" fillId="0" borderId="0" xfId="1952" applyFont="1" applyAlignment="1">
      <alignment vertical="center"/>
    </xf>
    <xf numFmtId="0" fontId="109" fillId="78" borderId="53" xfId="1952" applyFont="1" applyFill="1" applyBorder="1" applyAlignment="1">
      <alignment horizontal="left" wrapText="1"/>
    </xf>
    <xf numFmtId="0" fontId="109" fillId="78" borderId="24" xfId="1952" applyFont="1" applyFill="1" applyBorder="1" applyAlignment="1">
      <alignment horizontal="center" vertical="center" wrapText="1"/>
    </xf>
    <xf numFmtId="0" fontId="109" fillId="78" borderId="52" xfId="1952" applyFont="1" applyFill="1" applyBorder="1" applyAlignment="1">
      <alignment horizontal="center" vertical="center" wrapText="1"/>
    </xf>
    <xf numFmtId="3" fontId="10" fillId="0" borderId="51" xfId="1952" applyNumberFormat="1" applyBorder="1" applyAlignment="1">
      <alignment horizontal="left" vertical="center" wrapText="1"/>
    </xf>
    <xf numFmtId="3" fontId="10" fillId="0" borderId="0" xfId="1952" applyNumberFormat="1" applyAlignment="1">
      <alignment horizontal="center"/>
    </xf>
    <xf numFmtId="3" fontId="10" fillId="0" borderId="50" xfId="1952" applyNumberFormat="1" applyBorder="1" applyAlignment="1">
      <alignment horizontal="center"/>
    </xf>
    <xf numFmtId="3" fontId="10" fillId="0" borderId="48" xfId="1952" applyNumberFormat="1" applyBorder="1" applyAlignment="1">
      <alignment horizontal="center"/>
    </xf>
    <xf numFmtId="41" fontId="10" fillId="78" borderId="0" xfId="1952" applyNumberFormat="1" applyFill="1" applyAlignment="1">
      <alignment horizontal="right"/>
    </xf>
    <xf numFmtId="3" fontId="10" fillId="0" borderId="0" xfId="1952" applyNumberFormat="1" applyAlignment="1">
      <alignment horizontal="left" vertical="center" wrapText="1"/>
    </xf>
    <xf numFmtId="0" fontId="133" fillId="0" borderId="0" xfId="0" applyFont="1"/>
    <xf numFmtId="0" fontId="95" fillId="0" borderId="0" xfId="0" applyFont="1"/>
    <xf numFmtId="0" fontId="10" fillId="78" borderId="0" xfId="1952" applyFill="1" applyAlignment="1">
      <alignment horizontal="right"/>
    </xf>
    <xf numFmtId="0" fontId="111" fillId="77" borderId="44" xfId="1952" applyFont="1" applyFill="1" applyBorder="1" applyAlignment="1">
      <alignment horizontal="center" vertical="center" wrapText="1"/>
    </xf>
    <xf numFmtId="0" fontId="111" fillId="77" borderId="26" xfId="1952" applyFont="1" applyFill="1" applyBorder="1" applyAlignment="1">
      <alignment horizontal="center" vertical="center" wrapText="1"/>
    </xf>
    <xf numFmtId="0" fontId="11" fillId="78" borderId="0" xfId="1952" applyFont="1" applyFill="1" applyAlignment="1">
      <alignment horizontal="right"/>
    </xf>
    <xf numFmtId="0" fontId="10" fillId="0" borderId="0" xfId="1952" applyAlignment="1">
      <alignment horizontal="center" vertical="center" wrapText="1"/>
    </xf>
    <xf numFmtId="0" fontId="11" fillId="0" borderId="0" xfId="1952" applyFont="1" applyAlignment="1">
      <alignment horizontal="right"/>
    </xf>
    <xf numFmtId="0" fontId="10" fillId="78" borderId="0" xfId="1952" applyFill="1"/>
    <xf numFmtId="0" fontId="10" fillId="0" borderId="0" xfId="1952" applyAlignment="1">
      <alignment horizontal="center"/>
    </xf>
    <xf numFmtId="18" fontId="10" fillId="0" borderId="0" xfId="1952" applyNumberFormat="1" applyAlignment="1">
      <alignment horizontal="center"/>
    </xf>
    <xf numFmtId="0" fontId="10" fillId="0" borderId="60" xfId="1952" applyBorder="1" applyAlignment="1">
      <alignment horizontal="center"/>
    </xf>
    <xf numFmtId="18" fontId="10" fillId="0" borderId="60" xfId="1952" applyNumberFormat="1" applyBorder="1" applyAlignment="1">
      <alignment horizontal="center"/>
    </xf>
    <xf numFmtId="0" fontId="11" fillId="0" borderId="0" xfId="1952" applyFont="1" applyAlignment="1">
      <alignment horizontal="center"/>
    </xf>
    <xf numFmtId="0" fontId="11" fillId="0" borderId="0" xfId="755" applyFont="1" applyAlignment="1">
      <alignment horizontal="left"/>
    </xf>
    <xf numFmtId="0" fontId="0" fillId="0" borderId="0" xfId="0" applyAlignment="1">
      <alignment horizontal="left" wrapText="1"/>
    </xf>
    <xf numFmtId="9" fontId="109" fillId="78" borderId="24" xfId="7" applyFont="1" applyFill="1" applyBorder="1" applyAlignment="1">
      <alignment horizontal="center" vertical="center" wrapText="1"/>
    </xf>
    <xf numFmtId="9" fontId="133" fillId="81" borderId="25" xfId="7" applyFont="1" applyFill="1" applyBorder="1" applyAlignment="1">
      <alignment horizontal="center" vertical="center" wrapText="1"/>
    </xf>
    <xf numFmtId="3" fontId="133" fillId="0" borderId="74" xfId="0" applyNumberFormat="1" applyFont="1" applyBorder="1" applyAlignment="1">
      <alignment horizontal="center" vertical="center" wrapText="1"/>
    </xf>
    <xf numFmtId="0" fontId="133" fillId="0" borderId="74" xfId="0" applyFont="1" applyBorder="1" applyAlignment="1">
      <alignment horizontal="center" vertical="center" wrapText="1"/>
    </xf>
    <xf numFmtId="9" fontId="95" fillId="81" borderId="29" xfId="7" applyFont="1" applyFill="1" applyBorder="1" applyAlignment="1">
      <alignment horizontal="center" vertical="center" wrapText="1"/>
    </xf>
    <xf numFmtId="9" fontId="10" fillId="0" borderId="0" xfId="7" quotePrefix="1" applyAlignment="1">
      <alignment horizontal="center" vertical="center"/>
    </xf>
    <xf numFmtId="9" fontId="11" fillId="0" borderId="0" xfId="7" quotePrefix="1" applyFont="1" applyAlignment="1">
      <alignment horizontal="center" vertical="center"/>
    </xf>
    <xf numFmtId="9" fontId="11" fillId="0" borderId="0" xfId="7" applyFont="1" applyAlignment="1">
      <alignment horizontal="center" wrapText="1"/>
    </xf>
    <xf numFmtId="166" fontId="11" fillId="0" borderId="0" xfId="7" applyNumberFormat="1" applyFont="1" applyAlignment="1">
      <alignment horizontal="center"/>
    </xf>
    <xf numFmtId="164" fontId="0" fillId="0" borderId="0" xfId="0" applyNumberFormat="1" applyAlignment="1">
      <alignment horizontal="center" vertical="center"/>
    </xf>
    <xf numFmtId="1" fontId="0" fillId="0" borderId="0" xfId="0" applyNumberFormat="1" applyAlignment="1">
      <alignment horizontal="center" vertical="center"/>
    </xf>
    <xf numFmtId="1" fontId="11" fillId="0" borderId="94" xfId="0" applyNumberFormat="1" applyFont="1" applyBorder="1" applyAlignment="1">
      <alignment horizontal="center" vertical="center"/>
    </xf>
    <xf numFmtId="166" fontId="0" fillId="77" borderId="0" xfId="0" applyNumberFormat="1" applyFill="1" applyAlignment="1">
      <alignment horizontal="right"/>
    </xf>
    <xf numFmtId="0" fontId="12" fillId="77" borderId="0" xfId="0" applyFont="1" applyFill="1" applyAlignment="1">
      <alignment horizontal="right"/>
    </xf>
    <xf numFmtId="0" fontId="11" fillId="77" borderId="0" xfId="0" quotePrefix="1" applyFont="1" applyFill="1" applyAlignment="1">
      <alignment horizontal="right"/>
    </xf>
    <xf numFmtId="4" fontId="0" fillId="0" borderId="0" xfId="7" applyNumberFormat="1" applyFont="1" applyAlignment="1">
      <alignment horizontal="center"/>
    </xf>
    <xf numFmtId="39" fontId="10" fillId="0" borderId="0" xfId="2" applyNumberFormat="1" applyAlignment="1">
      <alignment horizontal="center"/>
    </xf>
    <xf numFmtId="37" fontId="10" fillId="0" borderId="0" xfId="2" applyNumberFormat="1" applyAlignment="1">
      <alignment horizontal="center"/>
    </xf>
    <xf numFmtId="16" fontId="11" fillId="0" borderId="48" xfId="1215" applyNumberFormat="1" applyFont="1" applyBorder="1" applyAlignment="1">
      <alignment horizontal="center"/>
    </xf>
    <xf numFmtId="177" fontId="10" fillId="0" borderId="48" xfId="1215" applyNumberFormat="1" applyBorder="1" applyAlignment="1">
      <alignment horizontal="center"/>
    </xf>
    <xf numFmtId="177" fontId="10" fillId="0" borderId="48" xfId="7" applyNumberFormat="1" applyBorder="1" applyAlignment="1">
      <alignment horizontal="center"/>
    </xf>
    <xf numFmtId="3" fontId="10" fillId="0" borderId="48" xfId="1" applyNumberFormat="1" applyBorder="1" applyAlignment="1">
      <alignment horizontal="center"/>
    </xf>
    <xf numFmtId="16" fontId="11" fillId="0" borderId="60" xfId="1215" applyNumberFormat="1" applyFont="1" applyBorder="1" applyAlignment="1">
      <alignment horizontal="center"/>
    </xf>
    <xf numFmtId="177" fontId="10" fillId="0" borderId="60" xfId="1215" applyNumberFormat="1" applyBorder="1" applyAlignment="1">
      <alignment horizontal="center"/>
    </xf>
    <xf numFmtId="177" fontId="10" fillId="0" borderId="60" xfId="7" applyNumberFormat="1" applyBorder="1" applyAlignment="1">
      <alignment horizontal="center"/>
    </xf>
    <xf numFmtId="3" fontId="10" fillId="0" borderId="60" xfId="1" applyNumberFormat="1" applyBorder="1" applyAlignment="1">
      <alignment horizontal="center"/>
    </xf>
    <xf numFmtId="0" fontId="109" fillId="78" borderId="24" xfId="1215" applyFont="1" applyFill="1" applyBorder="1" applyAlignment="1">
      <alignment horizontal="left" wrapText="1"/>
    </xf>
    <xf numFmtId="3" fontId="11" fillId="0" borderId="0" xfId="7" applyNumberFormat="1" applyFont="1" applyAlignment="1">
      <alignment horizontal="left"/>
    </xf>
    <xf numFmtId="3" fontId="11" fillId="0" borderId="94" xfId="7" applyNumberFormat="1" applyFont="1" applyBorder="1" applyAlignment="1">
      <alignment horizontal="left"/>
    </xf>
    <xf numFmtId="3" fontId="11" fillId="0" borderId="94" xfId="7" applyNumberFormat="1" applyFont="1" applyBorder="1" applyAlignment="1">
      <alignment horizontal="center"/>
    </xf>
    <xf numFmtId="0" fontId="11" fillId="0" borderId="0" xfId="1215" applyFont="1"/>
    <xf numFmtId="9" fontId="10" fillId="0" borderId="38" xfId="7" quotePrefix="1" applyBorder="1" applyAlignment="1">
      <alignment horizontal="center" vertical="center" wrapText="1"/>
    </xf>
    <xf numFmtId="3" fontId="78" fillId="0" borderId="75" xfId="0" applyNumberFormat="1" applyFont="1" applyBorder="1" applyAlignment="1">
      <alignment horizontal="right" vertical="center"/>
    </xf>
    <xf numFmtId="9" fontId="78" fillId="0" borderId="0" xfId="0" applyNumberFormat="1" applyFont="1" applyAlignment="1">
      <alignment horizontal="right" vertical="center"/>
    </xf>
    <xf numFmtId="168" fontId="11" fillId="0" borderId="94" xfId="7" applyNumberFormat="1" applyFont="1" applyBorder="1" applyAlignment="1">
      <alignment horizontal="center"/>
    </xf>
    <xf numFmtId="168" fontId="10" fillId="0" borderId="0" xfId="7" applyNumberFormat="1" applyAlignment="1">
      <alignment horizontal="center"/>
    </xf>
    <xf numFmtId="4" fontId="10" fillId="0" borderId="0" xfId="7" applyNumberFormat="1" applyAlignment="1">
      <alignment horizontal="center"/>
    </xf>
    <xf numFmtId="4" fontId="11" fillId="0" borderId="94" xfId="7" applyNumberFormat="1" applyFont="1" applyBorder="1" applyAlignment="1">
      <alignment horizontal="center"/>
    </xf>
    <xf numFmtId="41" fontId="114" fillId="0" borderId="0" xfId="0" applyNumberFormat="1" applyFont="1" applyAlignment="1">
      <alignment horizontal="right"/>
    </xf>
    <xf numFmtId="3" fontId="10" fillId="0" borderId="0" xfId="0" applyNumberFormat="1" applyFont="1" applyAlignment="1">
      <alignment horizontal="left" vertical="center"/>
    </xf>
    <xf numFmtId="3" fontId="134" fillId="0" borderId="25" xfId="0" applyNumberFormat="1" applyFont="1" applyBorder="1" applyAlignment="1">
      <alignment horizontal="center" vertical="center" wrapText="1"/>
    </xf>
    <xf numFmtId="9" fontId="134" fillId="0" borderId="25" xfId="7" applyFont="1" applyBorder="1" applyAlignment="1">
      <alignment horizontal="center" vertical="center" wrapText="1"/>
    </xf>
    <xf numFmtId="0" fontId="111" fillId="77" borderId="110" xfId="0" applyFont="1" applyFill="1" applyBorder="1" applyAlignment="1">
      <alignment horizontal="center" vertical="center" wrapText="1"/>
    </xf>
    <xf numFmtId="3" fontId="134" fillId="0" borderId="36" xfId="0" applyNumberFormat="1" applyFont="1" applyBorder="1" applyAlignment="1">
      <alignment horizontal="center"/>
    </xf>
    <xf numFmtId="3" fontId="134" fillId="0" borderId="36" xfId="0" applyNumberFormat="1" applyFont="1" applyBorder="1" applyAlignment="1">
      <alignment horizontal="center" vertical="center" wrapText="1"/>
    </xf>
    <xf numFmtId="9" fontId="134" fillId="0" borderId="111" xfId="7" applyFont="1" applyBorder="1" applyAlignment="1">
      <alignment horizontal="center" vertical="center" wrapText="1"/>
    </xf>
    <xf numFmtId="9" fontId="134" fillId="0" borderId="36" xfId="7" applyFont="1" applyBorder="1" applyAlignment="1">
      <alignment horizontal="center" vertical="center" wrapText="1"/>
    </xf>
    <xf numFmtId="9" fontId="134" fillId="0" borderId="28" xfId="7" applyFont="1" applyBorder="1" applyAlignment="1">
      <alignment horizontal="center" vertical="center" wrapText="1"/>
    </xf>
    <xf numFmtId="2" fontId="10" fillId="0" borderId="0" xfId="1" applyNumberFormat="1" applyAlignment="1">
      <alignment horizontal="center" vertical="center" wrapText="1"/>
    </xf>
    <xf numFmtId="2" fontId="10" fillId="0" borderId="60" xfId="1" applyNumberFormat="1" applyBorder="1" applyAlignment="1">
      <alignment horizontal="center" vertical="center" wrapText="1"/>
    </xf>
    <xf numFmtId="0" fontId="10" fillId="0" borderId="0" xfId="125"/>
    <xf numFmtId="0" fontId="111" fillId="77" borderId="27" xfId="125" applyFont="1" applyFill="1" applyBorder="1" applyAlignment="1">
      <alignment horizontal="center" wrapText="1"/>
    </xf>
    <xf numFmtId="0" fontId="111" fillId="77" borderId="27" xfId="125" applyFont="1" applyFill="1" applyBorder="1" applyAlignment="1">
      <alignment wrapText="1"/>
    </xf>
    <xf numFmtId="0" fontId="111" fillId="77" borderId="112" xfId="125" applyFont="1" applyFill="1" applyBorder="1" applyAlignment="1">
      <alignment horizontal="center" vertical="center" wrapText="1"/>
    </xf>
    <xf numFmtId="0" fontId="109" fillId="78" borderId="1" xfId="785" applyFont="1" applyFill="1" applyBorder="1" applyAlignment="1">
      <alignment horizontal="center" vertical="center" wrapText="1"/>
    </xf>
    <xf numFmtId="3" fontId="10" fillId="0" borderId="25" xfId="125" applyNumberFormat="1" applyBorder="1" applyAlignment="1">
      <alignment horizontal="center" vertical="center" wrapText="1"/>
    </xf>
    <xf numFmtId="3" fontId="11" fillId="0" borderId="76" xfId="125" applyNumberFormat="1" applyFont="1" applyBorder="1" applyAlignment="1">
      <alignment horizontal="center" vertical="center" wrapText="1"/>
    </xf>
    <xf numFmtId="9" fontId="11" fillId="0" borderId="76" xfId="7" applyFont="1" applyBorder="1" applyAlignment="1">
      <alignment horizontal="center" vertical="center" wrapText="1"/>
    </xf>
    <xf numFmtId="166" fontId="0" fillId="0" borderId="0" xfId="7" applyNumberFormat="1" applyFont="1" applyAlignment="1">
      <alignment horizontal="right"/>
    </xf>
    <xf numFmtId="10" fontId="0" fillId="0" borderId="0" xfId="7" applyNumberFormat="1" applyFont="1" applyAlignment="1">
      <alignment horizontal="right"/>
    </xf>
    <xf numFmtId="9" fontId="135" fillId="0" borderId="0" xfId="0" applyNumberFormat="1" applyFont="1" applyAlignment="1">
      <alignment vertical="center"/>
    </xf>
    <xf numFmtId="166" fontId="10" fillId="0" borderId="60" xfId="7" applyNumberFormat="1" applyBorder="1" applyAlignment="1">
      <alignment horizontal="center" vertical="center" wrapText="1"/>
    </xf>
    <xf numFmtId="166" fontId="10" fillId="0" borderId="60" xfId="7" applyNumberFormat="1" applyBorder="1" applyAlignment="1">
      <alignment horizontal="center"/>
    </xf>
    <xf numFmtId="0" fontId="109" fillId="78" borderId="113" xfId="1" applyNumberFormat="1" applyFont="1" applyFill="1" applyBorder="1" applyAlignment="1">
      <alignment horizontal="center" vertical="center" wrapText="1"/>
    </xf>
    <xf numFmtId="3" fontId="0" fillId="0" borderId="60" xfId="0" applyNumberFormat="1" applyBorder="1" applyAlignment="1">
      <alignment horizontal="center" wrapText="1"/>
    </xf>
    <xf numFmtId="3" fontId="0" fillId="0" borderId="60" xfId="0" applyNumberFormat="1" applyBorder="1" applyAlignment="1">
      <alignment horizontal="center" vertical="center"/>
    </xf>
    <xf numFmtId="3" fontId="10" fillId="0" borderId="60" xfId="0" applyNumberFormat="1" applyFont="1" applyBorder="1" applyAlignment="1">
      <alignment horizontal="center" vertical="center"/>
    </xf>
    <xf numFmtId="9" fontId="0" fillId="0" borderId="60" xfId="0" applyNumberFormat="1" applyBorder="1" applyAlignment="1">
      <alignment horizontal="center" vertical="center"/>
    </xf>
    <xf numFmtId="9" fontId="0" fillId="0" borderId="60" xfId="7" applyFont="1" applyBorder="1" applyAlignment="1">
      <alignment horizontal="center"/>
    </xf>
    <xf numFmtId="3" fontId="133" fillId="0" borderId="114" xfId="0" applyNumberFormat="1" applyFont="1" applyBorder="1" applyAlignment="1">
      <alignment horizontal="center" vertical="center" wrapText="1"/>
    </xf>
    <xf numFmtId="0" fontId="133" fillId="0" borderId="114" xfId="0" applyFont="1" applyBorder="1" applyAlignment="1">
      <alignment horizontal="center" vertical="center" wrapText="1"/>
    </xf>
    <xf numFmtId="9" fontId="133" fillId="81" borderId="114" xfId="0" applyNumberFormat="1" applyFont="1" applyFill="1" applyBorder="1" applyAlignment="1">
      <alignment horizontal="center" vertical="center" wrapText="1"/>
    </xf>
    <xf numFmtId="9" fontId="133" fillId="81" borderId="114" xfId="7" applyFont="1" applyFill="1" applyBorder="1" applyAlignment="1">
      <alignment horizontal="center" vertical="center" wrapText="1"/>
    </xf>
    <xf numFmtId="0" fontId="134" fillId="0" borderId="0" xfId="0" applyFont="1"/>
    <xf numFmtId="177" fontId="10" fillId="0" borderId="0" xfId="1215" applyNumberFormat="1" applyAlignment="1">
      <alignment horizontal="left"/>
    </xf>
    <xf numFmtId="177" fontId="10" fillId="0" borderId="60" xfId="1215" applyNumberFormat="1" applyBorder="1" applyAlignment="1">
      <alignment horizontal="left"/>
    </xf>
    <xf numFmtId="9" fontId="10" fillId="0" borderId="60" xfId="7" applyBorder="1" applyAlignment="1">
      <alignment horizontal="center"/>
    </xf>
    <xf numFmtId="0" fontId="11" fillId="0" borderId="0" xfId="1215" applyFont="1" applyAlignment="1">
      <alignment horizontal="right" wrapText="1"/>
    </xf>
    <xf numFmtId="0" fontId="10" fillId="0" borderId="0" xfId="1215"/>
    <xf numFmtId="3" fontId="10" fillId="0" borderId="48" xfId="7" applyNumberFormat="1" applyBorder="1" applyAlignment="1">
      <alignment horizontal="left"/>
    </xf>
    <xf numFmtId="3" fontId="10" fillId="0" borderId="0" xfId="7" applyNumberFormat="1" applyAlignment="1">
      <alignment horizontal="left"/>
    </xf>
    <xf numFmtId="3" fontId="10" fillId="0" borderId="60" xfId="7" applyNumberFormat="1" applyBorder="1" applyAlignment="1">
      <alignment horizontal="left"/>
    </xf>
    <xf numFmtId="0" fontId="10" fillId="0" borderId="60" xfId="0" applyFont="1" applyBorder="1" applyAlignment="1">
      <alignment horizontal="left" vertical="center"/>
    </xf>
    <xf numFmtId="37" fontId="10" fillId="0" borderId="60" xfId="2" applyNumberFormat="1" applyBorder="1" applyAlignment="1">
      <alignment horizontal="right" vertical="center"/>
    </xf>
    <xf numFmtId="39" fontId="10" fillId="0" borderId="60" xfId="2" applyNumberFormat="1" applyBorder="1" applyAlignment="1">
      <alignment horizontal="right" vertical="center"/>
    </xf>
    <xf numFmtId="0" fontId="42" fillId="0" borderId="0" xfId="0" applyFont="1" applyAlignment="1">
      <alignment vertical="center"/>
    </xf>
    <xf numFmtId="170" fontId="0" fillId="0" borderId="0" xfId="0" applyNumberFormat="1" applyAlignment="1">
      <alignment horizontal="center" vertical="center"/>
    </xf>
    <xf numFmtId="2" fontId="78" fillId="0" borderId="76" xfId="0" applyNumberFormat="1" applyFont="1" applyBorder="1" applyAlignment="1">
      <alignment horizontal="center" vertical="center"/>
    </xf>
    <xf numFmtId="0" fontId="111" fillId="77" borderId="115" xfId="0" applyFont="1" applyFill="1" applyBorder="1" applyAlignment="1">
      <alignment horizontal="center" vertical="center" wrapText="1"/>
    </xf>
    <xf numFmtId="2" fontId="78" fillId="81" borderId="28" xfId="0" applyNumberFormat="1" applyFont="1" applyFill="1" applyBorder="1" applyAlignment="1">
      <alignment horizontal="center" vertical="center"/>
    </xf>
    <xf numFmtId="2" fontId="78" fillId="0" borderId="77" xfId="0" applyNumberFormat="1" applyFont="1" applyBorder="1" applyAlignment="1">
      <alignment horizontal="center" vertical="center"/>
    </xf>
    <xf numFmtId="15" fontId="10" fillId="0" borderId="0" xfId="5" applyNumberFormat="1" applyFont="1" applyAlignment="1">
      <alignment horizontal="center"/>
    </xf>
    <xf numFmtId="0" fontId="14" fillId="0" borderId="78" xfId="0" applyFont="1" applyBorder="1" applyAlignment="1">
      <alignment vertical="center"/>
    </xf>
    <xf numFmtId="0" fontId="14" fillId="0" borderId="0" xfId="0" applyFont="1" applyAlignment="1">
      <alignment horizontal="left" vertical="center"/>
    </xf>
    <xf numFmtId="3" fontId="11" fillId="0" borderId="75" xfId="0" applyNumberFormat="1" applyFont="1" applyBorder="1" applyAlignment="1">
      <alignment horizontal="center" vertical="center" wrapText="1"/>
    </xf>
    <xf numFmtId="4" fontId="10" fillId="0" borderId="75" xfId="0" applyNumberFormat="1" applyFont="1" applyBorder="1" applyAlignment="1">
      <alignment horizontal="center" vertical="center" wrapText="1"/>
    </xf>
    <xf numFmtId="4" fontId="10" fillId="0" borderId="75" xfId="0" quotePrefix="1" applyNumberFormat="1" applyFont="1" applyBorder="1" applyAlignment="1">
      <alignment horizontal="center" vertical="center" wrapText="1"/>
    </xf>
    <xf numFmtId="9" fontId="10" fillId="0" borderId="0" xfId="7" applyFont="1" applyAlignment="1">
      <alignment horizontal="left" vertical="center"/>
    </xf>
    <xf numFmtId="0" fontId="10" fillId="4" borderId="0" xfId="0" applyFont="1" applyFill="1"/>
    <xf numFmtId="181" fontId="10" fillId="0" borderId="0" xfId="1" applyNumberFormat="1" applyFill="1" applyAlignment="1">
      <alignment horizontal="center" vertical="center"/>
    </xf>
    <xf numFmtId="9" fontId="10" fillId="0" borderId="0" xfId="1" applyNumberFormat="1" applyFill="1" applyAlignment="1">
      <alignment horizontal="center" vertical="center"/>
    </xf>
    <xf numFmtId="180" fontId="10" fillId="0" borderId="0" xfId="1" applyNumberFormat="1" applyFill="1" applyAlignment="1">
      <alignment horizontal="center" vertical="center"/>
    </xf>
    <xf numFmtId="181" fontId="10" fillId="0" borderId="0" xfId="0" applyNumberFormat="1" applyFont="1" applyFill="1" applyAlignment="1">
      <alignment horizontal="center" vertical="center"/>
    </xf>
    <xf numFmtId="180" fontId="10" fillId="0" borderId="0" xfId="0" applyNumberFormat="1" applyFont="1" applyFill="1" applyAlignment="1">
      <alignment horizontal="center" vertical="center"/>
    </xf>
    <xf numFmtId="181" fontId="10" fillId="0" borderId="0" xfId="2" applyNumberFormat="1" applyFill="1" applyAlignment="1">
      <alignment horizontal="center" vertical="center"/>
    </xf>
    <xf numFmtId="180" fontId="10" fillId="0" borderId="0" xfId="2" applyNumberFormat="1" applyFill="1" applyAlignment="1">
      <alignment horizontal="center" vertical="center"/>
    </xf>
    <xf numFmtId="181" fontId="10" fillId="0" borderId="60" xfId="1" applyNumberFormat="1" applyFill="1" applyBorder="1" applyAlignment="1">
      <alignment horizontal="center" vertical="center"/>
    </xf>
    <xf numFmtId="9" fontId="10" fillId="0" borderId="60" xfId="1" applyNumberFormat="1" applyFill="1" applyBorder="1" applyAlignment="1">
      <alignment horizontal="center" vertical="center"/>
    </xf>
    <xf numFmtId="180" fontId="10" fillId="0" borderId="60" xfId="1" applyNumberFormat="1" applyFill="1" applyBorder="1" applyAlignment="1">
      <alignment horizontal="center" vertical="center"/>
    </xf>
    <xf numFmtId="181" fontId="10" fillId="0" borderId="60" xfId="0" applyNumberFormat="1" applyFont="1" applyFill="1" applyBorder="1" applyAlignment="1">
      <alignment horizontal="center" vertical="center"/>
    </xf>
    <xf numFmtId="180" fontId="10" fillId="0" borderId="60" xfId="0" applyNumberFormat="1" applyFont="1" applyFill="1" applyBorder="1" applyAlignment="1">
      <alignment horizontal="center" vertical="center"/>
    </xf>
    <xf numFmtId="180" fontId="0" fillId="0" borderId="60" xfId="0" applyNumberFormat="1" applyFill="1" applyBorder="1" applyAlignment="1">
      <alignment horizontal="right"/>
    </xf>
    <xf numFmtId="180" fontId="10" fillId="0" borderId="60" xfId="2" applyNumberFormat="1" applyFill="1" applyBorder="1" applyAlignment="1">
      <alignment horizontal="center" vertical="center"/>
    </xf>
    <xf numFmtId="2" fontId="78" fillId="0" borderId="25" xfId="0" applyNumberFormat="1" applyFont="1" applyFill="1" applyBorder="1" applyAlignment="1">
      <alignment horizontal="center" vertical="center"/>
    </xf>
    <xf numFmtId="2" fontId="78" fillId="0" borderId="29" xfId="0" applyNumberFormat="1" applyFont="1" applyFill="1" applyBorder="1" applyAlignment="1">
      <alignment horizontal="center" vertical="center"/>
    </xf>
    <xf numFmtId="2" fontId="78" fillId="0" borderId="76" xfId="0" applyNumberFormat="1" applyFont="1" applyFill="1" applyBorder="1" applyAlignment="1">
      <alignment horizontal="center" vertical="center"/>
    </xf>
    <xf numFmtId="2" fontId="78" fillId="0" borderId="77" xfId="0" applyNumberFormat="1" applyFont="1" applyFill="1" applyBorder="1" applyAlignment="1">
      <alignment horizontal="center" vertical="center"/>
    </xf>
    <xf numFmtId="165" fontId="0" fillId="0" borderId="0" xfId="0" applyNumberFormat="1"/>
    <xf numFmtId="0" fontId="0" fillId="0" borderId="89" xfId="0" applyFill="1" applyBorder="1"/>
    <xf numFmtId="44" fontId="78" fillId="0" borderId="89" xfId="2" applyFont="1" applyFill="1" applyBorder="1" applyAlignment="1">
      <alignment horizontal="center" vertical="center"/>
    </xf>
    <xf numFmtId="165" fontId="112" fillId="0" borderId="89" xfId="2" applyNumberFormat="1" applyFont="1" applyFill="1" applyBorder="1" applyAlignment="1">
      <alignment horizontal="center" vertical="center"/>
    </xf>
    <xf numFmtId="0" fontId="0" fillId="0" borderId="0" xfId="0" applyFill="1" applyAlignment="1">
      <alignment horizontal="right"/>
    </xf>
    <xf numFmtId="44" fontId="0" fillId="0" borderId="0" xfId="0" applyNumberFormat="1" applyFill="1" applyAlignment="1">
      <alignment horizontal="right"/>
    </xf>
    <xf numFmtId="0" fontId="0" fillId="0" borderId="0" xfId="0" applyAlignment="1">
      <alignment vertical="center"/>
    </xf>
    <xf numFmtId="0" fontId="0" fillId="0" borderId="0" xfId="0" applyAlignment="1">
      <alignment vertical="center" wrapText="1"/>
    </xf>
    <xf numFmtId="0" fontId="11" fillId="0" borderId="0" xfId="0" applyFont="1" applyAlignment="1">
      <alignment horizontal="left"/>
    </xf>
    <xf numFmtId="0" fontId="11" fillId="0" borderId="0" xfId="0" applyFont="1" applyAlignment="1">
      <alignment horizontal="center"/>
    </xf>
    <xf numFmtId="2" fontId="78" fillId="0" borderId="90" xfId="0" applyNumberFormat="1" applyFont="1" applyBorder="1" applyAlignment="1">
      <alignment horizontal="left" vertical="center" wrapText="1"/>
    </xf>
    <xf numFmtId="2" fontId="78" fillId="0" borderId="91" xfId="0" applyNumberFormat="1" applyFont="1" applyBorder="1" applyAlignment="1">
      <alignment horizontal="left" vertical="center" wrapText="1"/>
    </xf>
    <xf numFmtId="2" fontId="78" fillId="0" borderId="92" xfId="0" applyNumberFormat="1" applyFont="1" applyBorder="1" applyAlignment="1">
      <alignment horizontal="left" vertical="center" wrapText="1"/>
    </xf>
    <xf numFmtId="2" fontId="78" fillId="0" borderId="93" xfId="0" applyNumberFormat="1" applyFont="1" applyBorder="1" applyAlignment="1">
      <alignment horizontal="left" vertical="center" wrapText="1"/>
    </xf>
    <xf numFmtId="0" fontId="78" fillId="0" borderId="93" xfId="0" applyFont="1" applyBorder="1" applyAlignment="1">
      <alignment horizontal="left" vertical="center"/>
    </xf>
    <xf numFmtId="0" fontId="78" fillId="0" borderId="91" xfId="0" applyFont="1" applyBorder="1" applyAlignment="1">
      <alignment horizontal="left" vertical="center"/>
    </xf>
    <xf numFmtId="0" fontId="78" fillId="0" borderId="92" xfId="0" applyFont="1" applyBorder="1" applyAlignment="1">
      <alignment horizontal="left" vertical="center"/>
    </xf>
    <xf numFmtId="3" fontId="10" fillId="0" borderId="25" xfId="0" applyNumberFormat="1" applyFont="1" applyBorder="1" applyAlignment="1">
      <alignment horizontal="center" vertical="center" wrapText="1"/>
    </xf>
    <xf numFmtId="3" fontId="11" fillId="0" borderId="0" xfId="0" applyNumberFormat="1" applyFont="1" applyAlignment="1">
      <alignment horizontal="center" vertical="center" wrapText="1"/>
    </xf>
    <xf numFmtId="3" fontId="11" fillId="0" borderId="25" xfId="0" applyNumberFormat="1" applyFont="1" applyBorder="1" applyAlignment="1">
      <alignment horizontal="center" vertical="center" wrapText="1"/>
    </xf>
    <xf numFmtId="3" fontId="11" fillId="0" borderId="30" xfId="0" applyNumberFormat="1" applyFont="1" applyBorder="1" applyAlignment="1">
      <alignment horizontal="center" vertical="center" wrapText="1"/>
    </xf>
    <xf numFmtId="2" fontId="78" fillId="0" borderId="36" xfId="0" applyNumberFormat="1" applyFont="1" applyBorder="1" applyAlignment="1">
      <alignment horizontal="center" vertical="center" wrapText="1"/>
    </xf>
    <xf numFmtId="2" fontId="78" fillId="0" borderId="0" xfId="0" applyNumberFormat="1" applyFont="1" applyAlignment="1">
      <alignment horizontal="center" vertical="center" wrapText="1"/>
    </xf>
    <xf numFmtId="2" fontId="78" fillId="0" borderId="25" xfId="0" applyNumberFormat="1" applyFont="1" applyBorder="1" applyAlignment="1">
      <alignment horizontal="center" vertical="center" wrapText="1"/>
    </xf>
    <xf numFmtId="2" fontId="78" fillId="0" borderId="30" xfId="0" applyNumberFormat="1" applyFont="1" applyBorder="1" applyAlignment="1">
      <alignment horizontal="center" vertical="center" wrapText="1"/>
    </xf>
    <xf numFmtId="0" fontId="78" fillId="0" borderId="0" xfId="0" applyFont="1" applyAlignment="1">
      <alignment horizontal="center" vertical="center"/>
    </xf>
    <xf numFmtId="0" fontId="78" fillId="0" borderId="75" xfId="0" applyFont="1" applyBorder="1" applyAlignment="1">
      <alignment horizontal="center" vertical="center"/>
    </xf>
    <xf numFmtId="0" fontId="111" fillId="77" borderId="35" xfId="0" applyFont="1" applyFill="1" applyBorder="1" applyAlignment="1">
      <alignment horizontal="center" vertical="center" wrapText="1"/>
    </xf>
    <xf numFmtId="4" fontId="10" fillId="0" borderId="74" xfId="0" applyNumberFormat="1" applyFont="1" applyBorder="1" applyAlignment="1">
      <alignment horizontal="center" vertical="center" wrapText="1"/>
    </xf>
    <xf numFmtId="0" fontId="111" fillId="77" borderId="0" xfId="0" applyFont="1" applyFill="1" applyAlignment="1">
      <alignment horizontal="center" vertical="center" wrapText="1"/>
    </xf>
    <xf numFmtId="0" fontId="111" fillId="77" borderId="25" xfId="0" applyFont="1" applyFill="1" applyBorder="1" applyAlignment="1">
      <alignment horizontal="center" vertical="center" wrapText="1"/>
    </xf>
    <xf numFmtId="0" fontId="21" fillId="80" borderId="0" xfId="0" applyFont="1" applyFill="1" applyAlignment="1">
      <alignment vertical="center"/>
    </xf>
    <xf numFmtId="0" fontId="27" fillId="0" borderId="0" xfId="0" applyFont="1" applyAlignment="1">
      <alignment vertical="center"/>
    </xf>
    <xf numFmtId="0" fontId="21" fillId="0" borderId="0" xfId="0" applyFont="1" applyAlignment="1">
      <alignment vertical="center"/>
    </xf>
    <xf numFmtId="0" fontId="111" fillId="77" borderId="1" xfId="125" applyFont="1" applyFill="1" applyBorder="1" applyAlignment="1">
      <alignment horizontal="center" vertical="center" wrapText="1"/>
    </xf>
    <xf numFmtId="0" fontId="111" fillId="77" borderId="26" xfId="125" applyFont="1" applyFill="1" applyBorder="1" applyAlignment="1">
      <alignment horizontal="center" wrapText="1"/>
    </xf>
    <xf numFmtId="0" fontId="0" fillId="76" borderId="0" xfId="0" applyFill="1" applyAlignment="1">
      <alignment horizontal="center"/>
    </xf>
    <xf numFmtId="0" fontId="109" fillId="78" borderId="24" xfId="1" applyNumberFormat="1" applyFont="1" applyFill="1" applyBorder="1" applyAlignment="1">
      <alignment horizontal="center" wrapText="1"/>
    </xf>
    <xf numFmtId="0" fontId="133" fillId="81" borderId="0" xfId="0" applyFont="1" applyFill="1" applyAlignment="1">
      <alignment horizontal="center" vertical="center" wrapText="1"/>
    </xf>
    <xf numFmtId="0" fontId="11" fillId="0" borderId="0" xfId="0" applyFont="1" applyAlignment="1">
      <alignment horizontal="left" vertical="center"/>
    </xf>
    <xf numFmtId="0" fontId="11" fillId="0" borderId="0" xfId="0" applyFont="1" applyAlignment="1">
      <alignment vertical="center"/>
    </xf>
    <xf numFmtId="0" fontId="109" fillId="78" borderId="24" xfId="1" applyNumberFormat="1" applyFont="1" applyFill="1" applyBorder="1" applyAlignment="1">
      <alignment horizontal="center" vertical="center" wrapText="1"/>
    </xf>
    <xf numFmtId="0" fontId="10" fillId="0" borderId="0" xfId="0" applyFont="1" applyAlignment="1">
      <alignment vertical="center"/>
    </xf>
    <xf numFmtId="0" fontId="0" fillId="0" borderId="0" xfId="0" applyAlignment="1">
      <alignment vertical="center"/>
    </xf>
    <xf numFmtId="0" fontId="11" fillId="0" borderId="0" xfId="125" applyFont="1" applyAlignment="1">
      <alignment vertical="center"/>
    </xf>
    <xf numFmtId="0" fontId="109" fillId="78" borderId="24" xfId="85" applyNumberFormat="1" applyFont="1" applyFill="1" applyBorder="1" applyAlignment="1">
      <alignment horizontal="center" vertical="center" wrapText="1"/>
    </xf>
    <xf numFmtId="0" fontId="10" fillId="0" borderId="0" xfId="125" applyAlignment="1">
      <alignment vertical="center"/>
    </xf>
    <xf numFmtId="0" fontId="10" fillId="76" borderId="0" xfId="125" applyFill="1" applyAlignment="1">
      <alignment vertical="center"/>
    </xf>
    <xf numFmtId="0" fontId="0" fillId="0" borderId="0" xfId="0" applyAlignment="1">
      <alignment vertical="center" wrapText="1"/>
    </xf>
    <xf numFmtId="0" fontId="109" fillId="78" borderId="24" xfId="1" applyNumberFormat="1" applyFont="1" applyFill="1" applyBorder="1" applyAlignment="1">
      <alignment horizontal="right" wrapText="1"/>
    </xf>
    <xf numFmtId="9" fontId="11" fillId="0" borderId="0" xfId="7" applyFont="1" applyAlignment="1">
      <alignment horizontal="left"/>
    </xf>
    <xf numFmtId="0" fontId="11" fillId="0" borderId="0" xfId="0" applyFont="1" applyAlignment="1">
      <alignment wrapText="1"/>
    </xf>
    <xf numFmtId="0" fontId="111" fillId="77" borderId="1" xfId="0" applyFont="1" applyFill="1" applyBorder="1" applyAlignment="1">
      <alignment horizontal="center" vertical="center" wrapText="1"/>
    </xf>
    <xf numFmtId="0" fontId="21" fillId="0" borderId="0" xfId="755" applyFont="1" applyAlignment="1">
      <alignment vertical="center"/>
    </xf>
    <xf numFmtId="0" fontId="21" fillId="0" borderId="0" xfId="800" applyFont="1" applyAlignment="1">
      <alignment vertical="center"/>
    </xf>
    <xf numFmtId="0" fontId="11" fillId="0" borderId="0" xfId="1952" applyFont="1" applyAlignment="1">
      <alignment horizontal="left"/>
    </xf>
    <xf numFmtId="0" fontId="10"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182" fontId="0" fillId="0" borderId="0" xfId="0" applyNumberFormat="1" applyAlignment="1">
      <alignment horizontal="center"/>
    </xf>
    <xf numFmtId="9" fontId="10" fillId="0" borderId="36" xfId="7" applyNumberFormat="1" applyBorder="1" applyAlignment="1">
      <alignment horizontal="center" vertical="center" wrapText="1"/>
    </xf>
    <xf numFmtId="43" fontId="128" fillId="0" borderId="0" xfId="1" applyNumberFormat="1" applyFont="1"/>
    <xf numFmtId="43" fontId="129" fillId="0" borderId="0" xfId="1" applyNumberFormat="1" applyFont="1"/>
    <xf numFmtId="0" fontId="11" fillId="0" borderId="0" xfId="0" applyFont="1" applyAlignment="1">
      <alignment horizontal="left"/>
    </xf>
    <xf numFmtId="0" fontId="11" fillId="0" borderId="0" xfId="0" applyFont="1" applyAlignment="1">
      <alignment horizontal="center"/>
    </xf>
    <xf numFmtId="0" fontId="11" fillId="0" borderId="0" xfId="0" applyFont="1" applyAlignment="1"/>
    <xf numFmtId="0" fontId="21" fillId="0" borderId="0" xfId="0" applyFont="1" applyAlignment="1">
      <alignment vertical="center"/>
    </xf>
    <xf numFmtId="0" fontId="109" fillId="78" borderId="24" xfId="1" applyNumberFormat="1" applyFont="1" applyFill="1" applyBorder="1" applyAlignment="1">
      <alignment horizontal="center" wrapText="1"/>
    </xf>
    <xf numFmtId="0" fontId="11" fillId="0" borderId="0" xfId="0" applyFont="1" applyAlignment="1">
      <alignment vertical="center"/>
    </xf>
    <xf numFmtId="0" fontId="0" fillId="0" borderId="0" xfId="0" applyAlignment="1">
      <alignment vertical="center"/>
    </xf>
    <xf numFmtId="0" fontId="14" fillId="0" borderId="0" xfId="0" applyFont="1" applyAlignment="1"/>
    <xf numFmtId="3" fontId="0" fillId="0" borderId="60" xfId="0" applyNumberFormat="1" applyBorder="1" applyAlignment="1">
      <alignment horizontal="left" wrapText="1"/>
    </xf>
    <xf numFmtId="3" fontId="0" fillId="0" borderId="0" xfId="0" applyNumberFormat="1" applyBorder="1" applyAlignment="1">
      <alignment horizontal="left" wrapText="1"/>
    </xf>
    <xf numFmtId="3" fontId="0" fillId="0" borderId="0" xfId="0" applyNumberFormat="1" applyBorder="1" applyAlignment="1">
      <alignment horizontal="center" wrapText="1"/>
    </xf>
    <xf numFmtId="9" fontId="0" fillId="0" borderId="0" xfId="7" applyNumberFormat="1" applyFont="1" applyAlignment="1">
      <alignment horizontal="center" vertical="center"/>
    </xf>
    <xf numFmtId="0" fontId="0" fillId="0" borderId="0" xfId="0" applyAlignment="1">
      <alignment horizontal="left" vertical="center"/>
    </xf>
    <xf numFmtId="9" fontId="0" fillId="0" borderId="0" xfId="7" applyNumberFormat="1" applyFont="1" applyAlignment="1">
      <alignment horizontal="right" vertical="center"/>
    </xf>
    <xf numFmtId="9" fontId="0" fillId="0" borderId="60" xfId="1" applyNumberFormat="1" applyFont="1" applyBorder="1" applyAlignment="1">
      <alignment horizontal="right" vertical="center"/>
    </xf>
    <xf numFmtId="9" fontId="10" fillId="0" borderId="0" xfId="0" applyNumberFormat="1" applyFont="1" applyBorder="1" applyAlignment="1">
      <alignment horizontal="center" vertical="center" wrapText="1"/>
    </xf>
    <xf numFmtId="0" fontId="0" fillId="0" borderId="0" xfId="0"/>
    <xf numFmtId="9" fontId="10" fillId="0" borderId="0" xfId="7" applyNumberFormat="1" applyFont="1" applyAlignment="1">
      <alignment vertical="center"/>
    </xf>
    <xf numFmtId="9" fontId="0" fillId="0" borderId="0" xfId="7" applyNumberFormat="1" applyFont="1" applyAlignment="1">
      <alignment vertical="center"/>
    </xf>
    <xf numFmtId="9" fontId="10" fillId="0" borderId="50" xfId="7" applyFont="1" applyBorder="1" applyAlignment="1">
      <alignment horizontal="center"/>
    </xf>
    <xf numFmtId="3" fontId="61" fillId="0" borderId="0" xfId="0" applyNumberFormat="1" applyFont="1" applyAlignment="1">
      <alignment horizontal="center"/>
    </xf>
    <xf numFmtId="9" fontId="10" fillId="0" borderId="0" xfId="7" applyFont="1" applyAlignment="1">
      <alignment horizontal="center"/>
    </xf>
    <xf numFmtId="9" fontId="10" fillId="0" borderId="49" xfId="7" applyFont="1" applyBorder="1" applyAlignment="1">
      <alignment horizontal="center"/>
    </xf>
    <xf numFmtId="0" fontId="111" fillId="77" borderId="24" xfId="0" applyFont="1" applyFill="1" applyBorder="1" applyAlignment="1">
      <alignment horizontal="center" wrapText="1"/>
    </xf>
    <xf numFmtId="9" fontId="10" fillId="0" borderId="0" xfId="7" applyFont="1" applyAlignment="1">
      <alignment horizontal="center" vertical="center" wrapText="1"/>
    </xf>
    <xf numFmtId="2" fontId="11" fillId="0" borderId="94" xfId="0" applyNumberFormat="1" applyFont="1" applyBorder="1" applyAlignment="1">
      <alignment horizontal="center"/>
    </xf>
    <xf numFmtId="0" fontId="27" fillId="0" borderId="0" xfId="0" applyFont="1" applyFill="1" applyAlignment="1">
      <alignment horizontal="left"/>
    </xf>
    <xf numFmtId="0" fontId="10" fillId="0" borderId="0" xfId="0" applyFont="1" applyFill="1" applyAlignment="1">
      <alignment horizontal="center" vertical="center" wrapText="1"/>
    </xf>
    <xf numFmtId="3" fontId="10" fillId="0" borderId="0" xfId="7" applyNumberFormat="1" applyFont="1" applyAlignment="1">
      <alignment horizontal="center"/>
    </xf>
    <xf numFmtId="3" fontId="10" fillId="0" borderId="0" xfId="1" applyNumberFormat="1" applyFont="1" applyAlignment="1">
      <alignment horizontal="center"/>
    </xf>
    <xf numFmtId="0" fontId="10" fillId="0" borderId="117" xfId="0" applyFont="1" applyBorder="1"/>
    <xf numFmtId="0" fontId="11" fillId="86" borderId="48" xfId="0" applyFont="1" applyFill="1" applyBorder="1" applyAlignment="1"/>
    <xf numFmtId="0" fontId="10" fillId="0" borderId="60" xfId="0" applyFont="1" applyBorder="1" applyAlignment="1">
      <alignment horizontal="left"/>
    </xf>
    <xf numFmtId="3" fontId="10" fillId="0" borderId="60" xfId="0" applyNumberFormat="1" applyFont="1" applyBorder="1" applyAlignment="1">
      <alignment horizontal="center"/>
    </xf>
    <xf numFmtId="4" fontId="10" fillId="0" borderId="60" xfId="0" applyNumberFormat="1" applyFont="1" applyBorder="1" applyAlignment="1">
      <alignment horizontal="center"/>
    </xf>
    <xf numFmtId="0" fontId="11" fillId="0" borderId="117" xfId="0" applyFont="1" applyBorder="1" applyAlignment="1">
      <alignment horizontal="left"/>
    </xf>
    <xf numFmtId="3" fontId="11" fillId="0" borderId="117" xfId="0" applyNumberFormat="1" applyFont="1" applyBorder="1" applyAlignment="1">
      <alignment horizontal="center"/>
    </xf>
    <xf numFmtId="0" fontId="11" fillId="86" borderId="118" xfId="0" applyFont="1" applyFill="1" applyBorder="1" applyAlignment="1"/>
    <xf numFmtId="3" fontId="11" fillId="0" borderId="60" xfId="0" applyNumberFormat="1" applyFont="1" applyBorder="1" applyAlignment="1">
      <alignment horizontal="center"/>
    </xf>
    <xf numFmtId="44" fontId="10" fillId="0" borderId="0" xfId="0" applyNumberFormat="1" applyFont="1" applyAlignment="1">
      <alignment horizontal="center"/>
    </xf>
    <xf numFmtId="0" fontId="10" fillId="0" borderId="0" xfId="5229" applyFont="1" applyFill="1" applyBorder="1"/>
    <xf numFmtId="0" fontId="11" fillId="0" borderId="0" xfId="5229" applyFont="1" applyFill="1" applyBorder="1" applyAlignment="1"/>
    <xf numFmtId="0" fontId="11" fillId="89" borderId="0" xfId="5229" applyFont="1" applyFill="1" applyBorder="1" applyAlignment="1"/>
    <xf numFmtId="0" fontId="11" fillId="0" borderId="0" xfId="5229" applyFont="1" applyFill="1" applyBorder="1"/>
    <xf numFmtId="0" fontId="11" fillId="90" borderId="119" xfId="5229" applyFont="1" applyFill="1" applyBorder="1" applyAlignment="1"/>
    <xf numFmtId="0" fontId="11" fillId="89" borderId="0" xfId="5230" applyNumberFormat="1" applyFont="1" applyFill="1" applyBorder="1" applyAlignment="1">
      <alignment horizontal="right"/>
    </xf>
    <xf numFmtId="0" fontId="111" fillId="90" borderId="122" xfId="5229" applyFont="1" applyFill="1" applyBorder="1" applyAlignment="1">
      <alignment horizontal="left" wrapText="1"/>
    </xf>
    <xf numFmtId="0" fontId="111" fillId="90" borderId="113" xfId="5229" applyFont="1" applyFill="1" applyBorder="1" applyAlignment="1">
      <alignment horizontal="center" vertical="center" wrapText="1"/>
    </xf>
    <xf numFmtId="0" fontId="111" fillId="90" borderId="123" xfId="5229" applyFont="1" applyFill="1" applyBorder="1" applyAlignment="1">
      <alignment horizontal="center" vertical="center" wrapText="1"/>
    </xf>
    <xf numFmtId="0" fontId="111" fillId="90" borderId="124" xfId="5229" applyFont="1" applyFill="1" applyBorder="1" applyAlignment="1">
      <alignment horizontal="center" vertical="center" wrapText="1"/>
    </xf>
    <xf numFmtId="41" fontId="137" fillId="89" borderId="0" xfId="5231" applyNumberFormat="1" applyFont="1" applyFill="1" applyBorder="1" applyAlignment="1">
      <alignment horizontal="right"/>
    </xf>
    <xf numFmtId="3" fontId="10" fillId="0" borderId="125" xfId="5229" applyNumberFormat="1" applyFont="1" applyFill="1" applyBorder="1" applyAlignment="1">
      <alignment horizontal="left" vertical="center"/>
    </xf>
    <xf numFmtId="41" fontId="10" fillId="89" borderId="0" xfId="5229" applyNumberFormat="1" applyFont="1" applyFill="1" applyBorder="1" applyAlignment="1">
      <alignment horizontal="right"/>
    </xf>
    <xf numFmtId="3" fontId="10" fillId="0" borderId="0" xfId="5229" applyNumberFormat="1" applyFont="1" applyFill="1" applyBorder="1" applyAlignment="1">
      <alignment horizontal="left" vertical="center" wrapText="1"/>
    </xf>
    <xf numFmtId="3" fontId="10" fillId="0" borderId="0" xfId="5229" applyNumberFormat="1" applyFont="1" applyFill="1" applyBorder="1" applyAlignment="1">
      <alignment horizontal="center"/>
    </xf>
    <xf numFmtId="9" fontId="10" fillId="0" borderId="0" xfId="5231" applyFont="1" applyFill="1" applyBorder="1" applyAlignment="1">
      <alignment horizontal="center"/>
    </xf>
    <xf numFmtId="0" fontId="27" fillId="0" borderId="0" xfId="5229" applyFont="1" applyFill="1" applyBorder="1" applyAlignment="1">
      <alignment horizontal="left"/>
    </xf>
    <xf numFmtId="0" fontId="10" fillId="89" borderId="0" xfId="5229" applyFont="1" applyFill="1" applyBorder="1" applyAlignment="1">
      <alignment horizontal="right"/>
    </xf>
    <xf numFmtId="0" fontId="111" fillId="90" borderId="44" xfId="5229" applyFont="1" applyFill="1" applyBorder="1" applyAlignment="1">
      <alignment horizontal="center" vertical="center" wrapText="1"/>
    </xf>
    <xf numFmtId="0" fontId="111" fillId="90" borderId="26" xfId="5229" applyFont="1" applyFill="1" applyBorder="1" applyAlignment="1">
      <alignment horizontal="center" vertical="center" wrapText="1"/>
    </xf>
    <xf numFmtId="9" fontId="10" fillId="0" borderId="36" xfId="5231" applyFont="1" applyFill="1" applyBorder="1" applyAlignment="1">
      <alignment horizontal="center" vertical="center" wrapText="1"/>
    </xf>
    <xf numFmtId="0" fontId="11" fillId="89" borderId="0" xfId="5229" applyFont="1" applyFill="1" applyBorder="1" applyAlignment="1">
      <alignment horizontal="right"/>
    </xf>
    <xf numFmtId="170" fontId="10" fillId="0" borderId="0" xfId="5229" applyNumberFormat="1" applyFont="1" applyFill="1" applyBorder="1" applyAlignment="1">
      <alignment horizontal="center" vertical="center" wrapText="1"/>
    </xf>
    <xf numFmtId="0" fontId="11" fillId="0" borderId="0" xfId="5229" applyFont="1" applyFill="1" applyBorder="1" applyAlignment="1">
      <alignment horizontal="center" vertical="center"/>
    </xf>
    <xf numFmtId="0" fontId="111" fillId="90" borderId="26" xfId="5229" applyFont="1" applyFill="1" applyBorder="1" applyAlignment="1">
      <alignment horizontal="left"/>
    </xf>
    <xf numFmtId="0" fontId="111" fillId="90" borderId="26" xfId="5229" applyFont="1" applyFill="1" applyBorder="1" applyAlignment="1">
      <alignment horizontal="center" wrapText="1"/>
    </xf>
    <xf numFmtId="0" fontId="10" fillId="0" borderId="0" xfId="5229" applyFont="1" applyFill="1" applyBorder="1" applyAlignment="1">
      <alignment horizontal="left"/>
    </xf>
    <xf numFmtId="176" fontId="10" fillId="0" borderId="0" xfId="5229" applyNumberFormat="1" applyFont="1" applyFill="1" applyBorder="1" applyAlignment="1">
      <alignment horizontal="right"/>
    </xf>
    <xf numFmtId="3" fontId="10" fillId="0" borderId="0" xfId="5229" applyNumberFormat="1" applyFont="1" applyFill="1" applyBorder="1" applyAlignment="1">
      <alignment horizontal="right" vertical="center" wrapText="1"/>
    </xf>
    <xf numFmtId="3" fontId="10" fillId="0" borderId="0" xfId="5229" applyNumberFormat="1" applyFont="1" applyFill="1" applyBorder="1" applyAlignment="1">
      <alignment horizontal="right"/>
    </xf>
    <xf numFmtId="0" fontId="10" fillId="0" borderId="60" xfId="5229" applyFont="1" applyFill="1" applyBorder="1" applyAlignment="1">
      <alignment horizontal="left"/>
    </xf>
    <xf numFmtId="176" fontId="10" fillId="0" borderId="60" xfId="5229" applyNumberFormat="1" applyFont="1" applyFill="1" applyBorder="1" applyAlignment="1">
      <alignment horizontal="right" vertical="center" wrapText="1"/>
    </xf>
    <xf numFmtId="3" fontId="10" fillId="0" borderId="60" xfId="5229" applyNumberFormat="1" applyFont="1" applyFill="1" applyBorder="1" applyAlignment="1">
      <alignment horizontal="right" vertical="center" wrapText="1"/>
    </xf>
    <xf numFmtId="3" fontId="10" fillId="0" borderId="60" xfId="5229" applyNumberFormat="1" applyFont="1" applyFill="1" applyBorder="1" applyAlignment="1">
      <alignment horizontal="right"/>
    </xf>
    <xf numFmtId="0" fontId="11" fillId="0" borderId="64" xfId="5229" applyFont="1" applyFill="1" applyBorder="1" applyAlignment="1">
      <alignment horizontal="left" indent="1"/>
    </xf>
    <xf numFmtId="3" fontId="11" fillId="0" borderId="64" xfId="5229" applyNumberFormat="1" applyFont="1" applyFill="1" applyBorder="1" applyAlignment="1">
      <alignment horizontal="right"/>
    </xf>
    <xf numFmtId="0" fontId="11" fillId="0" borderId="64" xfId="5229" applyFont="1" applyFill="1" applyBorder="1" applyAlignment="1">
      <alignment horizontal="right"/>
    </xf>
    <xf numFmtId="164" fontId="11" fillId="0" borderId="64" xfId="1" applyNumberFormat="1" applyFont="1" applyFill="1" applyBorder="1" applyAlignment="1">
      <alignment horizontal="right"/>
    </xf>
    <xf numFmtId="0" fontId="11" fillId="0" borderId="0" xfId="5229" applyFont="1" applyFill="1" applyBorder="1" applyAlignment="1">
      <alignment horizontal="left" indent="1"/>
    </xf>
    <xf numFmtId="3" fontId="11" fillId="0" borderId="0" xfId="5229" applyNumberFormat="1" applyFont="1" applyFill="1" applyBorder="1" applyAlignment="1">
      <alignment horizontal="center"/>
    </xf>
    <xf numFmtId="0" fontId="11" fillId="0" borderId="0" xfId="5229" applyFont="1" applyFill="1" applyBorder="1" applyAlignment="1">
      <alignment horizontal="center"/>
    </xf>
    <xf numFmtId="164" fontId="11" fillId="0" borderId="0" xfId="5230" applyNumberFormat="1" applyFont="1" applyFill="1" applyBorder="1" applyAlignment="1">
      <alignment horizontal="center"/>
    </xf>
    <xf numFmtId="0" fontId="27" fillId="0" borderId="0" xfId="5229" applyFont="1" applyFill="1" applyBorder="1"/>
    <xf numFmtId="170" fontId="27" fillId="0" borderId="0" xfId="5229" applyNumberFormat="1" applyFont="1" applyFill="1" applyBorder="1" applyAlignment="1">
      <alignment horizontal="left" vertical="center"/>
    </xf>
    <xf numFmtId="0" fontId="10" fillId="0" borderId="0" xfId="5229" applyFont="1" applyFill="1" applyBorder="1" applyAlignment="1">
      <alignment horizontal="center" vertical="center" wrapText="1"/>
    </xf>
    <xf numFmtId="0" fontId="10" fillId="89" borderId="0" xfId="5229" applyFont="1" applyFill="1" applyBorder="1" applyAlignment="1"/>
    <xf numFmtId="0" fontId="10" fillId="0" borderId="0" xfId="5229" applyFont="1" applyFill="1" applyBorder="1" applyAlignment="1"/>
    <xf numFmtId="0" fontId="136" fillId="0" borderId="0" xfId="5229"/>
    <xf numFmtId="0" fontId="11" fillId="0" borderId="0" xfId="5230" applyNumberFormat="1" applyFont="1" applyFill="1" applyBorder="1" applyAlignment="1">
      <alignment horizontal="right"/>
    </xf>
    <xf numFmtId="0" fontId="111" fillId="90" borderId="126" xfId="5229" applyFont="1" applyFill="1" applyBorder="1" applyAlignment="1">
      <alignment horizontal="center" vertical="center" wrapText="1"/>
    </xf>
    <xf numFmtId="41" fontId="137" fillId="0" borderId="0" xfId="5231" applyNumberFormat="1" applyFont="1" applyFill="1" applyBorder="1" applyAlignment="1">
      <alignment horizontal="right"/>
    </xf>
    <xf numFmtId="0" fontId="136" fillId="0" borderId="0" xfId="5229" applyAlignment="1">
      <alignment horizontal="left" wrapText="1"/>
    </xf>
    <xf numFmtId="3" fontId="10" fillId="0" borderId="0" xfId="5229" applyNumberFormat="1" applyFont="1" applyFill="1" applyBorder="1"/>
    <xf numFmtId="0" fontId="10" fillId="0" borderId="0" xfId="5229" applyFont="1" applyFill="1" applyBorder="1" applyAlignment="1">
      <alignment horizontal="right"/>
    </xf>
    <xf numFmtId="165" fontId="137" fillId="89" borderId="0" xfId="5232" applyNumberFormat="1" applyFont="1" applyFill="1" applyBorder="1" applyAlignment="1">
      <alignment horizontal="right"/>
    </xf>
    <xf numFmtId="0" fontId="10" fillId="91" borderId="0" xfId="5229" applyFont="1" applyFill="1" applyBorder="1" applyAlignment="1">
      <alignment horizontal="right"/>
    </xf>
    <xf numFmtId="0" fontId="10" fillId="91" borderId="0" xfId="5229" applyFont="1" applyFill="1" applyBorder="1"/>
    <xf numFmtId="0" fontId="78" fillId="0" borderId="29" xfId="5229" applyFont="1" applyFill="1" applyBorder="1" applyAlignment="1">
      <alignment vertical="center"/>
    </xf>
    <xf numFmtId="0" fontId="78" fillId="0" borderId="0" xfId="5229" applyFont="1" applyFill="1" applyBorder="1" applyAlignment="1">
      <alignment vertical="center"/>
    </xf>
    <xf numFmtId="0" fontId="111" fillId="90" borderId="113" xfId="5229" applyFont="1" applyFill="1" applyBorder="1" applyAlignment="1">
      <alignment vertical="center"/>
    </xf>
    <xf numFmtId="0" fontId="111" fillId="77" borderId="113" xfId="5229" applyFont="1" applyFill="1" applyBorder="1" applyAlignment="1">
      <alignment vertical="center" wrapText="1"/>
    </xf>
    <xf numFmtId="0" fontId="10" fillId="0" borderId="0" xfId="5229" applyFont="1" applyFill="1" applyBorder="1" applyAlignment="1">
      <alignment vertical="center"/>
    </xf>
    <xf numFmtId="3" fontId="10" fillId="0" borderId="0" xfId="5229" applyNumberFormat="1" applyFont="1" applyAlignment="1">
      <alignment horizontal="center" vertical="center"/>
    </xf>
    <xf numFmtId="9" fontId="136" fillId="0" borderId="0" xfId="5229" applyNumberFormat="1" applyFill="1"/>
    <xf numFmtId="166" fontId="10" fillId="0" borderId="0" xfId="5231" applyNumberFormat="1" applyFont="1" applyFill="1" applyBorder="1"/>
    <xf numFmtId="166" fontId="10" fillId="0" borderId="0" xfId="5229" applyNumberFormat="1" applyFont="1" applyFill="1" applyBorder="1"/>
    <xf numFmtId="0" fontId="10" fillId="0" borderId="75" xfId="5229" applyFont="1" applyFill="1" applyBorder="1" applyAlignment="1">
      <alignment vertical="center"/>
    </xf>
    <xf numFmtId="3" fontId="10" fillId="0" borderId="75" xfId="5229" applyNumberFormat="1" applyFont="1" applyBorder="1" applyAlignment="1">
      <alignment horizontal="center" vertical="center"/>
    </xf>
    <xf numFmtId="0" fontId="111" fillId="90" borderId="0" xfId="5229" applyFont="1" applyFill="1" applyBorder="1" applyAlignment="1">
      <alignment horizontal="center" vertical="center" wrapText="1"/>
    </xf>
    <xf numFmtId="0" fontId="111" fillId="90" borderId="126" xfId="5233" applyFont="1" applyFill="1" applyBorder="1" applyAlignment="1">
      <alignment horizontal="center" vertical="center" wrapText="1"/>
    </xf>
    <xf numFmtId="0" fontId="111" fillId="90" borderId="127" xfId="5229" applyFont="1" applyFill="1" applyBorder="1" applyAlignment="1">
      <alignment horizontal="center" vertical="center" wrapText="1"/>
    </xf>
    <xf numFmtId="0" fontId="138" fillId="0" borderId="0" xfId="5229" applyFont="1" applyFill="1" applyBorder="1" applyAlignment="1">
      <alignment vertical="center" wrapText="1"/>
    </xf>
    <xf numFmtId="0" fontId="112" fillId="92" borderId="128" xfId="5229" applyFont="1" applyFill="1" applyBorder="1" applyAlignment="1">
      <alignment vertical="center"/>
    </xf>
    <xf numFmtId="0" fontId="112" fillId="0" borderId="0" xfId="5229" applyFont="1" applyFill="1" applyBorder="1" applyAlignment="1">
      <alignment vertical="center"/>
    </xf>
    <xf numFmtId="0" fontId="78" fillId="0" borderId="129" xfId="5229" applyFont="1" applyFill="1" applyBorder="1" applyAlignment="1">
      <alignment vertical="center" wrapText="1"/>
    </xf>
    <xf numFmtId="164" fontId="139" fillId="0" borderId="129" xfId="5230" applyNumberFormat="1" applyFont="1" applyFill="1" applyBorder="1" applyAlignment="1">
      <alignment horizontal="right" vertical="center" wrapText="1"/>
    </xf>
    <xf numFmtId="164" fontId="139" fillId="0" borderId="129" xfId="5230" applyNumberFormat="1" applyFont="1" applyFill="1" applyBorder="1" applyAlignment="1">
      <alignment horizontal="right" vertical="center"/>
    </xf>
    <xf numFmtId="0" fontId="139" fillId="0" borderId="129" xfId="5229" applyFont="1" applyFill="1" applyBorder="1" applyAlignment="1">
      <alignment horizontal="center" vertical="center" wrapText="1"/>
    </xf>
    <xf numFmtId="0" fontId="139" fillId="0" borderId="0" xfId="5229" applyFont="1" applyFill="1" applyBorder="1" applyAlignment="1">
      <alignment horizontal="center" vertical="center" wrapText="1"/>
    </xf>
    <xf numFmtId="0" fontId="139" fillId="0" borderId="129" xfId="5229" applyFont="1" applyFill="1" applyBorder="1" applyAlignment="1">
      <alignment horizontal="right" vertical="center" wrapText="1"/>
    </xf>
    <xf numFmtId="3" fontId="139" fillId="0" borderId="129" xfId="5229" applyNumberFormat="1" applyFont="1" applyFill="1" applyBorder="1" applyAlignment="1">
      <alignment horizontal="right" vertical="center" wrapText="1"/>
    </xf>
    <xf numFmtId="10" fontId="139" fillId="0" borderId="129" xfId="5229" applyNumberFormat="1" applyFont="1" applyFill="1" applyBorder="1" applyAlignment="1">
      <alignment horizontal="right" vertical="center" wrapText="1"/>
    </xf>
    <xf numFmtId="1" fontId="139" fillId="0" borderId="129" xfId="5229" applyNumberFormat="1" applyFont="1" applyFill="1" applyBorder="1" applyAlignment="1">
      <alignment horizontal="right" vertical="center" wrapText="1"/>
    </xf>
    <xf numFmtId="2" fontId="139" fillId="0" borderId="129" xfId="5229" applyNumberFormat="1" applyFont="1" applyFill="1" applyBorder="1" applyAlignment="1">
      <alignment horizontal="right" vertical="center" wrapText="1"/>
    </xf>
    <xf numFmtId="0" fontId="78" fillId="87" borderId="29" xfId="5229" applyFont="1" applyFill="1" applyBorder="1" applyAlignment="1">
      <alignment vertical="center" wrapText="1"/>
    </xf>
    <xf numFmtId="3" fontId="139" fillId="87" borderId="129" xfId="5229" applyNumberFormat="1" applyFont="1" applyFill="1" applyBorder="1" applyAlignment="1">
      <alignment horizontal="right" vertical="center" wrapText="1"/>
    </xf>
    <xf numFmtId="164" fontId="139" fillId="87" borderId="129" xfId="5230" applyNumberFormat="1" applyFont="1" applyFill="1" applyBorder="1" applyAlignment="1">
      <alignment horizontal="right" vertical="center" wrapText="1"/>
    </xf>
    <xf numFmtId="3" fontId="139" fillId="0" borderId="0" xfId="5229" applyNumberFormat="1" applyFont="1" applyFill="1" applyBorder="1" applyAlignment="1">
      <alignment horizontal="right" vertical="center" wrapText="1"/>
    </xf>
    <xf numFmtId="0" fontId="112" fillId="92" borderId="65" xfId="5229" applyFont="1" applyFill="1" applyBorder="1" applyAlignment="1">
      <alignment vertical="center"/>
    </xf>
    <xf numFmtId="0" fontId="78" fillId="0" borderId="0" xfId="5229" applyFont="1" applyFill="1" applyBorder="1" applyAlignment="1">
      <alignment vertical="center" wrapText="1"/>
    </xf>
    <xf numFmtId="0" fontId="14" fillId="0" borderId="0" xfId="5229" applyFont="1" applyFill="1" applyBorder="1" applyAlignment="1">
      <alignment horizontal="left"/>
    </xf>
    <xf numFmtId="164" fontId="13" fillId="89" borderId="0" xfId="5230" applyNumberFormat="1" applyFont="1" applyFill="1" applyBorder="1" applyAlignment="1">
      <alignment horizontal="right"/>
    </xf>
    <xf numFmtId="0" fontId="14" fillId="0" borderId="0" xfId="5229" applyFont="1" applyFill="1" applyBorder="1" applyAlignment="1">
      <alignment horizontal="left" indent="1"/>
    </xf>
    <xf numFmtId="165" fontId="10" fillId="89" borderId="0" xfId="5232" applyNumberFormat="1" applyFont="1" applyFill="1" applyBorder="1" applyAlignment="1">
      <alignment horizontal="right"/>
    </xf>
    <xf numFmtId="164" fontId="10" fillId="89" borderId="0" xfId="5229" applyNumberFormat="1" applyFont="1" applyFill="1" applyBorder="1" applyAlignment="1">
      <alignment horizontal="right"/>
    </xf>
    <xf numFmtId="0" fontId="111" fillId="90" borderId="126" xfId="5229" applyFont="1" applyFill="1" applyBorder="1" applyAlignment="1">
      <alignment vertical="center" wrapText="1"/>
    </xf>
    <xf numFmtId="164" fontId="10" fillId="89" borderId="0" xfId="5230" applyNumberFormat="1" applyFont="1" applyFill="1" applyBorder="1" applyAlignment="1">
      <alignment horizontal="right"/>
    </xf>
    <xf numFmtId="0" fontId="78" fillId="0" borderId="29" xfId="5229" applyFont="1" applyFill="1" applyBorder="1" applyAlignment="1">
      <alignment vertical="center" wrapText="1"/>
    </xf>
    <xf numFmtId="2" fontId="78" fillId="0" borderId="29" xfId="5229" applyNumberFormat="1" applyFont="1" applyFill="1" applyBorder="1" applyAlignment="1">
      <alignment vertical="center"/>
    </xf>
    <xf numFmtId="0" fontId="112" fillId="92" borderId="129" xfId="5229" applyFont="1" applyFill="1" applyBorder="1" applyAlignment="1">
      <alignment vertical="center"/>
    </xf>
    <xf numFmtId="4" fontId="10" fillId="0" borderId="0" xfId="5229" applyNumberFormat="1" applyFont="1" applyFill="1" applyBorder="1"/>
    <xf numFmtId="10" fontId="10" fillId="0" borderId="0" xfId="5231" applyNumberFormat="1" applyFont="1" applyFill="1" applyBorder="1"/>
    <xf numFmtId="10" fontId="78" fillId="0" borderId="29" xfId="5231" applyNumberFormat="1" applyFont="1" applyFill="1" applyBorder="1" applyAlignment="1">
      <alignment vertical="center"/>
    </xf>
    <xf numFmtId="3" fontId="78" fillId="0" borderId="0" xfId="5229" applyNumberFormat="1" applyFont="1" applyFill="1" applyBorder="1" applyAlignment="1">
      <alignment horizontal="right" vertical="center"/>
    </xf>
    <xf numFmtId="3" fontId="78" fillId="0" borderId="29" xfId="5229" applyNumberFormat="1" applyFont="1" applyFill="1" applyBorder="1" applyAlignment="1">
      <alignment vertical="center"/>
    </xf>
    <xf numFmtId="165" fontId="11" fillId="89" borderId="0" xfId="5232" applyNumberFormat="1" applyFont="1" applyFill="1" applyBorder="1" applyAlignment="1">
      <alignment horizontal="right"/>
    </xf>
    <xf numFmtId="3" fontId="78" fillId="0" borderId="0" xfId="5229" applyNumberFormat="1" applyFont="1" applyFill="1" applyBorder="1" applyAlignment="1">
      <alignment vertical="center"/>
    </xf>
    <xf numFmtId="176" fontId="78" fillId="0" borderId="0" xfId="5229" applyNumberFormat="1" applyFont="1" applyFill="1" applyBorder="1" applyAlignment="1">
      <alignment horizontal="right" vertical="center"/>
    </xf>
    <xf numFmtId="10" fontId="78" fillId="0" borderId="0" xfId="5231" applyNumberFormat="1" applyFont="1" applyFill="1" applyBorder="1" applyAlignment="1">
      <alignment horizontal="right" vertical="center"/>
    </xf>
    <xf numFmtId="0" fontId="10" fillId="0" borderId="29" xfId="5229" applyFont="1" applyFill="1" applyBorder="1" applyAlignment="1">
      <alignment vertical="center" wrapText="1"/>
    </xf>
    <xf numFmtId="3" fontId="10" fillId="0" borderId="29" xfId="5231" applyNumberFormat="1" applyFont="1" applyFill="1" applyBorder="1" applyAlignment="1">
      <alignment horizontal="right" vertical="center"/>
    </xf>
    <xf numFmtId="0" fontId="10" fillId="0" borderId="0" xfId="5229" applyFont="1" applyFill="1" applyBorder="1" applyAlignment="1">
      <alignment horizontal="center"/>
    </xf>
    <xf numFmtId="0" fontId="11" fillId="90" borderId="126" xfId="5229" applyFont="1" applyFill="1" applyBorder="1" applyAlignment="1">
      <alignment vertical="center" wrapText="1"/>
    </xf>
    <xf numFmtId="0" fontId="11" fillId="92" borderId="65" xfId="5229" applyFont="1" applyFill="1" applyBorder="1" applyAlignment="1">
      <alignment vertical="center"/>
    </xf>
    <xf numFmtId="0" fontId="11" fillId="92" borderId="65" xfId="5229" applyFont="1" applyFill="1" applyBorder="1" applyAlignment="1">
      <alignment horizontal="center" vertical="center"/>
    </xf>
    <xf numFmtId="0" fontId="10" fillId="0" borderId="0" xfId="5229" applyFont="1" applyFill="1" applyBorder="1" applyAlignment="1">
      <alignment horizontal="left" wrapText="1"/>
    </xf>
    <xf numFmtId="176" fontId="10" fillId="0" borderId="0" xfId="5229" applyNumberFormat="1" applyFont="1" applyFill="1" applyBorder="1" applyAlignment="1">
      <alignment horizontal="center"/>
    </xf>
    <xf numFmtId="0" fontId="10" fillId="0" borderId="60" xfId="5229" applyFont="1" applyFill="1" applyBorder="1" applyAlignment="1">
      <alignment horizontal="left" wrapText="1"/>
    </xf>
    <xf numFmtId="176" fontId="10" fillId="0" borderId="60" xfId="5229" applyNumberFormat="1" applyFont="1" applyFill="1" applyBorder="1" applyAlignment="1">
      <alignment horizontal="center"/>
    </xf>
    <xf numFmtId="0" fontId="11" fillId="0" borderId="0" xfId="5233" applyFont="1" applyFill="1" applyBorder="1"/>
    <xf numFmtId="0" fontId="10" fillId="0" borderId="0" xfId="5233" applyFont="1" applyFill="1" applyBorder="1" applyAlignment="1">
      <alignment horizontal="center"/>
    </xf>
    <xf numFmtId="0" fontId="10" fillId="0" borderId="0" xfId="5233" applyFont="1" applyFill="1" applyBorder="1" applyAlignment="1">
      <alignment horizontal="right"/>
    </xf>
    <xf numFmtId="0" fontId="111" fillId="77" borderId="26" xfId="5233" applyFont="1" applyFill="1" applyBorder="1" applyAlignment="1">
      <alignment horizontal="left"/>
    </xf>
    <xf numFmtId="0" fontId="111" fillId="77" borderId="26" xfId="5233" applyFont="1" applyFill="1" applyBorder="1" applyAlignment="1">
      <alignment horizontal="center" wrapText="1"/>
    </xf>
    <xf numFmtId="0" fontId="10" fillId="0" borderId="0" xfId="5233" applyFont="1" applyFill="1" applyBorder="1" applyAlignment="1">
      <alignment horizontal="right" vertical="top"/>
    </xf>
    <xf numFmtId="166" fontId="136" fillId="0" borderId="0" xfId="7" applyNumberFormat="1" applyFont="1" applyBorder="1" applyAlignment="1">
      <alignment horizontal="center"/>
    </xf>
    <xf numFmtId="166" fontId="10" fillId="0" borderId="0" xfId="7" applyNumberFormat="1" applyFont="1" applyBorder="1" applyAlignment="1">
      <alignment horizontal="center" vertical="center" wrapText="1"/>
    </xf>
    <xf numFmtId="166" fontId="10" fillId="0" borderId="0" xfId="7" applyNumberFormat="1" applyFont="1" applyFill="1" applyBorder="1" applyAlignment="1">
      <alignment horizontal="center"/>
    </xf>
    <xf numFmtId="0" fontId="10" fillId="0" borderId="64" xfId="5229" applyFont="1" applyFill="1" applyBorder="1" applyAlignment="1">
      <alignment vertical="center"/>
    </xf>
    <xf numFmtId="166" fontId="10" fillId="0" borderId="64" xfId="7" applyNumberFormat="1" applyFont="1" applyBorder="1" applyAlignment="1">
      <alignment horizontal="center" vertical="center" wrapText="1"/>
    </xf>
    <xf numFmtId="166" fontId="10" fillId="0" borderId="64" xfId="7" applyNumberFormat="1" applyFont="1" applyFill="1" applyBorder="1" applyAlignment="1">
      <alignment horizontal="center"/>
    </xf>
    <xf numFmtId="0" fontId="14" fillId="0" borderId="0" xfId="5233" applyFont="1" applyFill="1" applyBorder="1" applyAlignment="1"/>
    <xf numFmtId="0" fontId="27" fillId="0" borderId="0" xfId="5233" applyFont="1" applyFill="1" applyBorder="1" applyAlignment="1"/>
    <xf numFmtId="0" fontId="10" fillId="93" borderId="0" xfId="5229" applyFont="1" applyFill="1" applyBorder="1" applyAlignment="1">
      <alignment horizontal="right"/>
    </xf>
    <xf numFmtId="0" fontId="23" fillId="0" borderId="0" xfId="5229" applyFont="1" applyFill="1" applyBorder="1" applyAlignment="1">
      <alignment horizontal="left"/>
    </xf>
    <xf numFmtId="0" fontId="10" fillId="94" borderId="0" xfId="5229" applyFont="1" applyFill="1" applyBorder="1" applyAlignment="1">
      <alignment horizontal="right"/>
    </xf>
    <xf numFmtId="0" fontId="10" fillId="94" borderId="0" xfId="5229" applyFont="1" applyFill="1" applyBorder="1"/>
    <xf numFmtId="0" fontId="10" fillId="95" borderId="0" xfId="5229" applyFont="1" applyFill="1" applyBorder="1"/>
    <xf numFmtId="0" fontId="111" fillId="90" borderId="26" xfId="5229" applyFont="1" applyFill="1" applyBorder="1" applyAlignment="1">
      <alignment vertical="center" wrapText="1"/>
    </xf>
    <xf numFmtId="0" fontId="111" fillId="90" borderId="26" xfId="5229" applyFont="1" applyFill="1" applyBorder="1" applyAlignment="1">
      <alignment horizontal="left" vertical="center" wrapText="1"/>
    </xf>
    <xf numFmtId="9" fontId="10" fillId="0" borderId="0" xfId="5229" applyNumberFormat="1" applyFont="1" applyFill="1" applyBorder="1" applyAlignment="1">
      <alignment horizontal="center"/>
    </xf>
    <xf numFmtId="0" fontId="10" fillId="0" borderId="60" xfId="5229" applyFont="1" applyFill="1" applyBorder="1"/>
    <xf numFmtId="0" fontId="10" fillId="0" borderId="60" xfId="5229" applyFont="1" applyFill="1" applyBorder="1" applyAlignment="1">
      <alignment horizontal="center"/>
    </xf>
    <xf numFmtId="9" fontId="10" fillId="0" borderId="60" xfId="7" applyFont="1" applyFill="1" applyBorder="1" applyAlignment="1">
      <alignment horizontal="center"/>
    </xf>
    <xf numFmtId="3" fontId="11" fillId="0" borderId="64" xfId="5229" applyNumberFormat="1" applyFont="1" applyFill="1" applyBorder="1" applyAlignment="1">
      <alignment horizontal="center"/>
    </xf>
    <xf numFmtId="9" fontId="11" fillId="0" borderId="64" xfId="7" applyFont="1" applyFill="1" applyBorder="1" applyAlignment="1">
      <alignment horizontal="center"/>
    </xf>
    <xf numFmtId="9" fontId="11" fillId="0" borderId="0" xfId="5229" applyNumberFormat="1" applyFont="1" applyFill="1" applyBorder="1" applyAlignment="1">
      <alignment horizontal="center"/>
    </xf>
    <xf numFmtId="9" fontId="10" fillId="0" borderId="0" xfId="7" applyFont="1" applyFill="1" applyBorder="1" applyAlignment="1">
      <alignment horizontal="center"/>
    </xf>
    <xf numFmtId="0" fontId="120" fillId="0" borderId="0" xfId="5229" applyFont="1" applyFill="1" applyBorder="1" applyAlignment="1">
      <alignment vertical="center"/>
    </xf>
    <xf numFmtId="0" fontId="11" fillId="0" borderId="94" xfId="5229" applyFont="1" applyFill="1" applyBorder="1" applyAlignment="1">
      <alignment horizontal="left" indent="1"/>
    </xf>
    <xf numFmtId="3" fontId="11" fillId="0" borderId="94" xfId="5229" applyNumberFormat="1" applyFont="1" applyFill="1" applyBorder="1" applyAlignment="1">
      <alignment horizontal="center"/>
    </xf>
    <xf numFmtId="9" fontId="11" fillId="0" borderId="94" xfId="7" applyFont="1" applyFill="1" applyBorder="1" applyAlignment="1">
      <alignment horizontal="center"/>
    </xf>
    <xf numFmtId="0" fontId="14" fillId="0" borderId="0" xfId="5229" applyFont="1" applyFill="1" applyBorder="1"/>
    <xf numFmtId="0" fontId="10" fillId="0" borderId="0" xfId="5229" applyFont="1" applyFill="1" applyBorder="1" applyAlignment="1">
      <alignment vertical="center" wrapText="1"/>
    </xf>
    <xf numFmtId="0" fontId="10" fillId="0" borderId="0" xfId="5229" applyFont="1" applyFill="1" applyBorder="1" applyAlignment="1">
      <alignment horizontal="center" vertical="center"/>
    </xf>
    <xf numFmtId="9" fontId="10" fillId="0" borderId="0" xfId="5229" applyNumberFormat="1" applyFont="1" applyFill="1" applyBorder="1" applyAlignment="1">
      <alignment horizontal="center" vertical="center"/>
    </xf>
    <xf numFmtId="0" fontId="10" fillId="0" borderId="0" xfId="5229" applyFont="1" applyFill="1" applyBorder="1" applyAlignment="1">
      <alignment horizontal="left" vertical="center" wrapText="1"/>
    </xf>
    <xf numFmtId="0" fontId="10" fillId="0" borderId="75" xfId="5229" applyFont="1" applyFill="1" applyBorder="1" applyAlignment="1">
      <alignment horizontal="center" vertical="center"/>
    </xf>
    <xf numFmtId="9" fontId="10" fillId="0" borderId="75" xfId="5229" applyNumberFormat="1" applyFont="1" applyFill="1" applyBorder="1" applyAlignment="1">
      <alignment horizontal="center" vertical="center"/>
    </xf>
    <xf numFmtId="0" fontId="136" fillId="4" borderId="0" xfId="5229" applyFill="1"/>
    <xf numFmtId="0" fontId="10" fillId="95" borderId="0" xfId="5229" applyFont="1" applyFill="1" applyBorder="1" applyAlignment="1">
      <alignment horizontal="right"/>
    </xf>
    <xf numFmtId="0" fontId="10" fillId="95" borderId="0" xfId="5229" applyFont="1" applyFill="1" applyBorder="1" applyAlignment="1">
      <alignment horizontal="left"/>
    </xf>
    <xf numFmtId="9" fontId="10" fillId="0" borderId="60" xfId="5231" applyNumberFormat="1" applyFont="1" applyFill="1" applyBorder="1" applyAlignment="1">
      <alignment horizontal="center"/>
    </xf>
    <xf numFmtId="9" fontId="10" fillId="0" borderId="0" xfId="5231" applyNumberFormat="1" applyFont="1" applyFill="1" applyBorder="1" applyAlignment="1">
      <alignment horizontal="center"/>
    </xf>
    <xf numFmtId="0" fontId="10" fillId="0" borderId="0" xfId="5229" applyFont="1" applyFill="1" applyBorder="1" applyAlignment="1">
      <alignment horizontal="left" indent="2"/>
    </xf>
    <xf numFmtId="0" fontId="10" fillId="0" borderId="0" xfId="5229" applyFont="1" applyFill="1" applyBorder="1" applyAlignment="1">
      <alignment horizontal="left" vertical="center" indent="2"/>
    </xf>
    <xf numFmtId="0" fontId="10" fillId="0" borderId="75" xfId="5229" applyFont="1" applyFill="1" applyBorder="1" applyAlignment="1">
      <alignment horizontal="left" indent="2"/>
    </xf>
    <xf numFmtId="0" fontId="10" fillId="0" borderId="75" xfId="5229" applyFont="1" applyFill="1" applyBorder="1" applyAlignment="1">
      <alignment horizontal="center"/>
    </xf>
    <xf numFmtId="9" fontId="10" fillId="0" borderId="75" xfId="5231" applyNumberFormat="1" applyFont="1" applyFill="1" applyBorder="1" applyAlignment="1">
      <alignment horizontal="center"/>
    </xf>
    <xf numFmtId="0" fontId="10" fillId="0" borderId="75" xfId="5229" applyFont="1" applyFill="1" applyBorder="1" applyAlignment="1">
      <alignment horizontal="left"/>
    </xf>
    <xf numFmtId="0" fontId="14" fillId="0" borderId="0" xfId="5229" applyFont="1" applyFill="1" applyBorder="1" applyAlignment="1"/>
    <xf numFmtId="0" fontId="10" fillId="0" borderId="0" xfId="5229" applyFont="1" applyFill="1" applyBorder="1" applyAlignment="1">
      <alignment wrapText="1"/>
    </xf>
    <xf numFmtId="0" fontId="10" fillId="0" borderId="75" xfId="5229" applyFont="1" applyFill="1" applyBorder="1" applyAlignment="1">
      <alignment horizontal="left" wrapText="1"/>
    </xf>
    <xf numFmtId="9" fontId="10" fillId="0" borderId="75" xfId="5231" applyFont="1" applyFill="1" applyBorder="1" applyAlignment="1">
      <alignment horizontal="center"/>
    </xf>
    <xf numFmtId="0" fontId="10" fillId="0" borderId="75" xfId="5229" applyFont="1" applyFill="1" applyBorder="1"/>
    <xf numFmtId="0" fontId="27" fillId="95" borderId="0" xfId="5229" applyFont="1" applyFill="1" applyBorder="1" applyAlignment="1">
      <alignment horizontal="left"/>
    </xf>
    <xf numFmtId="0" fontId="78" fillId="0" borderId="0" xfId="5229" applyFont="1" applyFill="1" applyBorder="1" applyAlignment="1">
      <alignment horizontal="center" vertical="center"/>
    </xf>
    <xf numFmtId="0" fontId="10" fillId="94" borderId="0" xfId="5229" applyFont="1" applyFill="1" applyBorder="1" applyAlignment="1">
      <alignment horizontal="left"/>
    </xf>
    <xf numFmtId="0" fontId="78" fillId="0" borderId="75" xfId="5229" applyFont="1" applyFill="1" applyBorder="1" applyAlignment="1">
      <alignment vertical="center"/>
    </xf>
    <xf numFmtId="0" fontId="10" fillId="93" borderId="0" xfId="5229" applyFont="1" applyFill="1" applyBorder="1"/>
    <xf numFmtId="0" fontId="11" fillId="90" borderId="0" xfId="5229" applyFont="1" applyFill="1" applyBorder="1" applyAlignment="1"/>
    <xf numFmtId="0" fontId="11" fillId="90" borderId="0" xfId="5230" applyNumberFormat="1" applyFont="1" applyFill="1" applyBorder="1" applyAlignment="1">
      <alignment horizontal="right"/>
    </xf>
    <xf numFmtId="41" fontId="137" fillId="90" borderId="0" xfId="5231" applyNumberFormat="1" applyFont="1" applyFill="1" applyBorder="1" applyAlignment="1">
      <alignment horizontal="right"/>
    </xf>
    <xf numFmtId="41" fontId="10" fillId="90" borderId="0" xfId="5229" applyNumberFormat="1" applyFont="1" applyFill="1" applyBorder="1" applyAlignment="1">
      <alignment horizontal="right"/>
    </xf>
    <xf numFmtId="0" fontId="10" fillId="90" borderId="0" xfId="5229" applyFont="1" applyFill="1" applyBorder="1" applyAlignment="1">
      <alignment horizontal="right"/>
    </xf>
    <xf numFmtId="0" fontId="11" fillId="90" borderId="0" xfId="5229" applyFont="1" applyFill="1" applyBorder="1" applyAlignment="1">
      <alignment horizontal="right"/>
    </xf>
    <xf numFmtId="3" fontId="10" fillId="0" borderId="0" xfId="5229" applyNumberFormat="1" applyFont="1" applyFill="1" applyBorder="1" applyAlignment="1">
      <alignment horizontal="center" vertical="center" wrapText="1"/>
    </xf>
    <xf numFmtId="0" fontId="11" fillId="0" borderId="64" xfId="5229" applyFont="1" applyFill="1" applyBorder="1" applyAlignment="1">
      <alignment horizontal="center"/>
    </xf>
    <xf numFmtId="0" fontId="10" fillId="90" borderId="0" xfId="5229" applyFont="1" applyFill="1" applyBorder="1" applyAlignment="1"/>
    <xf numFmtId="165" fontId="137" fillId="90" borderId="0" xfId="5232" applyNumberFormat="1" applyFont="1" applyFill="1" applyBorder="1" applyAlignment="1">
      <alignment horizontal="right"/>
    </xf>
    <xf numFmtId="3" fontId="136" fillId="0" borderId="0" xfId="5229" applyNumberFormat="1" applyAlignment="1">
      <alignment horizontal="center"/>
    </xf>
    <xf numFmtId="1" fontId="139" fillId="0" borderId="129" xfId="5229" applyNumberFormat="1" applyFont="1" applyFill="1" applyBorder="1" applyAlignment="1">
      <alignment horizontal="center" vertical="center" wrapText="1"/>
    </xf>
    <xf numFmtId="164" fontId="13" fillId="90" borderId="0" xfId="5230" applyNumberFormat="1" applyFont="1" applyFill="1" applyBorder="1" applyAlignment="1">
      <alignment horizontal="right"/>
    </xf>
    <xf numFmtId="165" fontId="10" fillId="90" borderId="0" xfId="5232" applyNumberFormat="1" applyFont="1" applyFill="1" applyBorder="1" applyAlignment="1">
      <alignment horizontal="right"/>
    </xf>
    <xf numFmtId="164" fontId="10" fillId="90" borderId="0" xfId="5229" applyNumberFormat="1" applyFont="1" applyFill="1" applyBorder="1" applyAlignment="1">
      <alignment horizontal="right"/>
    </xf>
    <xf numFmtId="164" fontId="10" fillId="90" borderId="0" xfId="5230" applyNumberFormat="1" applyFont="1" applyFill="1" applyBorder="1" applyAlignment="1">
      <alignment horizontal="right"/>
    </xf>
    <xf numFmtId="165" fontId="11" fillId="90" borderId="0" xfId="5232" applyNumberFormat="1" applyFont="1" applyFill="1" applyBorder="1" applyAlignment="1">
      <alignment horizontal="right"/>
    </xf>
    <xf numFmtId="0" fontId="140" fillId="0" borderId="0" xfId="5229" applyFont="1"/>
    <xf numFmtId="10" fontId="10" fillId="0" borderId="0" xfId="5231" applyNumberFormat="1" applyFont="1" applyFill="1" applyBorder="1" applyAlignment="1">
      <alignment horizontal="right" vertical="center"/>
    </xf>
    <xf numFmtId="0" fontId="10" fillId="0" borderId="130" xfId="5229" applyFont="1" applyFill="1" applyBorder="1" applyAlignment="1">
      <alignment horizontal="left"/>
    </xf>
    <xf numFmtId="10" fontId="136" fillId="0" borderId="130" xfId="7" applyNumberFormat="1" applyFont="1" applyBorder="1" applyAlignment="1">
      <alignment horizontal="center"/>
    </xf>
    <xf numFmtId="166" fontId="10" fillId="0" borderId="130" xfId="7" applyNumberFormat="1" applyFont="1" applyBorder="1" applyAlignment="1">
      <alignment horizontal="center" vertical="center" wrapText="1"/>
    </xf>
    <xf numFmtId="166" fontId="10" fillId="0" borderId="130" xfId="7" applyNumberFormat="1" applyFont="1" applyFill="1" applyBorder="1" applyAlignment="1">
      <alignment horizontal="center"/>
    </xf>
    <xf numFmtId="0" fontId="10" fillId="90" borderId="0" xfId="5229" applyFont="1" applyFill="1" applyBorder="1"/>
    <xf numFmtId="0" fontId="10" fillId="90" borderId="0" xfId="5229" applyFont="1" applyFill="1" applyBorder="1" applyAlignment="1">
      <alignment horizontal="right" vertical="center"/>
    </xf>
    <xf numFmtId="0" fontId="27" fillId="0" borderId="0" xfId="5233" applyFont="1" applyFill="1" applyBorder="1"/>
    <xf numFmtId="3" fontId="10" fillId="0" borderId="0" xfId="0" applyNumberFormat="1" applyFont="1" applyAlignment="1">
      <alignment vertical="center" wrapText="1"/>
    </xf>
    <xf numFmtId="4" fontId="10" fillId="0" borderId="0" xfId="0" applyNumberFormat="1" applyFont="1" applyAlignment="1">
      <alignment vertical="center" wrapText="1"/>
    </xf>
    <xf numFmtId="3" fontId="11" fillId="0" borderId="0" xfId="0" applyNumberFormat="1" applyFont="1" applyAlignment="1">
      <alignment vertical="center"/>
    </xf>
    <xf numFmtId="0" fontId="11" fillId="0" borderId="0" xfId="0" applyFont="1" applyAlignment="1">
      <alignment horizontal="left"/>
    </xf>
    <xf numFmtId="0" fontId="11" fillId="0" borderId="0" xfId="0" applyFont="1" applyAlignment="1">
      <alignment horizontal="center"/>
    </xf>
    <xf numFmtId="0" fontId="21" fillId="0" borderId="0" xfId="0" applyFont="1" applyAlignment="1">
      <alignment vertical="center"/>
    </xf>
    <xf numFmtId="0" fontId="11" fillId="0" borderId="0" xfId="0" applyFont="1" applyAlignment="1">
      <alignment horizontal="left" vertical="center"/>
    </xf>
    <xf numFmtId="0" fontId="0" fillId="76" borderId="0" xfId="0" applyFill="1" applyAlignment="1">
      <alignment horizontal="center"/>
    </xf>
    <xf numFmtId="0" fontId="109" fillId="78" borderId="24" xfId="1" applyNumberFormat="1" applyFont="1" applyFill="1" applyBorder="1" applyAlignment="1">
      <alignment horizontal="center" wrapText="1"/>
    </xf>
    <xf numFmtId="0" fontId="10" fillId="0" borderId="0" xfId="0" applyFont="1" applyAlignment="1">
      <alignment vertical="center"/>
    </xf>
    <xf numFmtId="0" fontId="11" fillId="0" borderId="0" xfId="0" applyFont="1" applyAlignment="1">
      <alignment vertical="center"/>
    </xf>
    <xf numFmtId="0" fontId="0" fillId="0" borderId="0" xfId="0"/>
    <xf numFmtId="0" fontId="10" fillId="0" borderId="0" xfId="0" applyFont="1" applyAlignment="1">
      <alignment vertical="center" wrapText="1"/>
    </xf>
    <xf numFmtId="0" fontId="10" fillId="0" borderId="60" xfId="0" applyFont="1" applyBorder="1" applyAlignment="1">
      <alignment vertical="center" wrapText="1"/>
    </xf>
    <xf numFmtId="0" fontId="109" fillId="78" borderId="0" xfId="1" applyNumberFormat="1" applyFont="1" applyFill="1" applyAlignment="1">
      <alignment horizontal="center" wrapText="1"/>
    </xf>
    <xf numFmtId="165" fontId="114" fillId="0" borderId="0" xfId="2" applyNumberFormat="1" applyFont="1" applyAlignment="1">
      <alignment horizontal="left"/>
    </xf>
    <xf numFmtId="0" fontId="10" fillId="0" borderId="0" xfId="0" applyFont="1" applyFill="1" applyAlignment="1">
      <alignment wrapText="1"/>
    </xf>
    <xf numFmtId="0" fontId="27"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183" fontId="10" fillId="0" borderId="0" xfId="2" applyNumberFormat="1" applyAlignment="1">
      <alignment vertical="center"/>
    </xf>
    <xf numFmtId="183" fontId="10" fillId="0" borderId="0" xfId="2" applyNumberFormat="1" applyFill="1" applyAlignment="1">
      <alignment vertical="center"/>
    </xf>
    <xf numFmtId="180" fontId="10" fillId="0" borderId="0" xfId="2" applyNumberForma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41" fontId="10" fillId="0" borderId="0" xfId="0" applyNumberFormat="1" applyFont="1" applyBorder="1" applyAlignment="1">
      <alignment vertical="center"/>
    </xf>
    <xf numFmtId="183" fontId="10" fillId="0" borderId="0" xfId="2" applyNumberFormat="1" applyBorder="1" applyAlignment="1">
      <alignment vertical="center"/>
    </xf>
    <xf numFmtId="183" fontId="10" fillId="0" borderId="0" xfId="2" applyNumberFormat="1" applyFill="1" applyBorder="1" applyAlignment="1">
      <alignment vertical="center"/>
    </xf>
    <xf numFmtId="9" fontId="10" fillId="0" borderId="0" xfId="1" applyNumberFormat="1" applyBorder="1" applyAlignment="1">
      <alignment horizontal="center" vertical="center"/>
    </xf>
    <xf numFmtId="180" fontId="10" fillId="0" borderId="0" xfId="2" applyNumberFormat="1" applyBorder="1" applyAlignment="1">
      <alignment horizontal="center" vertical="center"/>
    </xf>
    <xf numFmtId="180" fontId="10" fillId="0" borderId="0" xfId="2" applyNumberFormat="1" applyFill="1" applyBorder="1" applyAlignment="1">
      <alignment horizontal="center" vertical="center"/>
    </xf>
    <xf numFmtId="41" fontId="10" fillId="0" borderId="60" xfId="0" applyNumberFormat="1" applyFont="1" applyBorder="1" applyAlignment="1">
      <alignment vertical="center"/>
    </xf>
    <xf numFmtId="183" fontId="10" fillId="0" borderId="60" xfId="2" applyNumberFormat="1" applyBorder="1" applyAlignment="1">
      <alignment vertical="center"/>
    </xf>
    <xf numFmtId="183" fontId="10" fillId="0" borderId="60" xfId="2" applyNumberFormat="1" applyFill="1" applyBorder="1" applyAlignment="1">
      <alignment vertical="center"/>
    </xf>
    <xf numFmtId="180" fontId="10" fillId="0" borderId="60" xfId="2" applyNumberFormat="1" applyBorder="1" applyAlignment="1">
      <alignment horizontal="center" vertical="center"/>
    </xf>
    <xf numFmtId="183" fontId="0" fillId="0" borderId="0" xfId="0" applyNumberFormat="1" applyBorder="1" applyAlignment="1">
      <alignment horizontal="right"/>
    </xf>
    <xf numFmtId="183" fontId="0" fillId="0" borderId="0" xfId="0" applyNumberFormat="1" applyFill="1" applyBorder="1" applyAlignment="1">
      <alignment horizontal="right"/>
    </xf>
    <xf numFmtId="180" fontId="0" fillId="0" borderId="0" xfId="0" applyNumberFormat="1" applyBorder="1" applyAlignment="1">
      <alignment horizontal="right"/>
    </xf>
    <xf numFmtId="180" fontId="0" fillId="0" borderId="0" xfId="0" applyNumberFormat="1" applyFill="1" applyBorder="1" applyAlignment="1">
      <alignment horizontal="right"/>
    </xf>
    <xf numFmtId="183" fontId="0" fillId="0" borderId="60" xfId="0" applyNumberFormat="1" applyBorder="1" applyAlignment="1">
      <alignment horizontal="right"/>
    </xf>
    <xf numFmtId="183" fontId="0" fillId="0" borderId="60" xfId="0" applyNumberFormat="1" applyFill="1" applyBorder="1" applyAlignment="1">
      <alignment horizontal="right"/>
    </xf>
    <xf numFmtId="180" fontId="0" fillId="0" borderId="60" xfId="0" applyNumberFormat="1" applyBorder="1" applyAlignment="1">
      <alignment horizontal="right"/>
    </xf>
    <xf numFmtId="1" fontId="10" fillId="0" borderId="96" xfId="0" applyNumberFormat="1" applyFont="1" applyFill="1" applyBorder="1" applyAlignment="1">
      <alignment vertical="center" wrapText="1"/>
    </xf>
    <xf numFmtId="41" fontId="10" fillId="0" borderId="0" xfId="2" applyNumberFormat="1" applyBorder="1" applyAlignment="1">
      <alignment horizontal="center" vertical="center"/>
    </xf>
    <xf numFmtId="181" fontId="10" fillId="0" borderId="0" xfId="2" applyNumberFormat="1" applyBorder="1" applyAlignment="1">
      <alignment horizontal="center" vertical="center"/>
    </xf>
    <xf numFmtId="181" fontId="10" fillId="0" borderId="0" xfId="2" applyNumberFormat="1" applyFill="1" applyBorder="1" applyAlignment="1">
      <alignment horizontal="center" vertical="center"/>
    </xf>
    <xf numFmtId="9" fontId="10" fillId="0" borderId="0" xfId="1" applyNumberFormat="1" applyFill="1" applyBorder="1" applyAlignment="1">
      <alignment horizontal="center" vertical="center"/>
    </xf>
    <xf numFmtId="0" fontId="10" fillId="0" borderId="96" xfId="0" applyFont="1" applyBorder="1" applyAlignment="1">
      <alignment horizontal="center" vertical="center" wrapText="1"/>
    </xf>
    <xf numFmtId="2" fontId="11" fillId="0" borderId="45" xfId="0" applyNumberFormat="1" applyFont="1" applyBorder="1" applyAlignment="1">
      <alignment horizontal="center"/>
    </xf>
    <xf numFmtId="39" fontId="11" fillId="0" borderId="47" xfId="1" applyNumberFormat="1" applyFont="1" applyBorder="1" applyAlignment="1">
      <alignment horizontal="center"/>
    </xf>
    <xf numFmtId="4" fontId="11" fillId="0" borderId="45" xfId="1" applyNumberFormat="1" applyFont="1" applyBorder="1" applyAlignment="1">
      <alignment horizontal="center"/>
    </xf>
    <xf numFmtId="4" fontId="11" fillId="0" borderId="0" xfId="1" applyNumberFormat="1" applyFont="1" applyAlignment="1">
      <alignment horizontal="center"/>
    </xf>
    <xf numFmtId="3" fontId="11" fillId="0" borderId="45" xfId="1" applyNumberFormat="1" applyFont="1" applyBorder="1" applyAlignment="1">
      <alignment horizontal="center"/>
    </xf>
    <xf numFmtId="3" fontId="11" fillId="0" borderId="0" xfId="1" applyNumberFormat="1" applyFont="1" applyAlignment="1">
      <alignment horizontal="center"/>
    </xf>
    <xf numFmtId="2" fontId="10" fillId="82" borderId="45" xfId="0" applyNumberFormat="1" applyFont="1" applyFill="1" applyBorder="1" applyAlignment="1">
      <alignment horizontal="center"/>
    </xf>
    <xf numFmtId="39" fontId="10" fillId="82" borderId="47" xfId="1" applyNumberFormat="1" applyFill="1" applyBorder="1" applyAlignment="1">
      <alignment horizontal="center"/>
    </xf>
    <xf numFmtId="41" fontId="10" fillId="82" borderId="45" xfId="1" applyNumberFormat="1" applyFill="1" applyBorder="1" applyAlignment="1">
      <alignment horizontal="center"/>
    </xf>
    <xf numFmtId="41" fontId="10" fillId="82" borderId="0" xfId="1" applyNumberFormat="1" applyFill="1" applyAlignment="1">
      <alignment horizontal="center"/>
    </xf>
    <xf numFmtId="3" fontId="10" fillId="82" borderId="45" xfId="1" applyNumberFormat="1" applyFill="1" applyBorder="1" applyAlignment="1">
      <alignment horizontal="center"/>
    </xf>
    <xf numFmtId="3" fontId="10" fillId="82" borderId="0" xfId="1" applyNumberFormat="1" applyFill="1" applyAlignment="1">
      <alignment horizontal="center"/>
    </xf>
    <xf numFmtId="2" fontId="10" fillId="0" borderId="45" xfId="0" applyNumberFormat="1" applyFont="1" applyBorder="1" applyAlignment="1">
      <alignment horizontal="center"/>
    </xf>
    <xf numFmtId="39" fontId="10" fillId="0" borderId="0" xfId="1" applyNumberFormat="1" applyAlignment="1">
      <alignment horizontal="center"/>
    </xf>
    <xf numFmtId="3" fontId="10" fillId="0" borderId="45" xfId="1" applyNumberFormat="1" applyBorder="1" applyAlignment="1">
      <alignment horizontal="center"/>
    </xf>
    <xf numFmtId="39" fontId="11" fillId="0" borderId="0" xfId="1" applyNumberFormat="1" applyFont="1" applyAlignment="1">
      <alignment horizontal="center"/>
    </xf>
    <xf numFmtId="39" fontId="10" fillId="82" borderId="0" xfId="1" applyNumberFormat="1" applyFill="1" applyAlignment="1">
      <alignment horizontal="center"/>
    </xf>
    <xf numFmtId="3" fontId="11" fillId="0" borderId="47" xfId="1" applyNumberFormat="1" applyFont="1" applyBorder="1" applyAlignment="1">
      <alignment horizontal="center"/>
    </xf>
    <xf numFmtId="39" fontId="10" fillId="0" borderId="47" xfId="1" applyNumberFormat="1" applyBorder="1" applyAlignment="1">
      <alignment horizontal="center"/>
    </xf>
    <xf numFmtId="3" fontId="10" fillId="0" borderId="0" xfId="1" applyNumberFormat="1" applyAlignment="1">
      <alignment horizontal="center"/>
    </xf>
    <xf numFmtId="3" fontId="10" fillId="0" borderId="47" xfId="1" applyNumberFormat="1" applyBorder="1" applyAlignment="1">
      <alignment horizontal="center"/>
    </xf>
    <xf numFmtId="3" fontId="10" fillId="82" borderId="47" xfId="1" applyNumberFormat="1" applyFill="1" applyBorder="1" applyAlignment="1">
      <alignment horizontal="center"/>
    </xf>
    <xf numFmtId="2" fontId="11" fillId="82" borderId="45" xfId="0" applyNumberFormat="1" applyFont="1" applyFill="1" applyBorder="1" applyAlignment="1">
      <alignment horizontal="left" wrapText="1"/>
    </xf>
    <xf numFmtId="2" fontId="11" fillId="82" borderId="45" xfId="0" applyNumberFormat="1" applyFont="1" applyFill="1" applyBorder="1" applyAlignment="1">
      <alignment horizontal="center"/>
    </xf>
    <xf numFmtId="39" fontId="11" fillId="82" borderId="47" xfId="1" applyNumberFormat="1" applyFont="1" applyFill="1" applyBorder="1" applyAlignment="1">
      <alignment horizontal="center"/>
    </xf>
    <xf numFmtId="41" fontId="11" fillId="82" borderId="45" xfId="1" applyNumberFormat="1" applyFont="1" applyFill="1" applyBorder="1" applyAlignment="1">
      <alignment horizontal="center"/>
    </xf>
    <xf numFmtId="3" fontId="11" fillId="82" borderId="0" xfId="1" applyNumberFormat="1" applyFont="1" applyFill="1" applyAlignment="1">
      <alignment horizontal="center"/>
    </xf>
    <xf numFmtId="3" fontId="11" fillId="82" borderId="47" xfId="1" applyNumberFormat="1" applyFont="1" applyFill="1" applyBorder="1" applyAlignment="1">
      <alignment horizontal="center"/>
    </xf>
    <xf numFmtId="2" fontId="11" fillId="0" borderId="45" xfId="0" applyNumberFormat="1" applyFont="1" applyBorder="1" applyAlignment="1">
      <alignment horizontal="left" wrapText="1"/>
    </xf>
    <xf numFmtId="0" fontId="11" fillId="0" borderId="0" xfId="0" applyFont="1" applyAlignment="1">
      <alignment horizontal="left"/>
    </xf>
    <xf numFmtId="3" fontId="11" fillId="0" borderId="0" xfId="0" applyNumberFormat="1" applyFont="1" applyAlignment="1">
      <alignment horizontal="center" vertical="center" wrapText="1"/>
    </xf>
    <xf numFmtId="0" fontId="21" fillId="0" borderId="0" xfId="0" applyFont="1" applyAlignment="1">
      <alignment vertical="center"/>
    </xf>
    <xf numFmtId="3" fontId="10" fillId="0" borderId="25" xfId="0" applyNumberFormat="1" applyFont="1" applyBorder="1" applyAlignment="1">
      <alignment horizontal="center" vertical="center" wrapText="1"/>
    </xf>
    <xf numFmtId="0" fontId="11" fillId="0" borderId="0" xfId="0" applyFont="1" applyAlignment="1">
      <alignment horizontal="left" vertical="center"/>
    </xf>
    <xf numFmtId="0" fontId="109" fillId="78" borderId="24" xfId="0" applyFont="1" applyFill="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vertical="center"/>
    </xf>
    <xf numFmtId="0" fontId="0" fillId="0" borderId="0" xfId="0"/>
    <xf numFmtId="0" fontId="0" fillId="0" borderId="0" xfId="0" applyAlignment="1">
      <alignment horizontal="center" vertical="center" wrapText="1"/>
    </xf>
    <xf numFmtId="3" fontId="10" fillId="0" borderId="25" xfId="0" applyNumberFormat="1" applyFont="1" applyBorder="1" applyAlignment="1">
      <alignment horizontal="center" vertical="center" wrapText="1"/>
    </xf>
    <xf numFmtId="0" fontId="10" fillId="0" borderId="61" xfId="0" applyFont="1" applyBorder="1"/>
    <xf numFmtId="184" fontId="141" fillId="0" borderId="131" xfId="0" applyNumberFormat="1" applyFont="1" applyBorder="1" applyAlignment="1">
      <alignment vertical="top" wrapText="1" readingOrder="1"/>
    </xf>
    <xf numFmtId="43" fontId="140" fillId="0" borderId="131" xfId="1" applyFont="1" applyBorder="1"/>
    <xf numFmtId="9" fontId="140" fillId="0" borderId="0" xfId="7" applyFont="1" applyAlignment="1">
      <alignment vertical="center"/>
    </xf>
    <xf numFmtId="0" fontId="140" fillId="0" borderId="131" xfId="0" applyFont="1" applyBorder="1"/>
    <xf numFmtId="2" fontId="140" fillId="0" borderId="0" xfId="1" applyNumberFormat="1" applyFont="1" applyAlignment="1">
      <alignment vertical="center"/>
    </xf>
    <xf numFmtId="9" fontId="140" fillId="0" borderId="0" xfId="7" applyFont="1" applyAlignment="1">
      <alignment horizontal="right" vertical="center"/>
    </xf>
    <xf numFmtId="184" fontId="141" fillId="0" borderId="0" xfId="0" applyNumberFormat="1" applyFont="1" applyAlignment="1">
      <alignment vertical="top" wrapText="1" readingOrder="1"/>
    </xf>
    <xf numFmtId="3" fontId="140" fillId="0" borderId="0" xfId="0" applyNumberFormat="1" applyFont="1"/>
    <xf numFmtId="0" fontId="140" fillId="0" borderId="0" xfId="0" applyFont="1"/>
    <xf numFmtId="2" fontId="140" fillId="0" borderId="0" xfId="0" applyNumberFormat="1" applyFont="1" applyAlignment="1">
      <alignment vertical="center"/>
    </xf>
    <xf numFmtId="185" fontId="140" fillId="0" borderId="0" xfId="0" applyNumberFormat="1" applyFont="1"/>
    <xf numFmtId="4" fontId="140" fillId="0" borderId="0" xfId="0" applyNumberFormat="1" applyFont="1"/>
    <xf numFmtId="186" fontId="141" fillId="0" borderId="0" xfId="0" applyNumberFormat="1" applyFont="1" applyAlignment="1">
      <alignment vertical="top" wrapText="1" readingOrder="1"/>
    </xf>
    <xf numFmtId="43" fontId="140" fillId="0" borderId="0" xfId="1" applyFont="1"/>
    <xf numFmtId="2" fontId="140" fillId="0" borderId="0" xfId="2" applyNumberFormat="1" applyFont="1" applyAlignment="1">
      <alignment vertical="center"/>
    </xf>
    <xf numFmtId="1" fontId="140" fillId="0" borderId="0" xfId="7" applyNumberFormat="1" applyFont="1" applyAlignment="1">
      <alignment vertical="center"/>
    </xf>
    <xf numFmtId="3" fontId="140" fillId="0" borderId="0" xfId="7" applyNumberFormat="1" applyFont="1" applyAlignment="1">
      <alignment vertical="center"/>
    </xf>
    <xf numFmtId="4" fontId="140" fillId="0" borderId="0" xfId="7" applyNumberFormat="1" applyFont="1" applyAlignment="1">
      <alignment vertical="center"/>
    </xf>
    <xf numFmtId="185" fontId="140" fillId="0" borderId="60" xfId="0" applyNumberFormat="1" applyFont="1" applyBorder="1" applyAlignment="1">
      <alignment horizontal="right"/>
    </xf>
    <xf numFmtId="3" fontId="140" fillId="0" borderId="60" xfId="7" applyNumberFormat="1" applyFont="1" applyBorder="1" applyAlignment="1">
      <alignment horizontal="right" vertical="center"/>
    </xf>
    <xf numFmtId="9" fontId="140" fillId="0" borderId="132" xfId="7" applyFont="1" applyBorder="1" applyAlignment="1">
      <alignment horizontal="right" vertical="center"/>
    </xf>
    <xf numFmtId="4" fontId="140" fillId="0" borderId="60" xfId="0" applyNumberFormat="1" applyFont="1" applyBorder="1" applyAlignment="1">
      <alignment horizontal="right" vertical="center"/>
    </xf>
    <xf numFmtId="4" fontId="140" fillId="0" borderId="60" xfId="7" applyNumberFormat="1" applyFont="1" applyBorder="1" applyAlignment="1">
      <alignment horizontal="right" vertical="center"/>
    </xf>
    <xf numFmtId="3" fontId="11" fillId="0" borderId="94" xfId="0" applyNumberFormat="1" applyFont="1" applyBorder="1" applyAlignment="1">
      <alignment horizontal="right"/>
    </xf>
    <xf numFmtId="9" fontId="61" fillId="0" borderId="49" xfId="7" applyFont="1" applyBorder="1" applyAlignment="1">
      <alignment horizontal="center"/>
    </xf>
    <xf numFmtId="43" fontId="11" fillId="0" borderId="0" xfId="1" applyFont="1" applyFill="1"/>
    <xf numFmtId="3" fontId="61" fillId="0" borderId="0" xfId="0" applyNumberFormat="1" applyFont="1" applyFill="1" applyAlignment="1">
      <alignment horizontal="center"/>
    </xf>
    <xf numFmtId="9" fontId="61" fillId="0" borderId="0" xfId="7" applyFont="1" applyFill="1" applyAlignment="1">
      <alignment horizontal="center"/>
    </xf>
    <xf numFmtId="9" fontId="61" fillId="0" borderId="50" xfId="7" applyFont="1" applyFill="1" applyBorder="1" applyAlignment="1">
      <alignment horizontal="center"/>
    </xf>
    <xf numFmtId="9" fontId="61" fillId="0" borderId="48" xfId="7" applyFont="1" applyFill="1" applyBorder="1" applyAlignment="1">
      <alignment horizontal="center"/>
    </xf>
    <xf numFmtId="9" fontId="61" fillId="0" borderId="49" xfId="7" applyFont="1" applyFill="1" applyBorder="1" applyAlignment="1">
      <alignment horizontal="center"/>
    </xf>
    <xf numFmtId="0" fontId="111" fillId="77" borderId="0" xfId="0" applyFont="1" applyFill="1" applyAlignment="1">
      <alignment horizontal="center" vertical="center" wrapText="1"/>
    </xf>
    <xf numFmtId="0" fontId="27" fillId="0" borderId="0" xfId="0" applyFont="1" applyAlignment="1">
      <alignment vertical="center"/>
    </xf>
    <xf numFmtId="0" fontId="0" fillId="0" borderId="0" xfId="0"/>
    <xf numFmtId="0" fontId="0" fillId="0" borderId="0" xfId="0" applyAlignment="1">
      <alignment vertical="center"/>
    </xf>
    <xf numFmtId="3" fontId="10" fillId="0" borderId="0" xfId="125" applyNumberFormat="1" applyAlignment="1">
      <alignment horizontal="right" vertical="center"/>
    </xf>
    <xf numFmtId="9" fontId="10" fillId="0" borderId="0" xfId="125" applyNumberFormat="1" applyAlignment="1">
      <alignment horizontal="right" vertical="center"/>
    </xf>
    <xf numFmtId="0" fontId="10" fillId="0" borderId="0" xfId="125" applyAlignment="1">
      <alignment horizontal="left" vertical="center"/>
    </xf>
    <xf numFmtId="0" fontId="10" fillId="0" borderId="0" xfId="125" applyAlignment="1">
      <alignment horizontal="center" vertical="center"/>
    </xf>
    <xf numFmtId="3" fontId="10" fillId="0" borderId="0" xfId="125" applyNumberFormat="1" applyFont="1" applyFill="1" applyBorder="1" applyAlignment="1">
      <alignment horizontal="center" vertical="center"/>
    </xf>
    <xf numFmtId="9" fontId="10" fillId="0" borderId="0" xfId="144" applyFont="1" applyFill="1" applyBorder="1" applyAlignment="1">
      <alignment horizontal="center" vertical="center"/>
    </xf>
    <xf numFmtId="0" fontId="10" fillId="0" borderId="0" xfId="125" applyFill="1" applyBorder="1" applyAlignment="1">
      <alignment horizontal="left" vertical="center" wrapText="1"/>
    </xf>
    <xf numFmtId="0" fontId="10" fillId="0" borderId="0" xfId="125" applyAlignment="1">
      <alignment horizontal="left" vertical="center" wrapText="1"/>
    </xf>
    <xf numFmtId="0" fontId="10" fillId="0" borderId="0" xfId="125" applyAlignment="1">
      <alignment horizontal="right" vertical="center"/>
    </xf>
    <xf numFmtId="0" fontId="11" fillId="0" borderId="0" xfId="0" applyFont="1" applyAlignment="1">
      <alignment horizontal="left"/>
    </xf>
    <xf numFmtId="0" fontId="0" fillId="0" borderId="0" xfId="0"/>
    <xf numFmtId="3" fontId="11" fillId="0" borderId="95" xfId="7" applyNumberFormat="1" applyFont="1" applyBorder="1" applyAlignment="1">
      <alignment horizontal="left"/>
    </xf>
    <xf numFmtId="3" fontId="10" fillId="0" borderId="95" xfId="7" applyNumberFormat="1" applyBorder="1" applyAlignment="1">
      <alignment horizontal="center"/>
    </xf>
    <xf numFmtId="3" fontId="10" fillId="0" borderId="0" xfId="7" applyNumberFormat="1" applyFont="1" applyAlignment="1">
      <alignment horizontal="left"/>
    </xf>
    <xf numFmtId="3" fontId="0" fillId="0" borderId="0" xfId="7" applyNumberFormat="1" applyFont="1" applyAlignment="1">
      <alignment horizontal="left"/>
    </xf>
    <xf numFmtId="4" fontId="10" fillId="0" borderId="95" xfId="7" applyNumberFormat="1" applyBorder="1" applyAlignment="1">
      <alignment horizontal="center"/>
    </xf>
    <xf numFmtId="0" fontId="10" fillId="0" borderId="43" xfId="0" applyFont="1" applyFill="1" applyBorder="1" applyAlignment="1">
      <alignment horizontal="center" vertical="center" wrapText="1"/>
    </xf>
    <xf numFmtId="0" fontId="10" fillId="0" borderId="36" xfId="0" applyFont="1" applyFill="1" applyBorder="1" applyAlignment="1">
      <alignment horizontal="center" vertical="center" wrapText="1"/>
    </xf>
    <xf numFmtId="9" fontId="10" fillId="0" borderId="36" xfId="7" applyFill="1" applyBorder="1" applyAlignment="1">
      <alignment horizontal="center" vertical="center" wrapText="1"/>
    </xf>
    <xf numFmtId="3" fontId="0" fillId="0" borderId="0" xfId="0" applyNumberFormat="1" applyFill="1" applyAlignment="1">
      <alignment horizontal="center"/>
    </xf>
    <xf numFmtId="9" fontId="0" fillId="0" borderId="50" xfId="7" applyFont="1" applyFill="1" applyBorder="1" applyAlignment="1">
      <alignment horizontal="center"/>
    </xf>
    <xf numFmtId="9" fontId="0" fillId="0" borderId="48" xfId="7" applyFont="1" applyFill="1" applyBorder="1" applyAlignment="1">
      <alignment horizontal="center"/>
    </xf>
    <xf numFmtId="0" fontId="11" fillId="0" borderId="0" xfId="0" applyFont="1" applyFill="1"/>
    <xf numFmtId="9" fontId="0" fillId="0" borderId="49" xfId="7" applyFont="1" applyFill="1" applyBorder="1" applyAlignment="1">
      <alignment horizontal="center"/>
    </xf>
    <xf numFmtId="9" fontId="0" fillId="0" borderId="0" xfId="7" applyFont="1" applyFill="1" applyAlignment="1">
      <alignment horizontal="center"/>
    </xf>
    <xf numFmtId="9" fontId="11" fillId="0" borderId="94" xfId="7" applyNumberFormat="1" applyFont="1" applyBorder="1" applyAlignment="1">
      <alignment horizontal="center"/>
    </xf>
    <xf numFmtId="3" fontId="160" fillId="0" borderId="0" xfId="0" applyNumberFormat="1" applyFont="1" applyAlignment="1">
      <alignment horizontal="center"/>
    </xf>
    <xf numFmtId="9" fontId="160" fillId="0" borderId="50" xfId="7" applyFont="1" applyBorder="1" applyAlignment="1">
      <alignment horizontal="center"/>
    </xf>
    <xf numFmtId="9" fontId="160" fillId="0" borderId="48" xfId="7" applyFont="1" applyBorder="1" applyAlignment="1">
      <alignment horizontal="center"/>
    </xf>
    <xf numFmtId="9" fontId="160" fillId="0" borderId="49" xfId="7" applyFont="1" applyBorder="1" applyAlignment="1">
      <alignment horizontal="center"/>
    </xf>
    <xf numFmtId="9" fontId="160" fillId="0" borderId="0" xfId="7" applyFont="1" applyAlignment="1">
      <alignment horizontal="center"/>
    </xf>
    <xf numFmtId="2" fontId="78" fillId="0" borderId="28" xfId="0" applyNumberFormat="1" applyFont="1" applyFill="1" applyBorder="1" applyAlignment="1">
      <alignment horizontal="center" vertical="center"/>
    </xf>
    <xf numFmtId="2" fontId="78" fillId="0" borderId="79" xfId="0" applyNumberFormat="1" applyFont="1" applyFill="1" applyBorder="1" applyAlignment="1">
      <alignment horizontal="center" vertical="center"/>
    </xf>
    <xf numFmtId="8" fontId="78" fillId="0" borderId="89" xfId="2" applyNumberFormat="1" applyFont="1" applyFill="1" applyBorder="1" applyAlignment="1">
      <alignment horizontal="center" vertical="center"/>
    </xf>
    <xf numFmtId="0" fontId="0" fillId="0" borderId="0" xfId="0"/>
    <xf numFmtId="9" fontId="11" fillId="0" borderId="0" xfId="7" applyFont="1" applyAlignment="1">
      <alignment horizontal="right" wrapText="1"/>
    </xf>
    <xf numFmtId="9" fontId="10" fillId="0" borderId="0" xfId="0" applyNumberFormat="1" applyFont="1" applyFill="1" applyAlignment="1">
      <alignment horizontal="right" vertical="center" wrapText="1"/>
    </xf>
    <xf numFmtId="9" fontId="10" fillId="0" borderId="60" xfId="0" applyNumberFormat="1" applyFont="1" applyFill="1" applyBorder="1" applyAlignment="1">
      <alignment horizontal="right" vertical="center" wrapText="1"/>
    </xf>
    <xf numFmtId="9" fontId="10" fillId="0" borderId="0" xfId="0" applyNumberFormat="1" applyFont="1" applyFill="1" applyBorder="1" applyAlignment="1">
      <alignment horizontal="right" vertical="center" wrapText="1"/>
    </xf>
    <xf numFmtId="44" fontId="78" fillId="0" borderId="89" xfId="2" applyNumberFormat="1" applyFont="1" applyFill="1" applyBorder="1" applyAlignment="1">
      <alignment horizontal="center" vertical="center"/>
    </xf>
    <xf numFmtId="2" fontId="0" fillId="0" borderId="0" xfId="0" applyNumberFormat="1" applyFill="1" applyAlignment="1">
      <alignment horizontal="center"/>
    </xf>
    <xf numFmtId="44" fontId="112" fillId="0" borderId="89" xfId="2" applyNumberFormat="1" applyFont="1" applyFill="1" applyBorder="1" applyAlignment="1">
      <alignment horizontal="center" vertical="center"/>
    </xf>
    <xf numFmtId="0" fontId="0" fillId="0" borderId="0" xfId="0"/>
    <xf numFmtId="0" fontId="24" fillId="0" borderId="0" xfId="3" applyFont="1" applyAlignment="1" applyProtection="1"/>
    <xf numFmtId="0" fontId="10" fillId="0" borderId="0" xfId="0" applyFont="1" applyBorder="1" applyAlignment="1">
      <alignment horizontal="right"/>
    </xf>
    <xf numFmtId="0" fontId="11" fillId="0" borderId="0" xfId="0" applyFont="1" applyBorder="1" applyAlignment="1">
      <alignment horizontal="right"/>
    </xf>
    <xf numFmtId="0" fontId="10" fillId="0" borderId="0" xfId="0" applyFont="1" applyBorder="1"/>
    <xf numFmtId="0" fontId="0" fillId="0" borderId="0" xfId="0" applyBorder="1" applyAlignment="1">
      <alignment horizontal="right"/>
    </xf>
    <xf numFmtId="0" fontId="11" fillId="0" borderId="0" xfId="5229" applyFont="1" applyFill="1" applyBorder="1" applyAlignment="1"/>
    <xf numFmtId="0" fontId="10" fillId="0" borderId="0" xfId="5229" applyFont="1" applyFill="1" applyBorder="1"/>
    <xf numFmtId="0" fontId="11" fillId="0" borderId="0" xfId="5229" applyFont="1" applyFill="1" applyBorder="1" applyAlignment="1"/>
    <xf numFmtId="9" fontId="69" fillId="0" borderId="0" xfId="5229" applyNumberFormat="1" applyFont="1" applyFill="1"/>
    <xf numFmtId="9" fontId="69" fillId="0" borderId="75" xfId="5229" applyNumberFormat="1" applyFont="1" applyFill="1" applyBorder="1"/>
    <xf numFmtId="9" fontId="10" fillId="0" borderId="0" xfId="5231" applyFont="1" applyAlignment="1">
      <alignment horizontal="right" vertical="center"/>
    </xf>
    <xf numFmtId="0" fontId="111" fillId="77" borderId="113" xfId="5229" applyFont="1" applyFill="1" applyBorder="1" applyAlignment="1">
      <alignment horizontal="right" vertical="center" wrapText="1"/>
    </xf>
    <xf numFmtId="3" fontId="11" fillId="0" borderId="0" xfId="5229" applyNumberFormat="1" applyFont="1" applyFill="1" applyBorder="1" applyAlignment="1"/>
    <xf numFmtId="0" fontId="11" fillId="0" borderId="0" xfId="0" applyFont="1" applyAlignment="1">
      <alignment vertical="center"/>
    </xf>
    <xf numFmtId="0" fontId="0" fillId="0" borderId="0" xfId="0" applyAlignment="1">
      <alignment vertical="center"/>
    </xf>
    <xf numFmtId="0" fontId="0" fillId="4" borderId="89" xfId="0" applyFill="1" applyBorder="1" applyAlignment="1">
      <alignment horizontal="center"/>
    </xf>
    <xf numFmtId="10" fontId="0" fillId="4" borderId="89" xfId="7" applyNumberFormat="1" applyFont="1" applyFill="1" applyBorder="1" applyAlignment="1">
      <alignment horizontal="center"/>
    </xf>
    <xf numFmtId="9" fontId="12" fillId="0" borderId="0" xfId="7" applyFont="1" applyAlignment="1">
      <alignment horizontal="right"/>
    </xf>
    <xf numFmtId="164" fontId="0" fillId="0" borderId="0" xfId="1" applyNumberFormat="1" applyFont="1"/>
    <xf numFmtId="164" fontId="0" fillId="0" borderId="0" xfId="7" applyNumberFormat="1" applyFont="1"/>
    <xf numFmtId="43" fontId="11" fillId="0" borderId="0" xfId="1" applyFont="1"/>
    <xf numFmtId="164" fontId="11" fillId="0" borderId="0" xfId="1" applyNumberFormat="1" applyFont="1"/>
    <xf numFmtId="0" fontId="11" fillId="0" borderId="0" xfId="0" applyFont="1" applyAlignment="1">
      <alignment horizontal="left"/>
    </xf>
    <xf numFmtId="0" fontId="11" fillId="0" borderId="0" xfId="0" applyFont="1" applyAlignment="1">
      <alignment horizontal="center"/>
    </xf>
    <xf numFmtId="0" fontId="17" fillId="3" borderId="0" xfId="6" applyFont="1" applyFill="1" applyAlignment="1">
      <alignment horizontal="center" vertical="center"/>
    </xf>
    <xf numFmtId="0" fontId="18" fillId="3" borderId="0" xfId="6" applyFont="1" applyFill="1" applyAlignment="1">
      <alignment horizontal="center" vertical="center"/>
    </xf>
    <xf numFmtId="43" fontId="19" fillId="3" borderId="0" xfId="1" applyFont="1" applyFill="1" applyAlignment="1">
      <alignment horizontal="center" wrapText="1"/>
    </xf>
    <xf numFmtId="43" fontId="19" fillId="3" borderId="0" xfId="1" applyFont="1" applyFill="1" applyAlignment="1">
      <alignment horizontal="center"/>
    </xf>
    <xf numFmtId="0" fontId="10" fillId="3" borderId="0" xfId="5" applyFont="1" applyFill="1" applyAlignment="1">
      <alignment horizontal="justify" vertical="center" wrapText="1"/>
    </xf>
    <xf numFmtId="0" fontId="11" fillId="4" borderId="0" xfId="0" applyFont="1" applyFill="1" applyAlignment="1">
      <alignment horizontal="center"/>
    </xf>
    <xf numFmtId="43" fontId="106" fillId="3" borderId="0" xfId="1" applyFont="1" applyFill="1" applyAlignment="1">
      <alignment horizontal="center" vertical="center" wrapText="1"/>
    </xf>
    <xf numFmtId="0" fontId="11" fillId="0" borderId="0" xfId="125" applyFont="1" applyAlignment="1"/>
    <xf numFmtId="0" fontId="111" fillId="77" borderId="0" xfId="125" applyFont="1" applyFill="1" applyAlignment="1">
      <alignment horizontal="center" vertical="center" wrapText="1"/>
    </xf>
    <xf numFmtId="0" fontId="111" fillId="77" borderId="1" xfId="125" applyFont="1" applyFill="1" applyBorder="1" applyAlignment="1">
      <alignment horizontal="center" vertical="center" wrapText="1"/>
    </xf>
    <xf numFmtId="0" fontId="111" fillId="77" borderId="44" xfId="125" applyFont="1" applyFill="1" applyBorder="1" applyAlignment="1">
      <alignment horizontal="center" wrapText="1"/>
    </xf>
    <xf numFmtId="0" fontId="111" fillId="77" borderId="26" xfId="125" applyFont="1" applyFill="1" applyBorder="1" applyAlignment="1">
      <alignment horizontal="center" wrapText="1"/>
    </xf>
    <xf numFmtId="43" fontId="107" fillId="0" borderId="0" xfId="0" applyNumberFormat="1" applyFont="1" applyAlignment="1"/>
    <xf numFmtId="0" fontId="0" fillId="0" borderId="0" xfId="0" applyAlignment="1"/>
    <xf numFmtId="0" fontId="111" fillId="77" borderId="0" xfId="0" applyFont="1" applyFill="1" applyAlignment="1">
      <alignment horizontal="center" vertical="center" wrapText="1"/>
    </xf>
    <xf numFmtId="0" fontId="111" fillId="77" borderId="25" xfId="0" applyFont="1" applyFill="1" applyBorder="1" applyAlignment="1">
      <alignment horizontal="center" vertical="center" wrapText="1"/>
    </xf>
    <xf numFmtId="0" fontId="23" fillId="0" borderId="0" xfId="0" applyFont="1" applyAlignment="1"/>
    <xf numFmtId="0" fontId="21" fillId="80" borderId="0" xfId="0" applyFont="1" applyFill="1" applyAlignment="1">
      <alignment vertical="center"/>
    </xf>
    <xf numFmtId="0" fontId="0" fillId="76" borderId="0" xfId="0" applyFill="1" applyAlignment="1"/>
    <xf numFmtId="0" fontId="27" fillId="0" borderId="0" xfId="0" applyFont="1" applyAlignment="1">
      <alignment vertical="center"/>
    </xf>
    <xf numFmtId="0" fontId="21" fillId="0" borderId="0" xfId="0" applyFont="1" applyAlignment="1">
      <alignment vertical="center"/>
    </xf>
    <xf numFmtId="0" fontId="21" fillId="80" borderId="0" xfId="0" applyFont="1" applyFill="1" applyAlignment="1">
      <alignment horizontal="left" vertical="center"/>
    </xf>
    <xf numFmtId="4" fontId="10" fillId="0" borderId="74" xfId="0" applyNumberFormat="1" applyFont="1" applyBorder="1" applyAlignment="1">
      <alignment horizontal="center" vertical="center" wrapText="1"/>
    </xf>
    <xf numFmtId="3" fontId="10" fillId="0" borderId="30"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3" fontId="11" fillId="0" borderId="30" xfId="0" applyNumberFormat="1" applyFont="1" applyBorder="1" applyAlignment="1">
      <alignment horizontal="center" vertical="center" wrapText="1"/>
    </xf>
    <xf numFmtId="3" fontId="11" fillId="0" borderId="0" xfId="0" applyNumberFormat="1" applyFont="1" applyAlignment="1">
      <alignment horizontal="center" vertical="center" wrapText="1"/>
    </xf>
    <xf numFmtId="3" fontId="11" fillId="0" borderId="25" xfId="0" applyNumberFormat="1" applyFont="1" applyBorder="1" applyAlignment="1">
      <alignment horizontal="center" vertical="center" wrapText="1"/>
    </xf>
    <xf numFmtId="3" fontId="11" fillId="0" borderId="109" xfId="0" applyNumberFormat="1" applyFont="1" applyBorder="1" applyAlignment="1">
      <alignment horizontal="center" vertical="center" wrapText="1"/>
    </xf>
    <xf numFmtId="0" fontId="11" fillId="0" borderId="0" xfId="0" applyFont="1" applyAlignment="1"/>
    <xf numFmtId="3" fontId="10" fillId="0" borderId="74" xfId="0" applyNumberFormat="1" applyFont="1" applyBorder="1" applyAlignment="1">
      <alignment horizontal="center" vertical="center" wrapText="1"/>
    </xf>
    <xf numFmtId="0" fontId="78" fillId="0" borderId="0" xfId="0" applyFont="1" applyAlignment="1">
      <alignment horizontal="center" vertical="center"/>
    </xf>
    <xf numFmtId="0" fontId="78" fillId="0" borderId="75" xfId="0" applyFont="1" applyBorder="1" applyAlignment="1">
      <alignment horizontal="center" vertical="center"/>
    </xf>
    <xf numFmtId="3" fontId="10" fillId="0" borderId="0" xfId="0" applyNumberFormat="1" applyFont="1" applyBorder="1" applyAlignment="1">
      <alignment horizontal="center" vertical="center" wrapText="1"/>
    </xf>
    <xf numFmtId="2" fontId="78" fillId="0" borderId="36" xfId="0" applyNumberFormat="1" applyFont="1" applyBorder="1" applyAlignment="1">
      <alignment horizontal="center" vertical="center" wrapText="1"/>
    </xf>
    <xf numFmtId="2" fontId="78" fillId="0" borderId="0" xfId="0" applyNumberFormat="1" applyFont="1" applyAlignment="1">
      <alignment horizontal="center" vertical="center" wrapText="1"/>
    </xf>
    <xf numFmtId="2" fontId="78" fillId="0" borderId="25" xfId="0" applyNumberFormat="1" applyFont="1" applyBorder="1" applyAlignment="1">
      <alignment horizontal="center" vertical="center" wrapText="1"/>
    </xf>
    <xf numFmtId="2" fontId="78" fillId="0" borderId="30" xfId="0" applyNumberFormat="1" applyFont="1" applyBorder="1" applyAlignment="1">
      <alignment horizontal="center" vertical="center" wrapText="1"/>
    </xf>
    <xf numFmtId="0" fontId="111" fillId="77" borderId="35" xfId="0" applyFont="1" applyFill="1" applyBorder="1" applyAlignment="1">
      <alignment horizontal="center" vertical="center" wrapText="1"/>
    </xf>
    <xf numFmtId="4" fontId="10" fillId="0" borderId="30" xfId="0" applyNumberFormat="1" applyFont="1" applyBorder="1" applyAlignment="1">
      <alignment horizontal="center" vertical="center" wrapText="1"/>
    </xf>
    <xf numFmtId="4" fontId="10" fillId="0" borderId="0" xfId="0" applyNumberFormat="1" applyFont="1" applyAlignment="1">
      <alignment horizontal="center" vertical="center" wrapText="1"/>
    </xf>
    <xf numFmtId="4" fontId="10" fillId="0" borderId="67" xfId="0" applyNumberFormat="1" applyFont="1" applyBorder="1" applyAlignment="1">
      <alignment horizontal="center" vertical="center" wrapText="1"/>
    </xf>
    <xf numFmtId="2" fontId="78" fillId="0" borderId="89" xfId="0" applyNumberFormat="1" applyFont="1" applyBorder="1" applyAlignment="1">
      <alignment horizontal="left" vertical="center" wrapText="1"/>
    </xf>
    <xf numFmtId="0" fontId="78" fillId="0" borderId="89" xfId="0" applyFont="1" applyBorder="1" applyAlignment="1">
      <alignment horizontal="left" vertical="center"/>
    </xf>
    <xf numFmtId="2" fontId="78" fillId="0" borderId="90" xfId="0" applyNumberFormat="1" applyFont="1" applyBorder="1" applyAlignment="1">
      <alignment horizontal="left" vertical="center" wrapText="1"/>
    </xf>
    <xf numFmtId="2" fontId="78" fillId="0" borderId="91" xfId="0" applyNumberFormat="1" applyFont="1" applyBorder="1" applyAlignment="1">
      <alignment horizontal="left" vertical="center" wrapText="1"/>
    </xf>
    <xf numFmtId="2" fontId="78" fillId="0" borderId="92" xfId="0" applyNumberFormat="1" applyFont="1" applyBorder="1" applyAlignment="1">
      <alignment horizontal="left" vertical="center" wrapText="1"/>
    </xf>
    <xf numFmtId="2" fontId="78" fillId="0" borderId="93" xfId="0" applyNumberFormat="1" applyFont="1" applyBorder="1" applyAlignment="1">
      <alignment horizontal="left" vertical="center" wrapText="1"/>
    </xf>
    <xf numFmtId="0" fontId="78" fillId="0" borderId="93" xfId="0" applyFont="1" applyBorder="1" applyAlignment="1">
      <alignment horizontal="left" vertical="center"/>
    </xf>
    <xf numFmtId="0" fontId="78" fillId="0" borderId="91" xfId="0" applyFont="1" applyBorder="1" applyAlignment="1">
      <alignment horizontal="left" vertical="center"/>
    </xf>
    <xf numFmtId="0" fontId="78" fillId="0" borderId="92" xfId="0" applyFont="1" applyBorder="1" applyAlignment="1">
      <alignment horizontal="left" vertical="center"/>
    </xf>
    <xf numFmtId="0" fontId="111" fillId="77" borderId="26" xfId="0" applyFont="1" applyFill="1" applyBorder="1" applyAlignment="1">
      <alignment horizontal="center" vertical="center" wrapText="1"/>
    </xf>
    <xf numFmtId="0" fontId="0" fillId="4" borderId="138" xfId="0" applyFill="1" applyBorder="1" applyAlignment="1">
      <alignment horizontal="center"/>
    </xf>
    <xf numFmtId="0" fontId="0" fillId="4" borderId="139" xfId="0" applyFill="1" applyBorder="1" applyAlignment="1">
      <alignment horizontal="center"/>
    </xf>
    <xf numFmtId="0" fontId="0" fillId="4" borderId="140" xfId="0" applyFill="1" applyBorder="1" applyAlignment="1">
      <alignment horizontal="center"/>
    </xf>
    <xf numFmtId="0" fontId="133" fillId="81" borderId="0" xfId="0" applyFont="1" applyFill="1" applyAlignment="1">
      <alignment horizontal="center" vertical="center" wrapText="1"/>
    </xf>
    <xf numFmtId="0" fontId="133" fillId="81" borderId="29" xfId="0" applyFont="1" applyFill="1" applyBorder="1" applyAlignment="1">
      <alignment horizontal="center" vertical="center" wrapText="1"/>
    </xf>
    <xf numFmtId="0" fontId="11" fillId="0" borderId="0" xfId="0" applyFont="1" applyAlignment="1">
      <alignment horizontal="left" vertical="center"/>
    </xf>
    <xf numFmtId="0" fontId="0" fillId="76" borderId="0" xfId="0" applyFill="1" applyAlignment="1">
      <alignment horizontal="center"/>
    </xf>
    <xf numFmtId="0" fontId="109" fillId="78" borderId="0" xfId="0" applyFont="1" applyFill="1" applyAlignment="1">
      <alignment horizontal="center" wrapText="1"/>
    </xf>
    <xf numFmtId="0" fontId="109" fillId="78" borderId="24" xfId="0" applyFont="1" applyFill="1" applyBorder="1" applyAlignment="1">
      <alignment horizontal="center" wrapText="1"/>
    </xf>
    <xf numFmtId="0" fontId="109" fillId="78" borderId="24" xfId="1" applyNumberFormat="1" applyFont="1" applyFill="1" applyBorder="1" applyAlignment="1">
      <alignment horizontal="center" wrapText="1"/>
    </xf>
    <xf numFmtId="0" fontId="23" fillId="0" borderId="0" xfId="0" applyFont="1" applyAlignment="1">
      <alignment vertical="center"/>
    </xf>
    <xf numFmtId="0" fontId="109" fillId="78" borderId="69" xfId="0" applyFont="1" applyFill="1" applyBorder="1" applyAlignment="1">
      <alignment horizontal="center" wrapText="1"/>
    </xf>
    <xf numFmtId="0" fontId="109" fillId="78" borderId="68" xfId="0" applyFont="1" applyFill="1" applyBorder="1" applyAlignment="1">
      <alignment horizontal="center" wrapText="1"/>
    </xf>
    <xf numFmtId="0" fontId="109" fillId="78" borderId="58" xfId="0" applyFont="1" applyFill="1" applyBorder="1" applyAlignment="1">
      <alignment horizontal="center" wrapText="1"/>
    </xf>
    <xf numFmtId="0" fontId="109" fillId="78" borderId="54" xfId="0" applyFont="1" applyFill="1" applyBorder="1" applyAlignment="1">
      <alignment horizontal="center" wrapText="1"/>
    </xf>
    <xf numFmtId="0" fontId="109" fillId="78" borderId="59" xfId="0" applyFont="1" applyFill="1" applyBorder="1" applyAlignment="1">
      <alignment horizont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48" xfId="0" applyFont="1" applyBorder="1" applyAlignment="1">
      <alignment horizontal="left" vertical="center" wrapText="1"/>
    </xf>
    <xf numFmtId="43" fontId="107" fillId="0" borderId="0" xfId="0" applyNumberFormat="1" applyFont="1" applyAlignment="1">
      <alignment vertical="center"/>
    </xf>
    <xf numFmtId="0" fontId="10" fillId="0" borderId="0" xfId="0" applyFont="1" applyAlignment="1">
      <alignment vertical="center"/>
    </xf>
    <xf numFmtId="0" fontId="10" fillId="76" borderId="0" xfId="0" applyFont="1" applyFill="1" applyAlignment="1">
      <alignment vertical="center"/>
    </xf>
    <xf numFmtId="0" fontId="109" fillId="78" borderId="69" xfId="0" applyFont="1" applyFill="1" applyBorder="1" applyAlignment="1">
      <alignment horizontal="center" vertical="center" wrapText="1"/>
    </xf>
    <xf numFmtId="0" fontId="109" fillId="78" borderId="68" xfId="0" applyFont="1" applyFill="1" applyBorder="1" applyAlignment="1">
      <alignment horizontal="center" vertical="center" wrapText="1"/>
    </xf>
    <xf numFmtId="0" fontId="11" fillId="0" borderId="0" xfId="0" applyFont="1" applyAlignment="1">
      <alignment vertical="center"/>
    </xf>
    <xf numFmtId="0" fontId="109" fillId="78" borderId="58" xfId="0" applyFont="1" applyFill="1" applyBorder="1" applyAlignment="1">
      <alignment horizontal="center" vertical="center" wrapText="1"/>
    </xf>
    <xf numFmtId="0" fontId="109" fillId="78" borderId="0" xfId="0" applyFont="1" applyFill="1" applyAlignment="1">
      <alignment horizontal="center" vertical="center" wrapText="1"/>
    </xf>
    <xf numFmtId="0" fontId="109" fillId="78" borderId="59" xfId="0" applyFont="1" applyFill="1" applyBorder="1" applyAlignment="1">
      <alignment horizontal="center" vertical="center" wrapText="1"/>
    </xf>
    <xf numFmtId="0" fontId="109" fillId="78" borderId="0" xfId="1" applyNumberFormat="1" applyFont="1" applyFill="1" applyAlignment="1">
      <alignment horizontal="center" vertical="center" wrapText="1"/>
    </xf>
    <xf numFmtId="0" fontId="109" fillId="78" borderId="24" xfId="1" applyNumberFormat="1" applyFont="1" applyFill="1" applyBorder="1" applyAlignment="1">
      <alignment horizontal="center" vertical="center" wrapText="1"/>
    </xf>
    <xf numFmtId="0" fontId="109" fillId="78" borderId="0" xfId="1" applyNumberFormat="1" applyFont="1" applyFill="1" applyAlignment="1">
      <alignment horizontal="right" vertical="center" wrapText="1"/>
    </xf>
    <xf numFmtId="0" fontId="109" fillId="78" borderId="24" xfId="1" applyNumberFormat="1" applyFont="1" applyFill="1" applyBorder="1" applyAlignment="1">
      <alignment horizontal="right" vertical="center" wrapText="1"/>
    </xf>
    <xf numFmtId="0" fontId="109" fillId="78" borderId="0" xfId="1" applyNumberFormat="1" applyFont="1" applyFill="1" applyAlignment="1">
      <alignment horizontal="left" vertical="center" wrapText="1"/>
    </xf>
    <xf numFmtId="0" fontId="109" fillId="78" borderId="24" xfId="1" applyNumberFormat="1" applyFont="1" applyFill="1" applyBorder="1" applyAlignment="1">
      <alignment horizontal="left" vertical="center" wrapText="1"/>
    </xf>
    <xf numFmtId="0" fontId="10" fillId="76" borderId="0" xfId="0" applyFont="1" applyFill="1" applyAlignment="1">
      <alignment horizontal="center" vertical="center"/>
    </xf>
    <xf numFmtId="0" fontId="0" fillId="0" borderId="0" xfId="0" applyAlignment="1">
      <alignment vertical="center"/>
    </xf>
    <xf numFmtId="0" fontId="0" fillId="76" borderId="0" xfId="0" applyFill="1" applyAlignment="1">
      <alignment vertical="center"/>
    </xf>
    <xf numFmtId="3" fontId="10" fillId="0" borderId="36" xfId="0" applyNumberFormat="1" applyFont="1" applyBorder="1" applyAlignment="1">
      <alignment horizontal="center" vertical="center" wrapText="1"/>
    </xf>
    <xf numFmtId="3" fontId="10" fillId="0" borderId="116" xfId="0" applyNumberFormat="1" applyFont="1" applyBorder="1" applyAlignment="1">
      <alignment horizontal="center" vertical="center" wrapText="1"/>
    </xf>
    <xf numFmtId="0" fontId="109" fillId="78" borderId="54" xfId="0" applyFont="1" applyFill="1" applyBorder="1" applyAlignment="1">
      <alignment horizontal="center" vertical="center" wrapText="1"/>
    </xf>
    <xf numFmtId="0" fontId="0" fillId="76" borderId="0" xfId="0" applyFill="1" applyAlignment="1">
      <alignment horizontal="center" vertical="center"/>
    </xf>
    <xf numFmtId="0" fontId="0" fillId="0" borderId="48"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21" fillId="0" borderId="0" xfId="125" applyFont="1" applyAlignment="1">
      <alignment vertical="center"/>
    </xf>
    <xf numFmtId="43" fontId="107" fillId="0" borderId="0" xfId="125" applyNumberFormat="1" applyFont="1" applyAlignment="1">
      <alignment vertical="center"/>
    </xf>
    <xf numFmtId="0" fontId="10" fillId="0" borderId="0" xfId="125" applyAlignment="1">
      <alignment vertical="center"/>
    </xf>
    <xf numFmtId="0" fontId="10" fillId="76" borderId="0" xfId="125" applyFill="1" applyAlignment="1">
      <alignment vertical="center"/>
    </xf>
    <xf numFmtId="0" fontId="21" fillId="80" borderId="0" xfId="125" applyFont="1" applyFill="1" applyAlignment="1">
      <alignment vertical="center"/>
    </xf>
    <xf numFmtId="0" fontId="23" fillId="0" borderId="0" xfId="125" applyFont="1" applyAlignment="1">
      <alignment vertical="center"/>
    </xf>
    <xf numFmtId="0" fontId="11" fillId="0" borderId="0" xfId="125" applyFont="1" applyAlignment="1">
      <alignment vertical="center"/>
    </xf>
    <xf numFmtId="0" fontId="109" fillId="78" borderId="58" xfId="125" applyFont="1" applyFill="1" applyBorder="1" applyAlignment="1">
      <alignment horizontal="center" vertical="center" wrapText="1"/>
    </xf>
    <xf numFmtId="0" fontId="109" fillId="78" borderId="0" xfId="125" applyFont="1" applyFill="1" applyAlignment="1">
      <alignment horizontal="center" vertical="center" wrapText="1"/>
    </xf>
    <xf numFmtId="0" fontId="109" fillId="78" borderId="59" xfId="125" applyFont="1" applyFill="1" applyBorder="1" applyAlignment="1">
      <alignment horizontal="center" vertical="center" wrapText="1"/>
    </xf>
    <xf numFmtId="0" fontId="109" fillId="78" borderId="69" xfId="125" applyFont="1" applyFill="1" applyBorder="1" applyAlignment="1">
      <alignment horizontal="center" vertical="center" wrapText="1"/>
    </xf>
    <xf numFmtId="0" fontId="109" fillId="78" borderId="68" xfId="125" applyFont="1" applyFill="1" applyBorder="1" applyAlignment="1">
      <alignment horizontal="center" vertical="center" wrapText="1"/>
    </xf>
    <xf numFmtId="0" fontId="10" fillId="76" borderId="0" xfId="125" applyFill="1" applyAlignment="1">
      <alignment horizontal="center" vertical="center"/>
    </xf>
    <xf numFmtId="0" fontId="109" fillId="78" borderId="0" xfId="85" applyNumberFormat="1" applyFont="1" applyFill="1" applyAlignment="1">
      <alignment horizontal="center" vertical="center" wrapText="1"/>
    </xf>
    <xf numFmtId="0" fontId="109" fillId="78" borderId="24" xfId="85" applyNumberFormat="1" applyFont="1" applyFill="1" applyBorder="1" applyAlignment="1">
      <alignment horizontal="center" vertical="center" wrapText="1"/>
    </xf>
    <xf numFmtId="0" fontId="11" fillId="0" borderId="0" xfId="0" quotePrefix="1" applyFont="1" applyAlignment="1">
      <alignment horizontal="left"/>
    </xf>
    <xf numFmtId="0" fontId="23" fillId="0" borderId="0" xfId="0" applyFont="1" applyAlignment="1">
      <alignment horizontal="left" vertical="center"/>
    </xf>
    <xf numFmtId="3" fontId="11" fillId="0" borderId="0" xfId="0" applyNumberFormat="1" applyFont="1" applyAlignment="1">
      <alignment horizontal="left" vertical="center"/>
    </xf>
    <xf numFmtId="0" fontId="109" fillId="78" borderId="45" xfId="1" applyNumberFormat="1" applyFont="1" applyFill="1" applyBorder="1" applyAlignment="1">
      <alignment horizontal="right" vertical="center" wrapText="1"/>
    </xf>
    <xf numFmtId="0" fontId="109" fillId="78" borderId="46" xfId="1" applyNumberFormat="1" applyFont="1" applyFill="1" applyBorder="1" applyAlignment="1">
      <alignment horizontal="right" vertical="center" wrapText="1"/>
    </xf>
    <xf numFmtId="0" fontId="109" fillId="78" borderId="47" xfId="1" applyNumberFormat="1" applyFont="1" applyFill="1" applyBorder="1" applyAlignment="1">
      <alignment horizontal="right" vertical="center" wrapText="1"/>
    </xf>
    <xf numFmtId="0" fontId="109" fillId="78" borderId="63" xfId="1" applyNumberFormat="1" applyFont="1" applyFill="1" applyBorder="1" applyAlignment="1">
      <alignment horizontal="right" vertical="center" wrapText="1"/>
    </xf>
    <xf numFmtId="0" fontId="109" fillId="78" borderId="45" xfId="1" applyNumberFormat="1" applyFont="1" applyFill="1" applyBorder="1" applyAlignment="1">
      <alignment horizontal="center" wrapText="1"/>
    </xf>
    <xf numFmtId="0" fontId="109" fillId="78" borderId="47" xfId="1" applyNumberFormat="1" applyFont="1" applyFill="1" applyBorder="1" applyAlignment="1">
      <alignment horizontal="center" wrapText="1"/>
    </xf>
    <xf numFmtId="0" fontId="109" fillId="78" borderId="0" xfId="1" applyNumberFormat="1" applyFont="1" applyFill="1" applyAlignment="1">
      <alignment horizontal="center" wrapText="1"/>
    </xf>
    <xf numFmtId="0" fontId="0" fillId="0" borderId="96" xfId="0" applyFill="1" applyBorder="1" applyAlignment="1">
      <alignment horizontal="left" vertical="center" wrapText="1"/>
    </xf>
    <xf numFmtId="0" fontId="10" fillId="0" borderId="60" xfId="0" applyFont="1" applyFill="1" applyBorder="1" applyAlignment="1">
      <alignment vertical="center" wrapText="1"/>
    </xf>
    <xf numFmtId="0" fontId="0" fillId="0" borderId="60" xfId="0" applyFill="1" applyBorder="1" applyAlignment="1">
      <alignment horizontal="left" vertical="center" wrapText="1"/>
    </xf>
    <xf numFmtId="0" fontId="0" fillId="0" borderId="0" xfId="0" applyFill="1" applyBorder="1" applyAlignment="1">
      <alignment horizontal="left" vertical="center" wrapText="1"/>
    </xf>
    <xf numFmtId="0" fontId="10" fillId="0" borderId="0" xfId="0" applyFont="1" applyFill="1" applyAlignment="1">
      <alignment vertical="center" wrapText="1"/>
    </xf>
    <xf numFmtId="9" fontId="11" fillId="0" borderId="0" xfId="7" applyFont="1" applyAlignment="1">
      <alignment horizontal="left" wrapText="1"/>
    </xf>
    <xf numFmtId="0" fontId="109" fillId="78" borderId="0" xfId="1" applyNumberFormat="1" applyFont="1" applyFill="1" applyAlignment="1">
      <alignment horizontal="right" wrapText="1"/>
    </xf>
    <xf numFmtId="0" fontId="109" fillId="78" borderId="24" xfId="1" applyNumberFormat="1" applyFont="1" applyFill="1" applyBorder="1" applyAlignment="1">
      <alignment horizontal="right" wrapText="1"/>
    </xf>
    <xf numFmtId="0" fontId="10" fillId="0" borderId="62" xfId="0" applyFont="1" applyFill="1" applyBorder="1" applyAlignment="1">
      <alignment vertical="center" wrapText="1"/>
    </xf>
    <xf numFmtId="165" fontId="114" fillId="0" borderId="0" xfId="2" applyNumberFormat="1" applyFont="1" applyAlignment="1">
      <alignment horizontal="left"/>
    </xf>
    <xf numFmtId="0" fontId="10" fillId="0" borderId="80" xfId="0" applyFont="1" applyFill="1" applyBorder="1" applyAlignment="1">
      <alignment vertical="center" wrapText="1"/>
    </xf>
    <xf numFmtId="0" fontId="10" fillId="0" borderId="48" xfId="0" applyFont="1" applyFill="1" applyBorder="1" applyAlignment="1">
      <alignment vertical="center" wrapText="1"/>
    </xf>
    <xf numFmtId="0" fontId="10" fillId="0" borderId="36" xfId="0" applyFont="1" applyBorder="1" applyAlignment="1">
      <alignment horizontal="center" wrapText="1"/>
    </xf>
    <xf numFmtId="0" fontId="14" fillId="0" borderId="0" xfId="0" applyFont="1" applyAlignment="1"/>
    <xf numFmtId="0" fontId="11" fillId="0" borderId="43" xfId="0" applyFont="1" applyBorder="1" applyAlignment="1"/>
    <xf numFmtId="0" fontId="11" fillId="0" borderId="0" xfId="0" applyFont="1" applyFill="1" applyAlignment="1"/>
    <xf numFmtId="0" fontId="109" fillId="78" borderId="70" xfId="0" applyFont="1" applyFill="1" applyBorder="1" applyAlignment="1">
      <alignment horizontal="center" wrapText="1"/>
    </xf>
    <xf numFmtId="9" fontId="11" fillId="0" borderId="0" xfId="7" applyFont="1" applyAlignment="1">
      <alignment horizontal="left"/>
    </xf>
    <xf numFmtId="0" fontId="109" fillId="90" borderId="126" xfId="5229" applyFont="1" applyFill="1" applyBorder="1" applyAlignment="1">
      <alignment horizontal="center" vertical="center" wrapText="1"/>
    </xf>
    <xf numFmtId="0" fontId="11" fillId="0" borderId="0" xfId="5233" applyFont="1" applyAlignment="1">
      <alignment horizontal="left"/>
    </xf>
    <xf numFmtId="0" fontId="11" fillId="0" borderId="0" xfId="5229" applyFont="1" applyFill="1" applyBorder="1" applyAlignment="1"/>
    <xf numFmtId="0" fontId="11" fillId="0" borderId="0" xfId="5229" applyFont="1" applyFill="1" applyBorder="1" applyAlignment="1">
      <alignment horizontal="left"/>
    </xf>
    <xf numFmtId="0" fontId="23" fillId="0" borderId="0" xfId="5229" applyFont="1" applyFill="1" applyBorder="1" applyAlignment="1">
      <alignment vertical="center"/>
    </xf>
    <xf numFmtId="0" fontId="21" fillId="0" borderId="0" xfId="5229" applyFont="1" applyFill="1" applyBorder="1" applyAlignment="1">
      <alignment vertical="center"/>
    </xf>
    <xf numFmtId="0" fontId="111" fillId="90" borderId="120" xfId="5229" applyFont="1" applyFill="1" applyBorder="1" applyAlignment="1">
      <alignment horizontal="center" wrapText="1"/>
    </xf>
    <xf numFmtId="0" fontId="111" fillId="90" borderId="121" xfId="5229" applyFont="1" applyFill="1" applyBorder="1" applyAlignment="1">
      <alignment horizontal="center" wrapText="1"/>
    </xf>
    <xf numFmtId="0" fontId="10" fillId="0" borderId="36" xfId="5229" applyFont="1" applyFill="1" applyBorder="1" applyAlignment="1">
      <alignment horizontal="center" wrapText="1"/>
    </xf>
    <xf numFmtId="170" fontId="11" fillId="0" borderId="0" xfId="5229" applyNumberFormat="1" applyFont="1" applyFill="1" applyBorder="1" applyAlignment="1">
      <alignment horizontal="left" vertical="center" wrapText="1"/>
    </xf>
    <xf numFmtId="0" fontId="111" fillId="90" borderId="0" xfId="5229" applyFont="1" applyFill="1" applyBorder="1" applyAlignment="1">
      <alignment horizontal="center" vertical="center" wrapText="1"/>
    </xf>
    <xf numFmtId="0" fontId="111" fillId="90" borderId="126" xfId="5229" applyFont="1" applyFill="1" applyBorder="1" applyAlignment="1">
      <alignment horizontal="center" vertical="center" wrapText="1"/>
    </xf>
    <xf numFmtId="0" fontId="111" fillId="90" borderId="121" xfId="5229" applyFont="1" applyFill="1" applyBorder="1" applyAlignment="1">
      <alignment horizontal="center" vertical="center"/>
    </xf>
    <xf numFmtId="0" fontId="11" fillId="0" borderId="0" xfId="5229" applyFont="1" applyFill="1" applyBorder="1"/>
    <xf numFmtId="0" fontId="10" fillId="87" borderId="0" xfId="5229" applyFont="1" applyFill="1" applyBorder="1" applyAlignment="1">
      <alignment horizontal="center"/>
    </xf>
    <xf numFmtId="43" fontId="107" fillId="0" borderId="0" xfId="5229" applyNumberFormat="1" applyFont="1" applyFill="1" applyBorder="1" applyAlignment="1"/>
    <xf numFmtId="0" fontId="10" fillId="0" borderId="0" xfId="5229" applyFont="1" applyFill="1" applyBorder="1" applyAlignment="1"/>
    <xf numFmtId="0" fontId="10" fillId="87" borderId="0" xfId="5229" applyFont="1" applyFill="1" applyBorder="1" applyAlignment="1"/>
    <xf numFmtId="0" fontId="10" fillId="0" borderId="0" xfId="5229" applyFont="1" applyFill="1" applyBorder="1"/>
    <xf numFmtId="0" fontId="21" fillId="88" borderId="0" xfId="5229" applyFont="1" applyFill="1" applyBorder="1" applyAlignment="1">
      <alignment horizontal="left" vertical="center"/>
    </xf>
    <xf numFmtId="0" fontId="21" fillId="88" borderId="0" xfId="5229" applyFont="1" applyFill="1" applyBorder="1" applyAlignment="1">
      <alignment vertical="center"/>
    </xf>
    <xf numFmtId="0" fontId="11" fillId="0" borderId="0" xfId="1677" applyFont="1" applyFill="1" applyBorder="1" applyAlignment="1"/>
    <xf numFmtId="0" fontId="111" fillId="90" borderId="31" xfId="5229" applyFont="1" applyFill="1" applyBorder="1" applyAlignment="1">
      <alignment horizontal="center" vertical="center" wrapText="1"/>
    </xf>
    <xf numFmtId="0" fontId="11" fillId="90" borderId="126" xfId="5229" applyFont="1" applyFill="1" applyBorder="1" applyAlignment="1">
      <alignment horizontal="center" vertical="center" wrapText="1"/>
    </xf>
    <xf numFmtId="0" fontId="111" fillId="77" borderId="1" xfId="0" applyFont="1" applyFill="1" applyBorder="1" applyAlignment="1">
      <alignment horizontal="center" vertical="center" wrapText="1"/>
    </xf>
    <xf numFmtId="43" fontId="107" fillId="0" borderId="0" xfId="755" applyNumberFormat="1" applyFont="1" applyAlignment="1"/>
    <xf numFmtId="0" fontId="10" fillId="0" borderId="0" xfId="755" applyAlignment="1"/>
    <xf numFmtId="0" fontId="10" fillId="76" borderId="0" xfId="755" applyFill="1" applyAlignment="1"/>
    <xf numFmtId="0" fontId="21" fillId="80" borderId="0" xfId="755" applyFont="1" applyFill="1" applyAlignment="1">
      <alignment vertical="center"/>
    </xf>
    <xf numFmtId="0" fontId="11" fillId="0" borderId="0" xfId="755" applyFont="1" applyAlignment="1"/>
    <xf numFmtId="0" fontId="21" fillId="0" borderId="0" xfId="755" applyFont="1" applyAlignment="1">
      <alignment vertical="center"/>
    </xf>
    <xf numFmtId="0" fontId="109" fillId="78" borderId="58" xfId="755" applyFont="1" applyFill="1" applyBorder="1" applyAlignment="1">
      <alignment horizontal="center" wrapText="1"/>
    </xf>
    <xf numFmtId="0" fontId="109" fillId="78" borderId="54" xfId="755" applyFont="1" applyFill="1" applyBorder="1" applyAlignment="1">
      <alignment horizontal="center" wrapText="1"/>
    </xf>
    <xf numFmtId="0" fontId="23" fillId="0" borderId="0" xfId="755" applyFont="1" applyAlignment="1">
      <alignment vertical="center"/>
    </xf>
    <xf numFmtId="0" fontId="10" fillId="76" borderId="0" xfId="755" applyFill="1" applyAlignment="1">
      <alignment horizontal="center"/>
    </xf>
    <xf numFmtId="0" fontId="10" fillId="0" borderId="36" xfId="800" applyBorder="1" applyAlignment="1">
      <alignment horizontal="center" vertical="center" wrapText="1"/>
    </xf>
    <xf numFmtId="0" fontId="134" fillId="0" borderId="0" xfId="0" applyFont="1" applyAlignment="1">
      <alignment horizontal="left" vertical="top" wrapText="1"/>
    </xf>
    <xf numFmtId="0" fontId="21" fillId="0" borderId="0" xfId="800" applyFont="1" applyAlignment="1">
      <alignment vertical="center"/>
    </xf>
    <xf numFmtId="0" fontId="109" fillId="78" borderId="72" xfId="800" applyFont="1" applyFill="1" applyBorder="1" applyAlignment="1">
      <alignment horizontal="center" wrapText="1"/>
    </xf>
    <xf numFmtId="0" fontId="109" fillId="78" borderId="54" xfId="800" applyFont="1" applyFill="1" applyBorder="1" applyAlignment="1">
      <alignment horizontal="center" wrapText="1"/>
    </xf>
    <xf numFmtId="0" fontId="11" fillId="0" borderId="0" xfId="800" applyFont="1" applyAlignment="1"/>
    <xf numFmtId="0" fontId="21" fillId="80" borderId="0" xfId="800" applyFont="1" applyFill="1" applyAlignment="1">
      <alignment vertical="center"/>
    </xf>
    <xf numFmtId="43" fontId="107" fillId="0" borderId="0" xfId="800" applyNumberFormat="1" applyFont="1" applyAlignment="1"/>
    <xf numFmtId="0" fontId="10" fillId="0" borderId="0" xfId="800" applyAlignment="1"/>
    <xf numFmtId="0" fontId="10" fillId="76" borderId="0" xfId="800" applyFill="1" applyAlignment="1"/>
    <xf numFmtId="0" fontId="23" fillId="0" borderId="0" xfId="800" applyFont="1" applyAlignment="1">
      <alignment vertical="center"/>
    </xf>
    <xf numFmtId="0" fontId="10" fillId="76" borderId="0" xfId="800" applyFill="1" applyAlignment="1">
      <alignment horizontal="center"/>
    </xf>
    <xf numFmtId="0" fontId="21" fillId="0" borderId="0" xfId="1952" applyFont="1" applyAlignment="1">
      <alignment vertical="center"/>
    </xf>
    <xf numFmtId="0" fontId="11" fillId="0" borderId="0" xfId="1952" applyFont="1" applyAlignment="1">
      <alignment horizontal="left"/>
    </xf>
    <xf numFmtId="43" fontId="107" fillId="0" borderId="0" xfId="1952" applyNumberFormat="1" applyFont="1" applyAlignment="1"/>
    <xf numFmtId="0" fontId="10" fillId="0" borderId="0" xfId="1952" applyAlignment="1"/>
    <xf numFmtId="0" fontId="10" fillId="76" borderId="0" xfId="1952" applyFill="1" applyAlignment="1"/>
    <xf numFmtId="0" fontId="21" fillId="80" borderId="0" xfId="1952" applyFont="1" applyFill="1" applyAlignment="1">
      <alignment vertical="center"/>
    </xf>
    <xf numFmtId="0" fontId="23" fillId="0" borderId="0" xfId="1952" applyFont="1" applyAlignment="1"/>
    <xf numFmtId="0" fontId="11" fillId="0" borderId="0" xfId="1952" applyFont="1" applyAlignment="1"/>
    <xf numFmtId="0" fontId="109" fillId="78" borderId="58" xfId="1952" applyFont="1" applyFill="1" applyBorder="1" applyAlignment="1">
      <alignment horizontal="center" vertical="center" wrapText="1"/>
    </xf>
    <xf numFmtId="0" fontId="109" fillId="78" borderId="54" xfId="1952" applyFont="1" applyFill="1" applyBorder="1" applyAlignment="1">
      <alignment horizontal="center" vertical="center" wrapText="1"/>
    </xf>
    <xf numFmtId="0" fontId="109" fillId="78" borderId="59" xfId="1952" applyFont="1" applyFill="1" applyBorder="1" applyAlignment="1">
      <alignment horizontal="center" vertical="center" wrapText="1"/>
    </xf>
    <xf numFmtId="0" fontId="109" fillId="78" borderId="69" xfId="1952" applyFont="1" applyFill="1" applyBorder="1" applyAlignment="1">
      <alignment horizontal="center" vertical="center" wrapText="1"/>
    </xf>
    <xf numFmtId="0" fontId="109" fillId="78" borderId="68" xfId="1952" applyFont="1" applyFill="1" applyBorder="1" applyAlignment="1">
      <alignment horizontal="center" vertical="center" wrapText="1"/>
    </xf>
    <xf numFmtId="3" fontId="10" fillId="0" borderId="48" xfId="1952" applyNumberFormat="1" applyBorder="1" applyAlignment="1">
      <alignment horizontal="center" vertical="center"/>
    </xf>
    <xf numFmtId="3" fontId="10" fillId="0" borderId="0" xfId="1952" applyNumberFormat="1" applyAlignment="1">
      <alignment horizontal="center" vertical="center"/>
    </xf>
    <xf numFmtId="0" fontId="10" fillId="0" borderId="66" xfId="1952" applyBorder="1" applyAlignment="1">
      <alignment horizontal="center" vertical="center" wrapText="1"/>
    </xf>
    <xf numFmtId="0" fontId="10" fillId="0" borderId="36" xfId="1952" applyBorder="1" applyAlignment="1">
      <alignment horizontal="center" vertical="center" wrapText="1"/>
    </xf>
    <xf numFmtId="0" fontId="10" fillId="76" borderId="0" xfId="1952" applyFill="1" applyAlignment="1">
      <alignment horizontal="center"/>
    </xf>
  </cellXfs>
  <cellStyles count="5415">
    <cellStyle name="0.0" xfId="157"/>
    <cellStyle name="0.00" xfId="158"/>
    <cellStyle name="20% - Accent1" xfId="5243" builtinId="30" customBuiltin="1"/>
    <cellStyle name="20% - Accent1 2" xfId="17"/>
    <cellStyle name="20% - Accent1 2 10" xfId="5401"/>
    <cellStyle name="20% - Accent1 2 2" xfId="159"/>
    <cellStyle name="20% - Accent1 2 2 2" xfId="160"/>
    <cellStyle name="20% - Accent1 2 2 2 2" xfId="568"/>
    <cellStyle name="20% - Accent1 2 2 2 2 2" xfId="1031"/>
    <cellStyle name="20% - Accent1 2 2 2 2 2 2" xfId="4110"/>
    <cellStyle name="20% - Accent1 2 2 2 2 3" xfId="1506"/>
    <cellStyle name="20% - Accent1 2 2 2 2 3 2" xfId="4572"/>
    <cellStyle name="20% - Accent1 2 2 2 2 4" xfId="3655"/>
    <cellStyle name="20% - Accent1 2 2 2 2 5" xfId="2958"/>
    <cellStyle name="20% - Accent1 2 2 2 2 6" xfId="2259"/>
    <cellStyle name="20% - Accent1 2 2 2 3" xfId="803"/>
    <cellStyle name="20% - Accent1 2 2 2 3 2" xfId="1744"/>
    <cellStyle name="20% - Accent1 2 2 2 3 2 2" xfId="4806"/>
    <cellStyle name="20% - Accent1 2 2 2 3 3" xfId="3883"/>
    <cellStyle name="20% - Accent1 2 2 2 3 4" xfId="3190"/>
    <cellStyle name="20% - Accent1 2 2 2 3 5" xfId="2490"/>
    <cellStyle name="20% - Accent1 2 2 2 4" xfId="1262"/>
    <cellStyle name="20% - Accent1 2 2 2 4 2" xfId="4338"/>
    <cellStyle name="20% - Accent1 2 2 2 5" xfId="3425"/>
    <cellStyle name="20% - Accent1 2 2 2 6" xfId="2724"/>
    <cellStyle name="20% - Accent1 2 2 2 7" xfId="2023"/>
    <cellStyle name="20% - Accent1 2 2 3" xfId="567"/>
    <cellStyle name="20% - Accent1 2 2 3 2" xfId="1030"/>
    <cellStyle name="20% - Accent1 2 2 3 2 2" xfId="4109"/>
    <cellStyle name="20% - Accent1 2 2 3 3" xfId="1505"/>
    <cellStyle name="20% - Accent1 2 2 3 3 2" xfId="4571"/>
    <cellStyle name="20% - Accent1 2 2 3 4" xfId="3654"/>
    <cellStyle name="20% - Accent1 2 2 3 5" xfId="2957"/>
    <cellStyle name="20% - Accent1 2 2 3 6" xfId="2258"/>
    <cellStyle name="20% - Accent1 2 2 4" xfId="802"/>
    <cellStyle name="20% - Accent1 2 2 4 2" xfId="1743"/>
    <cellStyle name="20% - Accent1 2 2 4 2 2" xfId="4805"/>
    <cellStyle name="20% - Accent1 2 2 4 3" xfId="3882"/>
    <cellStyle name="20% - Accent1 2 2 4 4" xfId="3189"/>
    <cellStyle name="20% - Accent1 2 2 4 5" xfId="2489"/>
    <cellStyle name="20% - Accent1 2 2 5" xfId="1261"/>
    <cellStyle name="20% - Accent1 2 2 5 2" xfId="4337"/>
    <cellStyle name="20% - Accent1 2 2 6" xfId="3424"/>
    <cellStyle name="20% - Accent1 2 2 7" xfId="2723"/>
    <cellStyle name="20% - Accent1 2 2 8" xfId="2022"/>
    <cellStyle name="20% - Accent1 2 2 9" xfId="5400"/>
    <cellStyle name="20% - Accent1 2 3" xfId="161"/>
    <cellStyle name="20% - Accent1 2 3 2" xfId="569"/>
    <cellStyle name="20% - Accent1 2 3 2 2" xfId="1032"/>
    <cellStyle name="20% - Accent1 2 3 2 2 2" xfId="4111"/>
    <cellStyle name="20% - Accent1 2 3 2 3" xfId="1507"/>
    <cellStyle name="20% - Accent1 2 3 2 3 2" xfId="4573"/>
    <cellStyle name="20% - Accent1 2 3 2 4" xfId="3656"/>
    <cellStyle name="20% - Accent1 2 3 2 5" xfId="2959"/>
    <cellStyle name="20% - Accent1 2 3 2 6" xfId="2260"/>
    <cellStyle name="20% - Accent1 2 3 3" xfId="804"/>
    <cellStyle name="20% - Accent1 2 3 3 2" xfId="1745"/>
    <cellStyle name="20% - Accent1 2 3 3 2 2" xfId="4807"/>
    <cellStyle name="20% - Accent1 2 3 3 3" xfId="3884"/>
    <cellStyle name="20% - Accent1 2 3 3 4" xfId="3191"/>
    <cellStyle name="20% - Accent1 2 3 3 5" xfId="2491"/>
    <cellStyle name="20% - Accent1 2 3 4" xfId="1263"/>
    <cellStyle name="20% - Accent1 2 3 4 2" xfId="4339"/>
    <cellStyle name="20% - Accent1 2 3 5" xfId="3426"/>
    <cellStyle name="20% - Accent1 2 3 6" xfId="2725"/>
    <cellStyle name="20% - Accent1 2 3 7" xfId="2024"/>
    <cellStyle name="20% - Accent1 2 3 8" xfId="5399"/>
    <cellStyle name="20% - Accent1 2 4" xfId="526"/>
    <cellStyle name="20% - Accent1 2 4 2" xfId="989"/>
    <cellStyle name="20% - Accent1 2 4 2 2" xfId="4068"/>
    <cellStyle name="20% - Accent1 2 4 3" xfId="1464"/>
    <cellStyle name="20% - Accent1 2 4 3 2" xfId="4530"/>
    <cellStyle name="20% - Accent1 2 4 4" xfId="3613"/>
    <cellStyle name="20% - Accent1 2 4 5" xfId="2916"/>
    <cellStyle name="20% - Accent1 2 4 6" xfId="2217"/>
    <cellStyle name="20% - Accent1 2 5" xfId="758"/>
    <cellStyle name="20% - Accent1 2 5 2" xfId="1699"/>
    <cellStyle name="20% - Accent1 2 5 2 2" xfId="4761"/>
    <cellStyle name="20% - Accent1 2 5 3" xfId="3840"/>
    <cellStyle name="20% - Accent1 2 5 4" xfId="3147"/>
    <cellStyle name="20% - Accent1 2 5 5" xfId="2448"/>
    <cellStyle name="20% - Accent1 2 6" xfId="1219"/>
    <cellStyle name="20% - Accent1 2 6 2" xfId="4295"/>
    <cellStyle name="20% - Accent1 2 7" xfId="3382"/>
    <cellStyle name="20% - Accent1 2 8" xfId="2681"/>
    <cellStyle name="20% - Accent1 2 9" xfId="1976"/>
    <cellStyle name="20% - Accent1 3" xfId="16"/>
    <cellStyle name="20% - Accent1 3 2" xfId="162"/>
    <cellStyle name="20% - Accent1 3 2 2" xfId="570"/>
    <cellStyle name="20% - Accent1 3 2 2 2" xfId="1033"/>
    <cellStyle name="20% - Accent1 3 2 2 2 2" xfId="4112"/>
    <cellStyle name="20% - Accent1 3 2 2 3" xfId="1508"/>
    <cellStyle name="20% - Accent1 3 2 2 3 2" xfId="4574"/>
    <cellStyle name="20% - Accent1 3 2 2 4" xfId="3657"/>
    <cellStyle name="20% - Accent1 3 2 2 5" xfId="2960"/>
    <cellStyle name="20% - Accent1 3 2 2 6" xfId="2261"/>
    <cellStyle name="20% - Accent1 3 2 3" xfId="805"/>
    <cellStyle name="20% - Accent1 3 2 3 2" xfId="1746"/>
    <cellStyle name="20% - Accent1 3 2 3 2 2" xfId="4808"/>
    <cellStyle name="20% - Accent1 3 2 3 3" xfId="3885"/>
    <cellStyle name="20% - Accent1 3 2 3 4" xfId="3192"/>
    <cellStyle name="20% - Accent1 3 2 3 5" xfId="2492"/>
    <cellStyle name="20% - Accent1 3 2 4" xfId="1264"/>
    <cellStyle name="20% - Accent1 3 2 4 2" xfId="4340"/>
    <cellStyle name="20% - Accent1 3 2 5" xfId="3427"/>
    <cellStyle name="20% - Accent1 3 2 6" xfId="2726"/>
    <cellStyle name="20% - Accent1 3 2 7" xfId="2025"/>
    <cellStyle name="20% - Accent1 3 3" xfId="525"/>
    <cellStyle name="20% - Accent1 3 3 2" xfId="988"/>
    <cellStyle name="20% - Accent1 3 3 2 2" xfId="4067"/>
    <cellStyle name="20% - Accent1 3 3 3" xfId="1463"/>
    <cellStyle name="20% - Accent1 3 3 3 2" xfId="4529"/>
    <cellStyle name="20% - Accent1 3 3 4" xfId="3612"/>
    <cellStyle name="20% - Accent1 3 3 5" xfId="2915"/>
    <cellStyle name="20% - Accent1 3 3 6" xfId="2216"/>
    <cellStyle name="20% - Accent1 3 4" xfId="757"/>
    <cellStyle name="20% - Accent1 3 4 2" xfId="1698"/>
    <cellStyle name="20% - Accent1 3 4 2 2" xfId="4760"/>
    <cellStyle name="20% - Accent1 3 4 3" xfId="3839"/>
    <cellStyle name="20% - Accent1 3 4 4" xfId="3146"/>
    <cellStyle name="20% - Accent1 3 4 5" xfId="2447"/>
    <cellStyle name="20% - Accent1 3 5" xfId="1218"/>
    <cellStyle name="20% - Accent1 3 5 2" xfId="4294"/>
    <cellStyle name="20% - Accent1 3 6" xfId="3381"/>
    <cellStyle name="20% - Accent1 3 7" xfId="2680"/>
    <cellStyle name="20% - Accent1 3 8" xfId="1975"/>
    <cellStyle name="20% - Accent1 3 9" xfId="5398"/>
    <cellStyle name="20% - Accent1 4" xfId="163"/>
    <cellStyle name="20% - Accent1 4 2" xfId="164"/>
    <cellStyle name="20% - Accent1 4 2 2" xfId="572"/>
    <cellStyle name="20% - Accent1 4 2 2 2" xfId="1035"/>
    <cellStyle name="20% - Accent1 4 2 2 2 2" xfId="4114"/>
    <cellStyle name="20% - Accent1 4 2 2 3" xfId="1510"/>
    <cellStyle name="20% - Accent1 4 2 2 3 2" xfId="4576"/>
    <cellStyle name="20% - Accent1 4 2 2 4" xfId="3659"/>
    <cellStyle name="20% - Accent1 4 2 2 5" xfId="2962"/>
    <cellStyle name="20% - Accent1 4 2 2 6" xfId="2263"/>
    <cellStyle name="20% - Accent1 4 2 3" xfId="807"/>
    <cellStyle name="20% - Accent1 4 2 3 2" xfId="1748"/>
    <cellStyle name="20% - Accent1 4 2 3 2 2" xfId="4810"/>
    <cellStyle name="20% - Accent1 4 2 3 3" xfId="3887"/>
    <cellStyle name="20% - Accent1 4 2 3 4" xfId="3194"/>
    <cellStyle name="20% - Accent1 4 2 3 5" xfId="2494"/>
    <cellStyle name="20% - Accent1 4 2 4" xfId="1266"/>
    <cellStyle name="20% - Accent1 4 2 4 2" xfId="4342"/>
    <cellStyle name="20% - Accent1 4 2 5" xfId="3429"/>
    <cellStyle name="20% - Accent1 4 2 6" xfId="2728"/>
    <cellStyle name="20% - Accent1 4 2 7" xfId="2027"/>
    <cellStyle name="20% - Accent1 4 3" xfId="571"/>
    <cellStyle name="20% - Accent1 4 3 2" xfId="1034"/>
    <cellStyle name="20% - Accent1 4 3 2 2" xfId="4113"/>
    <cellStyle name="20% - Accent1 4 3 3" xfId="1509"/>
    <cellStyle name="20% - Accent1 4 3 3 2" xfId="4575"/>
    <cellStyle name="20% - Accent1 4 3 4" xfId="3658"/>
    <cellStyle name="20% - Accent1 4 3 5" xfId="2961"/>
    <cellStyle name="20% - Accent1 4 3 6" xfId="2262"/>
    <cellStyle name="20% - Accent1 4 4" xfId="806"/>
    <cellStyle name="20% - Accent1 4 4 2" xfId="1747"/>
    <cellStyle name="20% - Accent1 4 4 2 2" xfId="4809"/>
    <cellStyle name="20% - Accent1 4 4 3" xfId="3886"/>
    <cellStyle name="20% - Accent1 4 4 4" xfId="3193"/>
    <cellStyle name="20% - Accent1 4 4 5" xfId="2493"/>
    <cellStyle name="20% - Accent1 4 5" xfId="1265"/>
    <cellStyle name="20% - Accent1 4 5 2" xfId="4341"/>
    <cellStyle name="20% - Accent1 4 6" xfId="3428"/>
    <cellStyle name="20% - Accent1 4 7" xfId="2727"/>
    <cellStyle name="20% - Accent1 4 8" xfId="2026"/>
    <cellStyle name="20% - Accent2" xfId="5246" builtinId="34" customBuiltin="1"/>
    <cellStyle name="20% - Accent2 2" xfId="19"/>
    <cellStyle name="20% - Accent2 2 10" xfId="5264"/>
    <cellStyle name="20% - Accent2 2 2" xfId="165"/>
    <cellStyle name="20% - Accent2 2 2 2" xfId="166"/>
    <cellStyle name="20% - Accent2 2 2 2 2" xfId="574"/>
    <cellStyle name="20% - Accent2 2 2 2 2 2" xfId="1037"/>
    <cellStyle name="20% - Accent2 2 2 2 2 2 2" xfId="4116"/>
    <cellStyle name="20% - Accent2 2 2 2 2 3" xfId="1512"/>
    <cellStyle name="20% - Accent2 2 2 2 2 3 2" xfId="4578"/>
    <cellStyle name="20% - Accent2 2 2 2 2 4" xfId="3661"/>
    <cellStyle name="20% - Accent2 2 2 2 2 5" xfId="2964"/>
    <cellStyle name="20% - Accent2 2 2 2 2 6" xfId="2265"/>
    <cellStyle name="20% - Accent2 2 2 2 3" xfId="809"/>
    <cellStyle name="20% - Accent2 2 2 2 3 2" xfId="1750"/>
    <cellStyle name="20% - Accent2 2 2 2 3 2 2" xfId="4812"/>
    <cellStyle name="20% - Accent2 2 2 2 3 3" xfId="3889"/>
    <cellStyle name="20% - Accent2 2 2 2 3 4" xfId="3196"/>
    <cellStyle name="20% - Accent2 2 2 2 3 5" xfId="2496"/>
    <cellStyle name="20% - Accent2 2 2 2 4" xfId="1268"/>
    <cellStyle name="20% - Accent2 2 2 2 4 2" xfId="4344"/>
    <cellStyle name="20% - Accent2 2 2 2 5" xfId="3431"/>
    <cellStyle name="20% - Accent2 2 2 2 6" xfId="2730"/>
    <cellStyle name="20% - Accent2 2 2 2 7" xfId="2029"/>
    <cellStyle name="20% - Accent2 2 2 3" xfId="573"/>
    <cellStyle name="20% - Accent2 2 2 3 2" xfId="1036"/>
    <cellStyle name="20% - Accent2 2 2 3 2 2" xfId="4115"/>
    <cellStyle name="20% - Accent2 2 2 3 3" xfId="1511"/>
    <cellStyle name="20% - Accent2 2 2 3 3 2" xfId="4577"/>
    <cellStyle name="20% - Accent2 2 2 3 4" xfId="3660"/>
    <cellStyle name="20% - Accent2 2 2 3 5" xfId="2963"/>
    <cellStyle name="20% - Accent2 2 2 3 6" xfId="2264"/>
    <cellStyle name="20% - Accent2 2 2 4" xfId="808"/>
    <cellStyle name="20% - Accent2 2 2 4 2" xfId="1749"/>
    <cellStyle name="20% - Accent2 2 2 4 2 2" xfId="4811"/>
    <cellStyle name="20% - Accent2 2 2 4 3" xfId="3888"/>
    <cellStyle name="20% - Accent2 2 2 4 4" xfId="3195"/>
    <cellStyle name="20% - Accent2 2 2 4 5" xfId="2495"/>
    <cellStyle name="20% - Accent2 2 2 5" xfId="1267"/>
    <cellStyle name="20% - Accent2 2 2 5 2" xfId="4343"/>
    <cellStyle name="20% - Accent2 2 2 6" xfId="3430"/>
    <cellStyle name="20% - Accent2 2 2 7" xfId="2729"/>
    <cellStyle name="20% - Accent2 2 2 8" xfId="2028"/>
    <cellStyle name="20% - Accent2 2 2 9" xfId="5320"/>
    <cellStyle name="20% - Accent2 2 3" xfId="167"/>
    <cellStyle name="20% - Accent2 2 3 2" xfId="575"/>
    <cellStyle name="20% - Accent2 2 3 2 2" xfId="1038"/>
    <cellStyle name="20% - Accent2 2 3 2 2 2" xfId="4117"/>
    <cellStyle name="20% - Accent2 2 3 2 3" xfId="1513"/>
    <cellStyle name="20% - Accent2 2 3 2 3 2" xfId="4579"/>
    <cellStyle name="20% - Accent2 2 3 2 4" xfId="3662"/>
    <cellStyle name="20% - Accent2 2 3 2 5" xfId="2965"/>
    <cellStyle name="20% - Accent2 2 3 2 6" xfId="2266"/>
    <cellStyle name="20% - Accent2 2 3 3" xfId="810"/>
    <cellStyle name="20% - Accent2 2 3 3 2" xfId="1751"/>
    <cellStyle name="20% - Accent2 2 3 3 2 2" xfId="4813"/>
    <cellStyle name="20% - Accent2 2 3 3 3" xfId="3890"/>
    <cellStyle name="20% - Accent2 2 3 3 4" xfId="3197"/>
    <cellStyle name="20% - Accent2 2 3 3 5" xfId="2497"/>
    <cellStyle name="20% - Accent2 2 3 4" xfId="1269"/>
    <cellStyle name="20% - Accent2 2 3 4 2" xfId="4345"/>
    <cellStyle name="20% - Accent2 2 3 5" xfId="3432"/>
    <cellStyle name="20% - Accent2 2 3 6" xfId="2731"/>
    <cellStyle name="20% - Accent2 2 3 7" xfId="2030"/>
    <cellStyle name="20% - Accent2 2 3 8" xfId="5305"/>
    <cellStyle name="20% - Accent2 2 4" xfId="528"/>
    <cellStyle name="20% - Accent2 2 4 2" xfId="991"/>
    <cellStyle name="20% - Accent2 2 4 2 2" xfId="4070"/>
    <cellStyle name="20% - Accent2 2 4 3" xfId="1466"/>
    <cellStyle name="20% - Accent2 2 4 3 2" xfId="4532"/>
    <cellStyle name="20% - Accent2 2 4 4" xfId="3615"/>
    <cellStyle name="20% - Accent2 2 4 5" xfId="2918"/>
    <cellStyle name="20% - Accent2 2 4 6" xfId="2219"/>
    <cellStyle name="20% - Accent2 2 5" xfId="760"/>
    <cellStyle name="20% - Accent2 2 5 2" xfId="1701"/>
    <cellStyle name="20% - Accent2 2 5 2 2" xfId="4763"/>
    <cellStyle name="20% - Accent2 2 5 3" xfId="3842"/>
    <cellStyle name="20% - Accent2 2 5 4" xfId="3149"/>
    <cellStyle name="20% - Accent2 2 5 5" xfId="2450"/>
    <cellStyle name="20% - Accent2 2 6" xfId="1221"/>
    <cellStyle name="20% - Accent2 2 6 2" xfId="4297"/>
    <cellStyle name="20% - Accent2 2 7" xfId="3384"/>
    <cellStyle name="20% - Accent2 2 8" xfId="2683"/>
    <cellStyle name="20% - Accent2 2 9" xfId="1978"/>
    <cellStyle name="20% - Accent2 3" xfId="18"/>
    <cellStyle name="20% - Accent2 3 2" xfId="168"/>
    <cellStyle name="20% - Accent2 3 2 2" xfId="576"/>
    <cellStyle name="20% - Accent2 3 2 2 2" xfId="1039"/>
    <cellStyle name="20% - Accent2 3 2 2 2 2" xfId="4118"/>
    <cellStyle name="20% - Accent2 3 2 2 3" xfId="1514"/>
    <cellStyle name="20% - Accent2 3 2 2 3 2" xfId="4580"/>
    <cellStyle name="20% - Accent2 3 2 2 4" xfId="3663"/>
    <cellStyle name="20% - Accent2 3 2 2 5" xfId="2966"/>
    <cellStyle name="20% - Accent2 3 2 2 6" xfId="2267"/>
    <cellStyle name="20% - Accent2 3 2 3" xfId="811"/>
    <cellStyle name="20% - Accent2 3 2 3 2" xfId="1752"/>
    <cellStyle name="20% - Accent2 3 2 3 2 2" xfId="4814"/>
    <cellStyle name="20% - Accent2 3 2 3 3" xfId="3891"/>
    <cellStyle name="20% - Accent2 3 2 3 4" xfId="3198"/>
    <cellStyle name="20% - Accent2 3 2 3 5" xfId="2498"/>
    <cellStyle name="20% - Accent2 3 2 4" xfId="1270"/>
    <cellStyle name="20% - Accent2 3 2 4 2" xfId="4346"/>
    <cellStyle name="20% - Accent2 3 2 5" xfId="3433"/>
    <cellStyle name="20% - Accent2 3 2 6" xfId="2732"/>
    <cellStyle name="20% - Accent2 3 2 7" xfId="2031"/>
    <cellStyle name="20% - Accent2 3 3" xfId="527"/>
    <cellStyle name="20% - Accent2 3 3 2" xfId="990"/>
    <cellStyle name="20% - Accent2 3 3 2 2" xfId="4069"/>
    <cellStyle name="20% - Accent2 3 3 3" xfId="1465"/>
    <cellStyle name="20% - Accent2 3 3 3 2" xfId="4531"/>
    <cellStyle name="20% - Accent2 3 3 4" xfId="3614"/>
    <cellStyle name="20% - Accent2 3 3 5" xfId="2917"/>
    <cellStyle name="20% - Accent2 3 3 6" xfId="2218"/>
    <cellStyle name="20% - Accent2 3 4" xfId="759"/>
    <cellStyle name="20% - Accent2 3 4 2" xfId="1700"/>
    <cellStyle name="20% - Accent2 3 4 2 2" xfId="4762"/>
    <cellStyle name="20% - Accent2 3 4 3" xfId="3841"/>
    <cellStyle name="20% - Accent2 3 4 4" xfId="3148"/>
    <cellStyle name="20% - Accent2 3 4 5" xfId="2449"/>
    <cellStyle name="20% - Accent2 3 5" xfId="1220"/>
    <cellStyle name="20% - Accent2 3 5 2" xfId="4296"/>
    <cellStyle name="20% - Accent2 3 6" xfId="3383"/>
    <cellStyle name="20% - Accent2 3 7" xfId="2682"/>
    <cellStyle name="20% - Accent2 3 8" xfId="1977"/>
    <cellStyle name="20% - Accent2 3 9" xfId="5319"/>
    <cellStyle name="20% - Accent2 4" xfId="169"/>
    <cellStyle name="20% - Accent2 4 2" xfId="170"/>
    <cellStyle name="20% - Accent2 4 2 2" xfId="578"/>
    <cellStyle name="20% - Accent2 4 2 2 2" xfId="1041"/>
    <cellStyle name="20% - Accent2 4 2 2 2 2" xfId="4120"/>
    <cellStyle name="20% - Accent2 4 2 2 3" xfId="1516"/>
    <cellStyle name="20% - Accent2 4 2 2 3 2" xfId="4582"/>
    <cellStyle name="20% - Accent2 4 2 2 4" xfId="3665"/>
    <cellStyle name="20% - Accent2 4 2 2 5" xfId="2968"/>
    <cellStyle name="20% - Accent2 4 2 2 6" xfId="2269"/>
    <cellStyle name="20% - Accent2 4 2 3" xfId="813"/>
    <cellStyle name="20% - Accent2 4 2 3 2" xfId="1754"/>
    <cellStyle name="20% - Accent2 4 2 3 2 2" xfId="4816"/>
    <cellStyle name="20% - Accent2 4 2 3 3" xfId="3893"/>
    <cellStyle name="20% - Accent2 4 2 3 4" xfId="3200"/>
    <cellStyle name="20% - Accent2 4 2 3 5" xfId="2500"/>
    <cellStyle name="20% - Accent2 4 2 4" xfId="1272"/>
    <cellStyle name="20% - Accent2 4 2 4 2" xfId="4348"/>
    <cellStyle name="20% - Accent2 4 2 5" xfId="3435"/>
    <cellStyle name="20% - Accent2 4 2 6" xfId="2734"/>
    <cellStyle name="20% - Accent2 4 2 7" xfId="2033"/>
    <cellStyle name="20% - Accent2 4 3" xfId="577"/>
    <cellStyle name="20% - Accent2 4 3 2" xfId="1040"/>
    <cellStyle name="20% - Accent2 4 3 2 2" xfId="4119"/>
    <cellStyle name="20% - Accent2 4 3 3" xfId="1515"/>
    <cellStyle name="20% - Accent2 4 3 3 2" xfId="4581"/>
    <cellStyle name="20% - Accent2 4 3 4" xfId="3664"/>
    <cellStyle name="20% - Accent2 4 3 5" xfId="2967"/>
    <cellStyle name="20% - Accent2 4 3 6" xfId="2268"/>
    <cellStyle name="20% - Accent2 4 4" xfId="812"/>
    <cellStyle name="20% - Accent2 4 4 2" xfId="1753"/>
    <cellStyle name="20% - Accent2 4 4 2 2" xfId="4815"/>
    <cellStyle name="20% - Accent2 4 4 3" xfId="3892"/>
    <cellStyle name="20% - Accent2 4 4 4" xfId="3199"/>
    <cellStyle name="20% - Accent2 4 4 5" xfId="2499"/>
    <cellStyle name="20% - Accent2 4 5" xfId="1271"/>
    <cellStyle name="20% - Accent2 4 5 2" xfId="4347"/>
    <cellStyle name="20% - Accent2 4 6" xfId="3434"/>
    <cellStyle name="20% - Accent2 4 7" xfId="2733"/>
    <cellStyle name="20% - Accent2 4 8" xfId="2032"/>
    <cellStyle name="20% - Accent3" xfId="5249" builtinId="38" customBuiltin="1"/>
    <cellStyle name="20% - Accent3 2" xfId="21"/>
    <cellStyle name="20% - Accent3 2 10" xfId="5265"/>
    <cellStyle name="20% - Accent3 2 2" xfId="171"/>
    <cellStyle name="20% - Accent3 2 2 2" xfId="172"/>
    <cellStyle name="20% - Accent3 2 2 2 2" xfId="580"/>
    <cellStyle name="20% - Accent3 2 2 2 2 2" xfId="1043"/>
    <cellStyle name="20% - Accent3 2 2 2 2 2 2" xfId="4122"/>
    <cellStyle name="20% - Accent3 2 2 2 2 3" xfId="1518"/>
    <cellStyle name="20% - Accent3 2 2 2 2 3 2" xfId="4584"/>
    <cellStyle name="20% - Accent3 2 2 2 2 4" xfId="3667"/>
    <cellStyle name="20% - Accent3 2 2 2 2 5" xfId="2970"/>
    <cellStyle name="20% - Accent3 2 2 2 2 6" xfId="2271"/>
    <cellStyle name="20% - Accent3 2 2 2 3" xfId="815"/>
    <cellStyle name="20% - Accent3 2 2 2 3 2" xfId="1756"/>
    <cellStyle name="20% - Accent3 2 2 2 3 2 2" xfId="4818"/>
    <cellStyle name="20% - Accent3 2 2 2 3 3" xfId="3895"/>
    <cellStyle name="20% - Accent3 2 2 2 3 4" xfId="3202"/>
    <cellStyle name="20% - Accent3 2 2 2 3 5" xfId="2502"/>
    <cellStyle name="20% - Accent3 2 2 2 4" xfId="1274"/>
    <cellStyle name="20% - Accent3 2 2 2 4 2" xfId="4350"/>
    <cellStyle name="20% - Accent3 2 2 2 5" xfId="3437"/>
    <cellStyle name="20% - Accent3 2 2 2 6" xfId="2736"/>
    <cellStyle name="20% - Accent3 2 2 2 7" xfId="2035"/>
    <cellStyle name="20% - Accent3 2 2 3" xfId="579"/>
    <cellStyle name="20% - Accent3 2 2 3 2" xfId="1042"/>
    <cellStyle name="20% - Accent3 2 2 3 2 2" xfId="4121"/>
    <cellStyle name="20% - Accent3 2 2 3 3" xfId="1517"/>
    <cellStyle name="20% - Accent3 2 2 3 3 2" xfId="4583"/>
    <cellStyle name="20% - Accent3 2 2 3 4" xfId="3666"/>
    <cellStyle name="20% - Accent3 2 2 3 5" xfId="2969"/>
    <cellStyle name="20% - Accent3 2 2 3 6" xfId="2270"/>
    <cellStyle name="20% - Accent3 2 2 4" xfId="814"/>
    <cellStyle name="20% - Accent3 2 2 4 2" xfId="1755"/>
    <cellStyle name="20% - Accent3 2 2 4 2 2" xfId="4817"/>
    <cellStyle name="20% - Accent3 2 2 4 3" xfId="3894"/>
    <cellStyle name="20% - Accent3 2 2 4 4" xfId="3201"/>
    <cellStyle name="20% - Accent3 2 2 4 5" xfId="2501"/>
    <cellStyle name="20% - Accent3 2 2 5" xfId="1273"/>
    <cellStyle name="20% - Accent3 2 2 5 2" xfId="4349"/>
    <cellStyle name="20% - Accent3 2 2 6" xfId="3436"/>
    <cellStyle name="20% - Accent3 2 2 7" xfId="2735"/>
    <cellStyle name="20% - Accent3 2 2 8" xfId="2034"/>
    <cellStyle name="20% - Accent3 2 2 9" xfId="5322"/>
    <cellStyle name="20% - Accent3 2 3" xfId="173"/>
    <cellStyle name="20% - Accent3 2 3 2" xfId="581"/>
    <cellStyle name="20% - Accent3 2 3 2 2" xfId="1044"/>
    <cellStyle name="20% - Accent3 2 3 2 2 2" xfId="4123"/>
    <cellStyle name="20% - Accent3 2 3 2 3" xfId="1519"/>
    <cellStyle name="20% - Accent3 2 3 2 3 2" xfId="4585"/>
    <cellStyle name="20% - Accent3 2 3 2 4" xfId="3668"/>
    <cellStyle name="20% - Accent3 2 3 2 5" xfId="2971"/>
    <cellStyle name="20% - Accent3 2 3 2 6" xfId="2272"/>
    <cellStyle name="20% - Accent3 2 3 3" xfId="816"/>
    <cellStyle name="20% - Accent3 2 3 3 2" xfId="1757"/>
    <cellStyle name="20% - Accent3 2 3 3 2 2" xfId="4819"/>
    <cellStyle name="20% - Accent3 2 3 3 3" xfId="3896"/>
    <cellStyle name="20% - Accent3 2 3 3 4" xfId="3203"/>
    <cellStyle name="20% - Accent3 2 3 3 5" xfId="2503"/>
    <cellStyle name="20% - Accent3 2 3 4" xfId="1275"/>
    <cellStyle name="20% - Accent3 2 3 4 2" xfId="4351"/>
    <cellStyle name="20% - Accent3 2 3 5" xfId="3438"/>
    <cellStyle name="20% - Accent3 2 3 6" xfId="2737"/>
    <cellStyle name="20% - Accent3 2 3 7" xfId="2036"/>
    <cellStyle name="20% - Accent3 2 3 8" xfId="5306"/>
    <cellStyle name="20% - Accent3 2 4" xfId="530"/>
    <cellStyle name="20% - Accent3 2 4 2" xfId="993"/>
    <cellStyle name="20% - Accent3 2 4 2 2" xfId="4072"/>
    <cellStyle name="20% - Accent3 2 4 3" xfId="1468"/>
    <cellStyle name="20% - Accent3 2 4 3 2" xfId="4534"/>
    <cellStyle name="20% - Accent3 2 4 4" xfId="3617"/>
    <cellStyle name="20% - Accent3 2 4 5" xfId="2920"/>
    <cellStyle name="20% - Accent3 2 4 6" xfId="2221"/>
    <cellStyle name="20% - Accent3 2 5" xfId="762"/>
    <cellStyle name="20% - Accent3 2 5 2" xfId="1703"/>
    <cellStyle name="20% - Accent3 2 5 2 2" xfId="4765"/>
    <cellStyle name="20% - Accent3 2 5 3" xfId="3844"/>
    <cellStyle name="20% - Accent3 2 5 4" xfId="3151"/>
    <cellStyle name="20% - Accent3 2 5 5" xfId="2452"/>
    <cellStyle name="20% - Accent3 2 6" xfId="1223"/>
    <cellStyle name="20% - Accent3 2 6 2" xfId="4299"/>
    <cellStyle name="20% - Accent3 2 7" xfId="3386"/>
    <cellStyle name="20% - Accent3 2 8" xfId="2685"/>
    <cellStyle name="20% - Accent3 2 9" xfId="1980"/>
    <cellStyle name="20% - Accent3 3" xfId="20"/>
    <cellStyle name="20% - Accent3 3 2" xfId="174"/>
    <cellStyle name="20% - Accent3 3 2 2" xfId="582"/>
    <cellStyle name="20% - Accent3 3 2 2 2" xfId="1045"/>
    <cellStyle name="20% - Accent3 3 2 2 2 2" xfId="4124"/>
    <cellStyle name="20% - Accent3 3 2 2 3" xfId="1520"/>
    <cellStyle name="20% - Accent3 3 2 2 3 2" xfId="4586"/>
    <cellStyle name="20% - Accent3 3 2 2 4" xfId="3669"/>
    <cellStyle name="20% - Accent3 3 2 2 5" xfId="2972"/>
    <cellStyle name="20% - Accent3 3 2 2 6" xfId="2273"/>
    <cellStyle name="20% - Accent3 3 2 3" xfId="817"/>
    <cellStyle name="20% - Accent3 3 2 3 2" xfId="1758"/>
    <cellStyle name="20% - Accent3 3 2 3 2 2" xfId="4820"/>
    <cellStyle name="20% - Accent3 3 2 3 3" xfId="3897"/>
    <cellStyle name="20% - Accent3 3 2 3 4" xfId="3204"/>
    <cellStyle name="20% - Accent3 3 2 3 5" xfId="2504"/>
    <cellStyle name="20% - Accent3 3 2 4" xfId="1276"/>
    <cellStyle name="20% - Accent3 3 2 4 2" xfId="4352"/>
    <cellStyle name="20% - Accent3 3 2 5" xfId="3439"/>
    <cellStyle name="20% - Accent3 3 2 6" xfId="2738"/>
    <cellStyle name="20% - Accent3 3 2 7" xfId="2037"/>
    <cellStyle name="20% - Accent3 3 3" xfId="529"/>
    <cellStyle name="20% - Accent3 3 3 2" xfId="992"/>
    <cellStyle name="20% - Accent3 3 3 2 2" xfId="4071"/>
    <cellStyle name="20% - Accent3 3 3 3" xfId="1467"/>
    <cellStyle name="20% - Accent3 3 3 3 2" xfId="4533"/>
    <cellStyle name="20% - Accent3 3 3 4" xfId="3616"/>
    <cellStyle name="20% - Accent3 3 3 5" xfId="2919"/>
    <cellStyle name="20% - Accent3 3 3 6" xfId="2220"/>
    <cellStyle name="20% - Accent3 3 4" xfId="761"/>
    <cellStyle name="20% - Accent3 3 4 2" xfId="1702"/>
    <cellStyle name="20% - Accent3 3 4 2 2" xfId="4764"/>
    <cellStyle name="20% - Accent3 3 4 3" xfId="3843"/>
    <cellStyle name="20% - Accent3 3 4 4" xfId="3150"/>
    <cellStyle name="20% - Accent3 3 4 5" xfId="2451"/>
    <cellStyle name="20% - Accent3 3 5" xfId="1222"/>
    <cellStyle name="20% - Accent3 3 5 2" xfId="4298"/>
    <cellStyle name="20% - Accent3 3 6" xfId="3385"/>
    <cellStyle name="20% - Accent3 3 7" xfId="2684"/>
    <cellStyle name="20% - Accent3 3 8" xfId="1979"/>
    <cellStyle name="20% - Accent3 3 9" xfId="5321"/>
    <cellStyle name="20% - Accent3 4" xfId="175"/>
    <cellStyle name="20% - Accent3 4 2" xfId="176"/>
    <cellStyle name="20% - Accent3 4 2 2" xfId="584"/>
    <cellStyle name="20% - Accent3 4 2 2 2" xfId="1047"/>
    <cellStyle name="20% - Accent3 4 2 2 2 2" xfId="4126"/>
    <cellStyle name="20% - Accent3 4 2 2 3" xfId="1522"/>
    <cellStyle name="20% - Accent3 4 2 2 3 2" xfId="4588"/>
    <cellStyle name="20% - Accent3 4 2 2 4" xfId="3671"/>
    <cellStyle name="20% - Accent3 4 2 2 5" xfId="2974"/>
    <cellStyle name="20% - Accent3 4 2 2 6" xfId="2275"/>
    <cellStyle name="20% - Accent3 4 2 3" xfId="819"/>
    <cellStyle name="20% - Accent3 4 2 3 2" xfId="1760"/>
    <cellStyle name="20% - Accent3 4 2 3 2 2" xfId="4822"/>
    <cellStyle name="20% - Accent3 4 2 3 3" xfId="3899"/>
    <cellStyle name="20% - Accent3 4 2 3 4" xfId="3206"/>
    <cellStyle name="20% - Accent3 4 2 3 5" xfId="2506"/>
    <cellStyle name="20% - Accent3 4 2 4" xfId="1278"/>
    <cellStyle name="20% - Accent3 4 2 4 2" xfId="4354"/>
    <cellStyle name="20% - Accent3 4 2 5" xfId="3441"/>
    <cellStyle name="20% - Accent3 4 2 6" xfId="2740"/>
    <cellStyle name="20% - Accent3 4 2 7" xfId="2039"/>
    <cellStyle name="20% - Accent3 4 3" xfId="583"/>
    <cellStyle name="20% - Accent3 4 3 2" xfId="1046"/>
    <cellStyle name="20% - Accent3 4 3 2 2" xfId="4125"/>
    <cellStyle name="20% - Accent3 4 3 3" xfId="1521"/>
    <cellStyle name="20% - Accent3 4 3 3 2" xfId="4587"/>
    <cellStyle name="20% - Accent3 4 3 4" xfId="3670"/>
    <cellStyle name="20% - Accent3 4 3 5" xfId="2973"/>
    <cellStyle name="20% - Accent3 4 3 6" xfId="2274"/>
    <cellStyle name="20% - Accent3 4 4" xfId="818"/>
    <cellStyle name="20% - Accent3 4 4 2" xfId="1759"/>
    <cellStyle name="20% - Accent3 4 4 2 2" xfId="4821"/>
    <cellStyle name="20% - Accent3 4 4 3" xfId="3898"/>
    <cellStyle name="20% - Accent3 4 4 4" xfId="3205"/>
    <cellStyle name="20% - Accent3 4 4 5" xfId="2505"/>
    <cellStyle name="20% - Accent3 4 5" xfId="1277"/>
    <cellStyle name="20% - Accent3 4 5 2" xfId="4353"/>
    <cellStyle name="20% - Accent3 4 6" xfId="3440"/>
    <cellStyle name="20% - Accent3 4 7" xfId="2739"/>
    <cellStyle name="20% - Accent3 4 8" xfId="2038"/>
    <cellStyle name="20% - Accent4" xfId="5252" builtinId="42" customBuiltin="1"/>
    <cellStyle name="20% - Accent4 2" xfId="23"/>
    <cellStyle name="20% - Accent4 2 10" xfId="5266"/>
    <cellStyle name="20% - Accent4 2 2" xfId="177"/>
    <cellStyle name="20% - Accent4 2 2 2" xfId="178"/>
    <cellStyle name="20% - Accent4 2 2 2 2" xfId="586"/>
    <cellStyle name="20% - Accent4 2 2 2 2 2" xfId="1049"/>
    <cellStyle name="20% - Accent4 2 2 2 2 2 2" xfId="4128"/>
    <cellStyle name="20% - Accent4 2 2 2 2 3" xfId="1524"/>
    <cellStyle name="20% - Accent4 2 2 2 2 3 2" xfId="4590"/>
    <cellStyle name="20% - Accent4 2 2 2 2 4" xfId="3673"/>
    <cellStyle name="20% - Accent4 2 2 2 2 5" xfId="2976"/>
    <cellStyle name="20% - Accent4 2 2 2 2 6" xfId="2277"/>
    <cellStyle name="20% - Accent4 2 2 2 3" xfId="821"/>
    <cellStyle name="20% - Accent4 2 2 2 3 2" xfId="1762"/>
    <cellStyle name="20% - Accent4 2 2 2 3 2 2" xfId="4824"/>
    <cellStyle name="20% - Accent4 2 2 2 3 3" xfId="3901"/>
    <cellStyle name="20% - Accent4 2 2 2 3 4" xfId="3208"/>
    <cellStyle name="20% - Accent4 2 2 2 3 5" xfId="2508"/>
    <cellStyle name="20% - Accent4 2 2 2 4" xfId="1280"/>
    <cellStyle name="20% - Accent4 2 2 2 4 2" xfId="4356"/>
    <cellStyle name="20% - Accent4 2 2 2 5" xfId="3443"/>
    <cellStyle name="20% - Accent4 2 2 2 6" xfId="2742"/>
    <cellStyle name="20% - Accent4 2 2 2 7" xfId="2041"/>
    <cellStyle name="20% - Accent4 2 2 3" xfId="585"/>
    <cellStyle name="20% - Accent4 2 2 3 2" xfId="1048"/>
    <cellStyle name="20% - Accent4 2 2 3 2 2" xfId="4127"/>
    <cellStyle name="20% - Accent4 2 2 3 3" xfId="1523"/>
    <cellStyle name="20% - Accent4 2 2 3 3 2" xfId="4589"/>
    <cellStyle name="20% - Accent4 2 2 3 4" xfId="3672"/>
    <cellStyle name="20% - Accent4 2 2 3 5" xfId="2975"/>
    <cellStyle name="20% - Accent4 2 2 3 6" xfId="2276"/>
    <cellStyle name="20% - Accent4 2 2 4" xfId="820"/>
    <cellStyle name="20% - Accent4 2 2 4 2" xfId="1761"/>
    <cellStyle name="20% - Accent4 2 2 4 2 2" xfId="4823"/>
    <cellStyle name="20% - Accent4 2 2 4 3" xfId="3900"/>
    <cellStyle name="20% - Accent4 2 2 4 4" xfId="3207"/>
    <cellStyle name="20% - Accent4 2 2 4 5" xfId="2507"/>
    <cellStyle name="20% - Accent4 2 2 5" xfId="1279"/>
    <cellStyle name="20% - Accent4 2 2 5 2" xfId="4355"/>
    <cellStyle name="20% - Accent4 2 2 6" xfId="3442"/>
    <cellStyle name="20% - Accent4 2 2 7" xfId="2741"/>
    <cellStyle name="20% - Accent4 2 2 8" xfId="2040"/>
    <cellStyle name="20% - Accent4 2 2 9" xfId="5324"/>
    <cellStyle name="20% - Accent4 2 3" xfId="179"/>
    <cellStyle name="20% - Accent4 2 3 2" xfId="587"/>
    <cellStyle name="20% - Accent4 2 3 2 2" xfId="1050"/>
    <cellStyle name="20% - Accent4 2 3 2 2 2" xfId="4129"/>
    <cellStyle name="20% - Accent4 2 3 2 3" xfId="1525"/>
    <cellStyle name="20% - Accent4 2 3 2 3 2" xfId="4591"/>
    <cellStyle name="20% - Accent4 2 3 2 4" xfId="3674"/>
    <cellStyle name="20% - Accent4 2 3 2 5" xfId="2977"/>
    <cellStyle name="20% - Accent4 2 3 2 6" xfId="2278"/>
    <cellStyle name="20% - Accent4 2 3 3" xfId="822"/>
    <cellStyle name="20% - Accent4 2 3 3 2" xfId="1763"/>
    <cellStyle name="20% - Accent4 2 3 3 2 2" xfId="4825"/>
    <cellStyle name="20% - Accent4 2 3 3 3" xfId="3902"/>
    <cellStyle name="20% - Accent4 2 3 3 4" xfId="3209"/>
    <cellStyle name="20% - Accent4 2 3 3 5" xfId="2509"/>
    <cellStyle name="20% - Accent4 2 3 4" xfId="1281"/>
    <cellStyle name="20% - Accent4 2 3 4 2" xfId="4357"/>
    <cellStyle name="20% - Accent4 2 3 5" xfId="3444"/>
    <cellStyle name="20% - Accent4 2 3 6" xfId="2743"/>
    <cellStyle name="20% - Accent4 2 3 7" xfId="2042"/>
    <cellStyle name="20% - Accent4 2 3 8" xfId="5307"/>
    <cellStyle name="20% - Accent4 2 4" xfId="532"/>
    <cellStyle name="20% - Accent4 2 4 2" xfId="995"/>
    <cellStyle name="20% - Accent4 2 4 2 2" xfId="4074"/>
    <cellStyle name="20% - Accent4 2 4 3" xfId="1470"/>
    <cellStyle name="20% - Accent4 2 4 3 2" xfId="4536"/>
    <cellStyle name="20% - Accent4 2 4 4" xfId="3619"/>
    <cellStyle name="20% - Accent4 2 4 5" xfId="2922"/>
    <cellStyle name="20% - Accent4 2 4 6" xfId="2223"/>
    <cellStyle name="20% - Accent4 2 5" xfId="764"/>
    <cellStyle name="20% - Accent4 2 5 2" xfId="1705"/>
    <cellStyle name="20% - Accent4 2 5 2 2" xfId="4767"/>
    <cellStyle name="20% - Accent4 2 5 3" xfId="3846"/>
    <cellStyle name="20% - Accent4 2 5 4" xfId="3153"/>
    <cellStyle name="20% - Accent4 2 5 5" xfId="2454"/>
    <cellStyle name="20% - Accent4 2 6" xfId="1225"/>
    <cellStyle name="20% - Accent4 2 6 2" xfId="4301"/>
    <cellStyle name="20% - Accent4 2 7" xfId="3388"/>
    <cellStyle name="20% - Accent4 2 8" xfId="2687"/>
    <cellStyle name="20% - Accent4 2 9" xfId="1982"/>
    <cellStyle name="20% - Accent4 3" xfId="22"/>
    <cellStyle name="20% - Accent4 3 2" xfId="180"/>
    <cellStyle name="20% - Accent4 3 2 2" xfId="588"/>
    <cellStyle name="20% - Accent4 3 2 2 2" xfId="1051"/>
    <cellStyle name="20% - Accent4 3 2 2 2 2" xfId="4130"/>
    <cellStyle name="20% - Accent4 3 2 2 3" xfId="1526"/>
    <cellStyle name="20% - Accent4 3 2 2 3 2" xfId="4592"/>
    <cellStyle name="20% - Accent4 3 2 2 4" xfId="3675"/>
    <cellStyle name="20% - Accent4 3 2 2 5" xfId="2978"/>
    <cellStyle name="20% - Accent4 3 2 2 6" xfId="2279"/>
    <cellStyle name="20% - Accent4 3 2 3" xfId="823"/>
    <cellStyle name="20% - Accent4 3 2 3 2" xfId="1764"/>
    <cellStyle name="20% - Accent4 3 2 3 2 2" xfId="4826"/>
    <cellStyle name="20% - Accent4 3 2 3 3" xfId="3903"/>
    <cellStyle name="20% - Accent4 3 2 3 4" xfId="3210"/>
    <cellStyle name="20% - Accent4 3 2 3 5" xfId="2510"/>
    <cellStyle name="20% - Accent4 3 2 4" xfId="1282"/>
    <cellStyle name="20% - Accent4 3 2 4 2" xfId="4358"/>
    <cellStyle name="20% - Accent4 3 2 5" xfId="3445"/>
    <cellStyle name="20% - Accent4 3 2 6" xfId="2744"/>
    <cellStyle name="20% - Accent4 3 2 7" xfId="2043"/>
    <cellStyle name="20% - Accent4 3 3" xfId="531"/>
    <cellStyle name="20% - Accent4 3 3 2" xfId="994"/>
    <cellStyle name="20% - Accent4 3 3 2 2" xfId="4073"/>
    <cellStyle name="20% - Accent4 3 3 3" xfId="1469"/>
    <cellStyle name="20% - Accent4 3 3 3 2" xfId="4535"/>
    <cellStyle name="20% - Accent4 3 3 4" xfId="3618"/>
    <cellStyle name="20% - Accent4 3 3 5" xfId="2921"/>
    <cellStyle name="20% - Accent4 3 3 6" xfId="2222"/>
    <cellStyle name="20% - Accent4 3 4" xfId="763"/>
    <cellStyle name="20% - Accent4 3 4 2" xfId="1704"/>
    <cellStyle name="20% - Accent4 3 4 2 2" xfId="4766"/>
    <cellStyle name="20% - Accent4 3 4 3" xfId="3845"/>
    <cellStyle name="20% - Accent4 3 4 4" xfId="3152"/>
    <cellStyle name="20% - Accent4 3 4 5" xfId="2453"/>
    <cellStyle name="20% - Accent4 3 5" xfId="1224"/>
    <cellStyle name="20% - Accent4 3 5 2" xfId="4300"/>
    <cellStyle name="20% - Accent4 3 6" xfId="3387"/>
    <cellStyle name="20% - Accent4 3 7" xfId="2686"/>
    <cellStyle name="20% - Accent4 3 8" xfId="1981"/>
    <cellStyle name="20% - Accent4 3 9" xfId="5323"/>
    <cellStyle name="20% - Accent4 4" xfId="181"/>
    <cellStyle name="20% - Accent4 4 2" xfId="182"/>
    <cellStyle name="20% - Accent4 4 2 2" xfId="590"/>
    <cellStyle name="20% - Accent4 4 2 2 2" xfId="1053"/>
    <cellStyle name="20% - Accent4 4 2 2 2 2" xfId="4132"/>
    <cellStyle name="20% - Accent4 4 2 2 3" xfId="1528"/>
    <cellStyle name="20% - Accent4 4 2 2 3 2" xfId="4594"/>
    <cellStyle name="20% - Accent4 4 2 2 4" xfId="3677"/>
    <cellStyle name="20% - Accent4 4 2 2 5" xfId="2980"/>
    <cellStyle name="20% - Accent4 4 2 2 6" xfId="2281"/>
    <cellStyle name="20% - Accent4 4 2 3" xfId="825"/>
    <cellStyle name="20% - Accent4 4 2 3 2" xfId="1766"/>
    <cellStyle name="20% - Accent4 4 2 3 2 2" xfId="4828"/>
    <cellStyle name="20% - Accent4 4 2 3 3" xfId="3905"/>
    <cellStyle name="20% - Accent4 4 2 3 4" xfId="3212"/>
    <cellStyle name="20% - Accent4 4 2 3 5" xfId="2512"/>
    <cellStyle name="20% - Accent4 4 2 4" xfId="1284"/>
    <cellStyle name="20% - Accent4 4 2 4 2" xfId="4360"/>
    <cellStyle name="20% - Accent4 4 2 5" xfId="3447"/>
    <cellStyle name="20% - Accent4 4 2 6" xfId="2746"/>
    <cellStyle name="20% - Accent4 4 2 7" xfId="2045"/>
    <cellStyle name="20% - Accent4 4 3" xfId="589"/>
    <cellStyle name="20% - Accent4 4 3 2" xfId="1052"/>
    <cellStyle name="20% - Accent4 4 3 2 2" xfId="4131"/>
    <cellStyle name="20% - Accent4 4 3 3" xfId="1527"/>
    <cellStyle name="20% - Accent4 4 3 3 2" xfId="4593"/>
    <cellStyle name="20% - Accent4 4 3 4" xfId="3676"/>
    <cellStyle name="20% - Accent4 4 3 5" xfId="2979"/>
    <cellStyle name="20% - Accent4 4 3 6" xfId="2280"/>
    <cellStyle name="20% - Accent4 4 4" xfId="824"/>
    <cellStyle name="20% - Accent4 4 4 2" xfId="1765"/>
    <cellStyle name="20% - Accent4 4 4 2 2" xfId="4827"/>
    <cellStyle name="20% - Accent4 4 4 3" xfId="3904"/>
    <cellStyle name="20% - Accent4 4 4 4" xfId="3211"/>
    <cellStyle name="20% - Accent4 4 4 5" xfId="2511"/>
    <cellStyle name="20% - Accent4 4 5" xfId="1283"/>
    <cellStyle name="20% - Accent4 4 5 2" xfId="4359"/>
    <cellStyle name="20% - Accent4 4 6" xfId="3446"/>
    <cellStyle name="20% - Accent4 4 7" xfId="2745"/>
    <cellStyle name="20% - Accent4 4 8" xfId="2044"/>
    <cellStyle name="20% - Accent5" xfId="5255" builtinId="46" customBuiltin="1"/>
    <cellStyle name="20% - Accent5 2" xfId="25"/>
    <cellStyle name="20% - Accent5 2 10" xfId="5267"/>
    <cellStyle name="20% - Accent5 2 2" xfId="183"/>
    <cellStyle name="20% - Accent5 2 2 2" xfId="184"/>
    <cellStyle name="20% - Accent5 2 2 2 2" xfId="592"/>
    <cellStyle name="20% - Accent5 2 2 2 2 2" xfId="1055"/>
    <cellStyle name="20% - Accent5 2 2 2 2 2 2" xfId="4134"/>
    <cellStyle name="20% - Accent5 2 2 2 2 3" xfId="1530"/>
    <cellStyle name="20% - Accent5 2 2 2 2 3 2" xfId="4596"/>
    <cellStyle name="20% - Accent5 2 2 2 2 4" xfId="3679"/>
    <cellStyle name="20% - Accent5 2 2 2 2 5" xfId="2982"/>
    <cellStyle name="20% - Accent5 2 2 2 2 6" xfId="2283"/>
    <cellStyle name="20% - Accent5 2 2 2 3" xfId="827"/>
    <cellStyle name="20% - Accent5 2 2 2 3 2" xfId="1768"/>
    <cellStyle name="20% - Accent5 2 2 2 3 2 2" xfId="4830"/>
    <cellStyle name="20% - Accent5 2 2 2 3 3" xfId="3907"/>
    <cellStyle name="20% - Accent5 2 2 2 3 4" xfId="3214"/>
    <cellStyle name="20% - Accent5 2 2 2 3 5" xfId="2514"/>
    <cellStyle name="20% - Accent5 2 2 2 4" xfId="1286"/>
    <cellStyle name="20% - Accent5 2 2 2 4 2" xfId="4362"/>
    <cellStyle name="20% - Accent5 2 2 2 5" xfId="3449"/>
    <cellStyle name="20% - Accent5 2 2 2 6" xfId="2748"/>
    <cellStyle name="20% - Accent5 2 2 2 7" xfId="2047"/>
    <cellStyle name="20% - Accent5 2 2 3" xfId="591"/>
    <cellStyle name="20% - Accent5 2 2 3 2" xfId="1054"/>
    <cellStyle name="20% - Accent5 2 2 3 2 2" xfId="4133"/>
    <cellStyle name="20% - Accent5 2 2 3 3" xfId="1529"/>
    <cellStyle name="20% - Accent5 2 2 3 3 2" xfId="4595"/>
    <cellStyle name="20% - Accent5 2 2 3 4" xfId="3678"/>
    <cellStyle name="20% - Accent5 2 2 3 5" xfId="2981"/>
    <cellStyle name="20% - Accent5 2 2 3 6" xfId="2282"/>
    <cellStyle name="20% - Accent5 2 2 4" xfId="826"/>
    <cellStyle name="20% - Accent5 2 2 4 2" xfId="1767"/>
    <cellStyle name="20% - Accent5 2 2 4 2 2" xfId="4829"/>
    <cellStyle name="20% - Accent5 2 2 4 3" xfId="3906"/>
    <cellStyle name="20% - Accent5 2 2 4 4" xfId="3213"/>
    <cellStyle name="20% - Accent5 2 2 4 5" xfId="2513"/>
    <cellStyle name="20% - Accent5 2 2 5" xfId="1285"/>
    <cellStyle name="20% - Accent5 2 2 5 2" xfId="4361"/>
    <cellStyle name="20% - Accent5 2 2 6" xfId="3448"/>
    <cellStyle name="20% - Accent5 2 2 7" xfId="2747"/>
    <cellStyle name="20% - Accent5 2 2 8" xfId="2046"/>
    <cellStyle name="20% - Accent5 2 2 9" xfId="5326"/>
    <cellStyle name="20% - Accent5 2 3" xfId="185"/>
    <cellStyle name="20% - Accent5 2 3 2" xfId="593"/>
    <cellStyle name="20% - Accent5 2 3 2 2" xfId="1056"/>
    <cellStyle name="20% - Accent5 2 3 2 2 2" xfId="4135"/>
    <cellStyle name="20% - Accent5 2 3 2 3" xfId="1531"/>
    <cellStyle name="20% - Accent5 2 3 2 3 2" xfId="4597"/>
    <cellStyle name="20% - Accent5 2 3 2 4" xfId="3680"/>
    <cellStyle name="20% - Accent5 2 3 2 5" xfId="2983"/>
    <cellStyle name="20% - Accent5 2 3 2 6" xfId="2284"/>
    <cellStyle name="20% - Accent5 2 3 3" xfId="828"/>
    <cellStyle name="20% - Accent5 2 3 3 2" xfId="1769"/>
    <cellStyle name="20% - Accent5 2 3 3 2 2" xfId="4831"/>
    <cellStyle name="20% - Accent5 2 3 3 3" xfId="3908"/>
    <cellStyle name="20% - Accent5 2 3 3 4" xfId="3215"/>
    <cellStyle name="20% - Accent5 2 3 3 5" xfId="2515"/>
    <cellStyle name="20% - Accent5 2 3 4" xfId="1287"/>
    <cellStyle name="20% - Accent5 2 3 4 2" xfId="4363"/>
    <cellStyle name="20% - Accent5 2 3 5" xfId="3450"/>
    <cellStyle name="20% - Accent5 2 3 6" xfId="2749"/>
    <cellStyle name="20% - Accent5 2 3 7" xfId="2048"/>
    <cellStyle name="20% - Accent5 2 3 8" xfId="5308"/>
    <cellStyle name="20% - Accent5 2 4" xfId="534"/>
    <cellStyle name="20% - Accent5 2 4 2" xfId="997"/>
    <cellStyle name="20% - Accent5 2 4 2 2" xfId="4076"/>
    <cellStyle name="20% - Accent5 2 4 3" xfId="1472"/>
    <cellStyle name="20% - Accent5 2 4 3 2" xfId="4538"/>
    <cellStyle name="20% - Accent5 2 4 4" xfId="3621"/>
    <cellStyle name="20% - Accent5 2 4 5" xfId="2924"/>
    <cellStyle name="20% - Accent5 2 4 6" xfId="2225"/>
    <cellStyle name="20% - Accent5 2 5" xfId="766"/>
    <cellStyle name="20% - Accent5 2 5 2" xfId="1707"/>
    <cellStyle name="20% - Accent5 2 5 2 2" xfId="4769"/>
    <cellStyle name="20% - Accent5 2 5 3" xfId="3848"/>
    <cellStyle name="20% - Accent5 2 5 4" xfId="3155"/>
    <cellStyle name="20% - Accent5 2 5 5" xfId="2456"/>
    <cellStyle name="20% - Accent5 2 6" xfId="1227"/>
    <cellStyle name="20% - Accent5 2 6 2" xfId="4303"/>
    <cellStyle name="20% - Accent5 2 7" xfId="3390"/>
    <cellStyle name="20% - Accent5 2 8" xfId="2689"/>
    <cellStyle name="20% - Accent5 2 9" xfId="1984"/>
    <cellStyle name="20% - Accent5 3" xfId="24"/>
    <cellStyle name="20% - Accent5 3 2" xfId="186"/>
    <cellStyle name="20% - Accent5 3 2 2" xfId="594"/>
    <cellStyle name="20% - Accent5 3 2 2 2" xfId="1057"/>
    <cellStyle name="20% - Accent5 3 2 2 2 2" xfId="4136"/>
    <cellStyle name="20% - Accent5 3 2 2 3" xfId="1532"/>
    <cellStyle name="20% - Accent5 3 2 2 3 2" xfId="4598"/>
    <cellStyle name="20% - Accent5 3 2 2 4" xfId="3681"/>
    <cellStyle name="20% - Accent5 3 2 2 5" xfId="2984"/>
    <cellStyle name="20% - Accent5 3 2 2 6" xfId="2285"/>
    <cellStyle name="20% - Accent5 3 2 3" xfId="829"/>
    <cellStyle name="20% - Accent5 3 2 3 2" xfId="1770"/>
    <cellStyle name="20% - Accent5 3 2 3 2 2" xfId="4832"/>
    <cellStyle name="20% - Accent5 3 2 3 3" xfId="3909"/>
    <cellStyle name="20% - Accent5 3 2 3 4" xfId="3216"/>
    <cellStyle name="20% - Accent5 3 2 3 5" xfId="2516"/>
    <cellStyle name="20% - Accent5 3 2 4" xfId="1288"/>
    <cellStyle name="20% - Accent5 3 2 4 2" xfId="4364"/>
    <cellStyle name="20% - Accent5 3 2 5" xfId="3451"/>
    <cellStyle name="20% - Accent5 3 2 6" xfId="2750"/>
    <cellStyle name="20% - Accent5 3 2 7" xfId="2049"/>
    <cellStyle name="20% - Accent5 3 3" xfId="533"/>
    <cellStyle name="20% - Accent5 3 3 2" xfId="996"/>
    <cellStyle name="20% - Accent5 3 3 2 2" xfId="4075"/>
    <cellStyle name="20% - Accent5 3 3 3" xfId="1471"/>
    <cellStyle name="20% - Accent5 3 3 3 2" xfId="4537"/>
    <cellStyle name="20% - Accent5 3 3 4" xfId="3620"/>
    <cellStyle name="20% - Accent5 3 3 5" xfId="2923"/>
    <cellStyle name="20% - Accent5 3 3 6" xfId="2224"/>
    <cellStyle name="20% - Accent5 3 4" xfId="765"/>
    <cellStyle name="20% - Accent5 3 4 2" xfId="1706"/>
    <cellStyle name="20% - Accent5 3 4 2 2" xfId="4768"/>
    <cellStyle name="20% - Accent5 3 4 3" xfId="3847"/>
    <cellStyle name="20% - Accent5 3 4 4" xfId="3154"/>
    <cellStyle name="20% - Accent5 3 4 5" xfId="2455"/>
    <cellStyle name="20% - Accent5 3 5" xfId="1226"/>
    <cellStyle name="20% - Accent5 3 5 2" xfId="4302"/>
    <cellStyle name="20% - Accent5 3 6" xfId="3389"/>
    <cellStyle name="20% - Accent5 3 7" xfId="2688"/>
    <cellStyle name="20% - Accent5 3 8" xfId="1983"/>
    <cellStyle name="20% - Accent5 3 9" xfId="5325"/>
    <cellStyle name="20% - Accent5 4" xfId="187"/>
    <cellStyle name="20% - Accent5 4 2" xfId="188"/>
    <cellStyle name="20% - Accent5 4 2 2" xfId="596"/>
    <cellStyle name="20% - Accent5 4 2 2 2" xfId="1059"/>
    <cellStyle name="20% - Accent5 4 2 2 2 2" xfId="4138"/>
    <cellStyle name="20% - Accent5 4 2 2 3" xfId="1534"/>
    <cellStyle name="20% - Accent5 4 2 2 3 2" xfId="4600"/>
    <cellStyle name="20% - Accent5 4 2 2 4" xfId="3683"/>
    <cellStyle name="20% - Accent5 4 2 2 5" xfId="2986"/>
    <cellStyle name="20% - Accent5 4 2 2 6" xfId="2287"/>
    <cellStyle name="20% - Accent5 4 2 3" xfId="831"/>
    <cellStyle name="20% - Accent5 4 2 3 2" xfId="1772"/>
    <cellStyle name="20% - Accent5 4 2 3 2 2" xfId="4834"/>
    <cellStyle name="20% - Accent5 4 2 3 3" xfId="3911"/>
    <cellStyle name="20% - Accent5 4 2 3 4" xfId="3218"/>
    <cellStyle name="20% - Accent5 4 2 3 5" xfId="2518"/>
    <cellStyle name="20% - Accent5 4 2 4" xfId="1290"/>
    <cellStyle name="20% - Accent5 4 2 4 2" xfId="4366"/>
    <cellStyle name="20% - Accent5 4 2 5" xfId="3453"/>
    <cellStyle name="20% - Accent5 4 2 6" xfId="2752"/>
    <cellStyle name="20% - Accent5 4 2 7" xfId="2051"/>
    <cellStyle name="20% - Accent5 4 3" xfId="595"/>
    <cellStyle name="20% - Accent5 4 3 2" xfId="1058"/>
    <cellStyle name="20% - Accent5 4 3 2 2" xfId="4137"/>
    <cellStyle name="20% - Accent5 4 3 3" xfId="1533"/>
    <cellStyle name="20% - Accent5 4 3 3 2" xfId="4599"/>
    <cellStyle name="20% - Accent5 4 3 4" xfId="3682"/>
    <cellStyle name="20% - Accent5 4 3 5" xfId="2985"/>
    <cellStyle name="20% - Accent5 4 3 6" xfId="2286"/>
    <cellStyle name="20% - Accent5 4 4" xfId="830"/>
    <cellStyle name="20% - Accent5 4 4 2" xfId="1771"/>
    <cellStyle name="20% - Accent5 4 4 2 2" xfId="4833"/>
    <cellStyle name="20% - Accent5 4 4 3" xfId="3910"/>
    <cellStyle name="20% - Accent5 4 4 4" xfId="3217"/>
    <cellStyle name="20% - Accent5 4 4 5" xfId="2517"/>
    <cellStyle name="20% - Accent5 4 5" xfId="1289"/>
    <cellStyle name="20% - Accent5 4 5 2" xfId="4365"/>
    <cellStyle name="20% - Accent5 4 6" xfId="3452"/>
    <cellStyle name="20% - Accent5 4 7" xfId="2751"/>
    <cellStyle name="20% - Accent5 4 8" xfId="2050"/>
    <cellStyle name="20% - Accent6" xfId="15" builtinId="50" customBuiltin="1"/>
    <cellStyle name="20% - Accent6 10" xfId="5263"/>
    <cellStyle name="20% - Accent6 2" xfId="189"/>
    <cellStyle name="20% - Accent6 2 10" xfId="5268"/>
    <cellStyle name="20% - Accent6 2 2" xfId="190"/>
    <cellStyle name="20% - Accent6 2 2 2" xfId="191"/>
    <cellStyle name="20% - Accent6 2 2 2 2" xfId="599"/>
    <cellStyle name="20% - Accent6 2 2 2 2 2" xfId="1062"/>
    <cellStyle name="20% - Accent6 2 2 2 2 2 2" xfId="4141"/>
    <cellStyle name="20% - Accent6 2 2 2 2 3" xfId="1537"/>
    <cellStyle name="20% - Accent6 2 2 2 2 3 2" xfId="4603"/>
    <cellStyle name="20% - Accent6 2 2 2 2 4" xfId="3686"/>
    <cellStyle name="20% - Accent6 2 2 2 2 5" xfId="2989"/>
    <cellStyle name="20% - Accent6 2 2 2 2 6" xfId="2290"/>
    <cellStyle name="20% - Accent6 2 2 2 3" xfId="834"/>
    <cellStyle name="20% - Accent6 2 2 2 3 2" xfId="1775"/>
    <cellStyle name="20% - Accent6 2 2 2 3 2 2" xfId="4837"/>
    <cellStyle name="20% - Accent6 2 2 2 3 3" xfId="3914"/>
    <cellStyle name="20% - Accent6 2 2 2 3 4" xfId="3221"/>
    <cellStyle name="20% - Accent6 2 2 2 3 5" xfId="2521"/>
    <cellStyle name="20% - Accent6 2 2 2 4" xfId="1293"/>
    <cellStyle name="20% - Accent6 2 2 2 4 2" xfId="4369"/>
    <cellStyle name="20% - Accent6 2 2 2 5" xfId="3456"/>
    <cellStyle name="20% - Accent6 2 2 2 6" xfId="2755"/>
    <cellStyle name="20% - Accent6 2 2 2 7" xfId="2054"/>
    <cellStyle name="20% - Accent6 2 2 3" xfId="598"/>
    <cellStyle name="20% - Accent6 2 2 3 2" xfId="1061"/>
    <cellStyle name="20% - Accent6 2 2 3 2 2" xfId="4140"/>
    <cellStyle name="20% - Accent6 2 2 3 3" xfId="1536"/>
    <cellStyle name="20% - Accent6 2 2 3 3 2" xfId="4602"/>
    <cellStyle name="20% - Accent6 2 2 3 4" xfId="3685"/>
    <cellStyle name="20% - Accent6 2 2 3 5" xfId="2988"/>
    <cellStyle name="20% - Accent6 2 2 3 6" xfId="2289"/>
    <cellStyle name="20% - Accent6 2 2 4" xfId="833"/>
    <cellStyle name="20% - Accent6 2 2 4 2" xfId="1774"/>
    <cellStyle name="20% - Accent6 2 2 4 2 2" xfId="4836"/>
    <cellStyle name="20% - Accent6 2 2 4 3" xfId="3913"/>
    <cellStyle name="20% - Accent6 2 2 4 4" xfId="3220"/>
    <cellStyle name="20% - Accent6 2 2 4 5" xfId="2520"/>
    <cellStyle name="20% - Accent6 2 2 5" xfId="1292"/>
    <cellStyle name="20% - Accent6 2 2 5 2" xfId="4368"/>
    <cellStyle name="20% - Accent6 2 2 6" xfId="3455"/>
    <cellStyle name="20% - Accent6 2 2 7" xfId="2754"/>
    <cellStyle name="20% - Accent6 2 2 8" xfId="2053"/>
    <cellStyle name="20% - Accent6 2 2 9" xfId="5328"/>
    <cellStyle name="20% - Accent6 2 3" xfId="192"/>
    <cellStyle name="20% - Accent6 2 3 2" xfId="600"/>
    <cellStyle name="20% - Accent6 2 3 2 2" xfId="1063"/>
    <cellStyle name="20% - Accent6 2 3 2 2 2" xfId="4142"/>
    <cellStyle name="20% - Accent6 2 3 2 3" xfId="1538"/>
    <cellStyle name="20% - Accent6 2 3 2 3 2" xfId="4604"/>
    <cellStyle name="20% - Accent6 2 3 2 4" xfId="3687"/>
    <cellStyle name="20% - Accent6 2 3 2 5" xfId="2990"/>
    <cellStyle name="20% - Accent6 2 3 2 6" xfId="2291"/>
    <cellStyle name="20% - Accent6 2 3 3" xfId="835"/>
    <cellStyle name="20% - Accent6 2 3 3 2" xfId="1776"/>
    <cellStyle name="20% - Accent6 2 3 3 2 2" xfId="4838"/>
    <cellStyle name="20% - Accent6 2 3 3 3" xfId="3915"/>
    <cellStyle name="20% - Accent6 2 3 3 4" xfId="3222"/>
    <cellStyle name="20% - Accent6 2 3 3 5" xfId="2522"/>
    <cellStyle name="20% - Accent6 2 3 4" xfId="1294"/>
    <cellStyle name="20% - Accent6 2 3 4 2" xfId="4370"/>
    <cellStyle name="20% - Accent6 2 3 5" xfId="3457"/>
    <cellStyle name="20% - Accent6 2 3 6" xfId="2756"/>
    <cellStyle name="20% - Accent6 2 3 7" xfId="2055"/>
    <cellStyle name="20% - Accent6 2 3 8" xfId="5309"/>
    <cellStyle name="20% - Accent6 2 4" xfId="597"/>
    <cellStyle name="20% - Accent6 2 4 2" xfId="1060"/>
    <cellStyle name="20% - Accent6 2 4 2 2" xfId="4139"/>
    <cellStyle name="20% - Accent6 2 4 3" xfId="1535"/>
    <cellStyle name="20% - Accent6 2 4 3 2" xfId="4601"/>
    <cellStyle name="20% - Accent6 2 4 4" xfId="3684"/>
    <cellStyle name="20% - Accent6 2 4 5" xfId="2987"/>
    <cellStyle name="20% - Accent6 2 4 6" xfId="2288"/>
    <cellStyle name="20% - Accent6 2 5" xfId="832"/>
    <cellStyle name="20% - Accent6 2 5 2" xfId="1773"/>
    <cellStyle name="20% - Accent6 2 5 2 2" xfId="4835"/>
    <cellStyle name="20% - Accent6 2 5 3" xfId="3912"/>
    <cellStyle name="20% - Accent6 2 5 4" xfId="3219"/>
    <cellStyle name="20% - Accent6 2 5 5" xfId="2519"/>
    <cellStyle name="20% - Accent6 2 6" xfId="1291"/>
    <cellStyle name="20% - Accent6 2 6 2" xfId="4367"/>
    <cellStyle name="20% - Accent6 2 7" xfId="3454"/>
    <cellStyle name="20% - Accent6 2 8" xfId="2753"/>
    <cellStyle name="20% - Accent6 2 9" xfId="2052"/>
    <cellStyle name="20% - Accent6 3" xfId="193"/>
    <cellStyle name="20% - Accent6 3 2" xfId="194"/>
    <cellStyle name="20% - Accent6 3 2 2" xfId="602"/>
    <cellStyle name="20% - Accent6 3 2 2 2" xfId="1065"/>
    <cellStyle name="20% - Accent6 3 2 2 2 2" xfId="4144"/>
    <cellStyle name="20% - Accent6 3 2 2 3" xfId="1540"/>
    <cellStyle name="20% - Accent6 3 2 2 3 2" xfId="4606"/>
    <cellStyle name="20% - Accent6 3 2 2 4" xfId="3689"/>
    <cellStyle name="20% - Accent6 3 2 2 5" xfId="2992"/>
    <cellStyle name="20% - Accent6 3 2 2 6" xfId="2293"/>
    <cellStyle name="20% - Accent6 3 2 3" xfId="837"/>
    <cellStyle name="20% - Accent6 3 2 3 2" xfId="1778"/>
    <cellStyle name="20% - Accent6 3 2 3 2 2" xfId="4840"/>
    <cellStyle name="20% - Accent6 3 2 3 3" xfId="3917"/>
    <cellStyle name="20% - Accent6 3 2 3 4" xfId="3224"/>
    <cellStyle name="20% - Accent6 3 2 3 5" xfId="2524"/>
    <cellStyle name="20% - Accent6 3 2 4" xfId="1296"/>
    <cellStyle name="20% - Accent6 3 2 4 2" xfId="4372"/>
    <cellStyle name="20% - Accent6 3 2 5" xfId="3459"/>
    <cellStyle name="20% - Accent6 3 2 6" xfId="2758"/>
    <cellStyle name="20% - Accent6 3 2 7" xfId="2057"/>
    <cellStyle name="20% - Accent6 3 3" xfId="601"/>
    <cellStyle name="20% - Accent6 3 3 2" xfId="1064"/>
    <cellStyle name="20% - Accent6 3 3 2 2" xfId="4143"/>
    <cellStyle name="20% - Accent6 3 3 3" xfId="1539"/>
    <cellStyle name="20% - Accent6 3 3 3 2" xfId="4605"/>
    <cellStyle name="20% - Accent6 3 3 4" xfId="3688"/>
    <cellStyle name="20% - Accent6 3 3 5" xfId="2991"/>
    <cellStyle name="20% - Accent6 3 3 6" xfId="2292"/>
    <cellStyle name="20% - Accent6 3 4" xfId="836"/>
    <cellStyle name="20% - Accent6 3 4 2" xfId="1777"/>
    <cellStyle name="20% - Accent6 3 4 2 2" xfId="4839"/>
    <cellStyle name="20% - Accent6 3 4 3" xfId="3916"/>
    <cellStyle name="20% - Accent6 3 4 4" xfId="3223"/>
    <cellStyle name="20% - Accent6 3 4 5" xfId="2523"/>
    <cellStyle name="20% - Accent6 3 5" xfId="1295"/>
    <cellStyle name="20% - Accent6 3 5 2" xfId="4371"/>
    <cellStyle name="20% - Accent6 3 6" xfId="3458"/>
    <cellStyle name="20% - Accent6 3 7" xfId="2757"/>
    <cellStyle name="20% - Accent6 3 8" xfId="2056"/>
    <cellStyle name="20% - Accent6 3 9" xfId="5327"/>
    <cellStyle name="20% - Accent6 4" xfId="524"/>
    <cellStyle name="20% - Accent6 4 2" xfId="987"/>
    <cellStyle name="20% - Accent6 4 2 2" xfId="4066"/>
    <cellStyle name="20% - Accent6 4 3" xfId="1462"/>
    <cellStyle name="20% - Accent6 4 3 2" xfId="4528"/>
    <cellStyle name="20% - Accent6 4 4" xfId="3611"/>
    <cellStyle name="20% - Accent6 4 5" xfId="2914"/>
    <cellStyle name="20% - Accent6 4 6" xfId="2215"/>
    <cellStyle name="20% - Accent6 5" xfId="756"/>
    <cellStyle name="20% - Accent6 5 2" xfId="1697"/>
    <cellStyle name="20% - Accent6 5 2 2" xfId="4759"/>
    <cellStyle name="20% - Accent6 5 3" xfId="3838"/>
    <cellStyle name="20% - Accent6 5 4" xfId="3145"/>
    <cellStyle name="20% - Accent6 5 5" xfId="2446"/>
    <cellStyle name="20% - Accent6 6" xfId="1217"/>
    <cellStyle name="20% - Accent6 6 2" xfId="4293"/>
    <cellStyle name="20% - Accent6 7" xfId="3380"/>
    <cellStyle name="20% - Accent6 8" xfId="2679"/>
    <cellStyle name="20% - Accent6 9" xfId="1974"/>
    <cellStyle name="2x indented GHG Textfiels" xfId="195"/>
    <cellStyle name="2x indented GHG Textfiels 2" xfId="1903"/>
    <cellStyle name="2x indented GHG Textfiels 2 2" xfId="4965"/>
    <cellStyle name="2x indented GHG Textfiels 2 2 2" xfId="5090"/>
    <cellStyle name="2x indented GHG Textfiels 2 2 3" xfId="5210"/>
    <cellStyle name="2x indented GHG Textfiels 2 3" xfId="5085"/>
    <cellStyle name="2x indented GHG Textfiels 2 4" xfId="5080"/>
    <cellStyle name="2x indented GHG Textfiels 3" xfId="5071"/>
    <cellStyle name="2x indented GHG Textfiels 4" xfId="5158"/>
    <cellStyle name="40% - Accent1" xfId="5244" builtinId="31" customBuiltin="1"/>
    <cellStyle name="40% - Accent1 2" xfId="27"/>
    <cellStyle name="40% - Accent1 2 10" xfId="5269"/>
    <cellStyle name="40% - Accent1 2 2" xfId="196"/>
    <cellStyle name="40% - Accent1 2 2 2" xfId="197"/>
    <cellStyle name="40% - Accent1 2 2 2 2" xfId="604"/>
    <cellStyle name="40% - Accent1 2 2 2 2 2" xfId="1067"/>
    <cellStyle name="40% - Accent1 2 2 2 2 2 2" xfId="4146"/>
    <cellStyle name="40% - Accent1 2 2 2 2 3" xfId="1542"/>
    <cellStyle name="40% - Accent1 2 2 2 2 3 2" xfId="4608"/>
    <cellStyle name="40% - Accent1 2 2 2 2 4" xfId="3691"/>
    <cellStyle name="40% - Accent1 2 2 2 2 5" xfId="2994"/>
    <cellStyle name="40% - Accent1 2 2 2 2 6" xfId="2295"/>
    <cellStyle name="40% - Accent1 2 2 2 3" xfId="839"/>
    <cellStyle name="40% - Accent1 2 2 2 3 2" xfId="1780"/>
    <cellStyle name="40% - Accent1 2 2 2 3 2 2" xfId="4842"/>
    <cellStyle name="40% - Accent1 2 2 2 3 3" xfId="3919"/>
    <cellStyle name="40% - Accent1 2 2 2 3 4" xfId="3226"/>
    <cellStyle name="40% - Accent1 2 2 2 3 5" xfId="2526"/>
    <cellStyle name="40% - Accent1 2 2 2 4" xfId="1298"/>
    <cellStyle name="40% - Accent1 2 2 2 4 2" xfId="4374"/>
    <cellStyle name="40% - Accent1 2 2 2 5" xfId="3461"/>
    <cellStyle name="40% - Accent1 2 2 2 6" xfId="2760"/>
    <cellStyle name="40% - Accent1 2 2 2 7" xfId="2059"/>
    <cellStyle name="40% - Accent1 2 2 3" xfId="603"/>
    <cellStyle name="40% - Accent1 2 2 3 2" xfId="1066"/>
    <cellStyle name="40% - Accent1 2 2 3 2 2" xfId="4145"/>
    <cellStyle name="40% - Accent1 2 2 3 3" xfId="1541"/>
    <cellStyle name="40% - Accent1 2 2 3 3 2" xfId="4607"/>
    <cellStyle name="40% - Accent1 2 2 3 4" xfId="3690"/>
    <cellStyle name="40% - Accent1 2 2 3 5" xfId="2993"/>
    <cellStyle name="40% - Accent1 2 2 3 6" xfId="2294"/>
    <cellStyle name="40% - Accent1 2 2 4" xfId="838"/>
    <cellStyle name="40% - Accent1 2 2 4 2" xfId="1779"/>
    <cellStyle name="40% - Accent1 2 2 4 2 2" xfId="4841"/>
    <cellStyle name="40% - Accent1 2 2 4 3" xfId="3918"/>
    <cellStyle name="40% - Accent1 2 2 4 4" xfId="3225"/>
    <cellStyle name="40% - Accent1 2 2 4 5" xfId="2525"/>
    <cellStyle name="40% - Accent1 2 2 5" xfId="1297"/>
    <cellStyle name="40% - Accent1 2 2 5 2" xfId="4373"/>
    <cellStyle name="40% - Accent1 2 2 6" xfId="3460"/>
    <cellStyle name="40% - Accent1 2 2 7" xfId="2759"/>
    <cellStyle name="40% - Accent1 2 2 8" xfId="2058"/>
    <cellStyle name="40% - Accent1 2 2 9" xfId="5330"/>
    <cellStyle name="40% - Accent1 2 3" xfId="198"/>
    <cellStyle name="40% - Accent1 2 3 2" xfId="605"/>
    <cellStyle name="40% - Accent1 2 3 2 2" xfId="1068"/>
    <cellStyle name="40% - Accent1 2 3 2 2 2" xfId="4147"/>
    <cellStyle name="40% - Accent1 2 3 2 3" xfId="1543"/>
    <cellStyle name="40% - Accent1 2 3 2 3 2" xfId="4609"/>
    <cellStyle name="40% - Accent1 2 3 2 4" xfId="3692"/>
    <cellStyle name="40% - Accent1 2 3 2 5" xfId="2995"/>
    <cellStyle name="40% - Accent1 2 3 2 6" xfId="2296"/>
    <cellStyle name="40% - Accent1 2 3 3" xfId="840"/>
    <cellStyle name="40% - Accent1 2 3 3 2" xfId="1781"/>
    <cellStyle name="40% - Accent1 2 3 3 2 2" xfId="4843"/>
    <cellStyle name="40% - Accent1 2 3 3 3" xfId="3920"/>
    <cellStyle name="40% - Accent1 2 3 3 4" xfId="3227"/>
    <cellStyle name="40% - Accent1 2 3 3 5" xfId="2527"/>
    <cellStyle name="40% - Accent1 2 3 4" xfId="1299"/>
    <cellStyle name="40% - Accent1 2 3 4 2" xfId="4375"/>
    <cellStyle name="40% - Accent1 2 3 5" xfId="3462"/>
    <cellStyle name="40% - Accent1 2 3 6" xfId="2761"/>
    <cellStyle name="40% - Accent1 2 3 7" xfId="2060"/>
    <cellStyle name="40% - Accent1 2 3 8" xfId="5310"/>
    <cellStyle name="40% - Accent1 2 4" xfId="536"/>
    <cellStyle name="40% - Accent1 2 4 2" xfId="999"/>
    <cellStyle name="40% - Accent1 2 4 2 2" xfId="4078"/>
    <cellStyle name="40% - Accent1 2 4 3" xfId="1474"/>
    <cellStyle name="40% - Accent1 2 4 3 2" xfId="4540"/>
    <cellStyle name="40% - Accent1 2 4 4" xfId="3623"/>
    <cellStyle name="40% - Accent1 2 4 5" xfId="2926"/>
    <cellStyle name="40% - Accent1 2 4 6" xfId="2227"/>
    <cellStyle name="40% - Accent1 2 5" xfId="768"/>
    <cellStyle name="40% - Accent1 2 5 2" xfId="1709"/>
    <cellStyle name="40% - Accent1 2 5 2 2" xfId="4771"/>
    <cellStyle name="40% - Accent1 2 5 3" xfId="3850"/>
    <cellStyle name="40% - Accent1 2 5 4" xfId="3157"/>
    <cellStyle name="40% - Accent1 2 5 5" xfId="2458"/>
    <cellStyle name="40% - Accent1 2 6" xfId="1229"/>
    <cellStyle name="40% - Accent1 2 6 2" xfId="4305"/>
    <cellStyle name="40% - Accent1 2 7" xfId="3392"/>
    <cellStyle name="40% - Accent1 2 8" xfId="2691"/>
    <cellStyle name="40% - Accent1 2 9" xfId="1986"/>
    <cellStyle name="40% - Accent1 3" xfId="26"/>
    <cellStyle name="40% - Accent1 3 2" xfId="199"/>
    <cellStyle name="40% - Accent1 3 2 2" xfId="606"/>
    <cellStyle name="40% - Accent1 3 2 2 2" xfId="1069"/>
    <cellStyle name="40% - Accent1 3 2 2 2 2" xfId="4148"/>
    <cellStyle name="40% - Accent1 3 2 2 3" xfId="1544"/>
    <cellStyle name="40% - Accent1 3 2 2 3 2" xfId="4610"/>
    <cellStyle name="40% - Accent1 3 2 2 4" xfId="3693"/>
    <cellStyle name="40% - Accent1 3 2 2 5" xfId="2996"/>
    <cellStyle name="40% - Accent1 3 2 2 6" xfId="2297"/>
    <cellStyle name="40% - Accent1 3 2 3" xfId="841"/>
    <cellStyle name="40% - Accent1 3 2 3 2" xfId="1782"/>
    <cellStyle name="40% - Accent1 3 2 3 2 2" xfId="4844"/>
    <cellStyle name="40% - Accent1 3 2 3 3" xfId="3921"/>
    <cellStyle name="40% - Accent1 3 2 3 4" xfId="3228"/>
    <cellStyle name="40% - Accent1 3 2 3 5" xfId="2528"/>
    <cellStyle name="40% - Accent1 3 2 4" xfId="1300"/>
    <cellStyle name="40% - Accent1 3 2 4 2" xfId="4376"/>
    <cellStyle name="40% - Accent1 3 2 5" xfId="3463"/>
    <cellStyle name="40% - Accent1 3 2 6" xfId="2762"/>
    <cellStyle name="40% - Accent1 3 2 7" xfId="2061"/>
    <cellStyle name="40% - Accent1 3 3" xfId="535"/>
    <cellStyle name="40% - Accent1 3 3 2" xfId="998"/>
    <cellStyle name="40% - Accent1 3 3 2 2" xfId="4077"/>
    <cellStyle name="40% - Accent1 3 3 3" xfId="1473"/>
    <cellStyle name="40% - Accent1 3 3 3 2" xfId="4539"/>
    <cellStyle name="40% - Accent1 3 3 4" xfId="3622"/>
    <cellStyle name="40% - Accent1 3 3 5" xfId="2925"/>
    <cellStyle name="40% - Accent1 3 3 6" xfId="2226"/>
    <cellStyle name="40% - Accent1 3 4" xfId="767"/>
    <cellStyle name="40% - Accent1 3 4 2" xfId="1708"/>
    <cellStyle name="40% - Accent1 3 4 2 2" xfId="4770"/>
    <cellStyle name="40% - Accent1 3 4 3" xfId="3849"/>
    <cellStyle name="40% - Accent1 3 4 4" xfId="3156"/>
    <cellStyle name="40% - Accent1 3 4 5" xfId="2457"/>
    <cellStyle name="40% - Accent1 3 5" xfId="1228"/>
    <cellStyle name="40% - Accent1 3 5 2" xfId="4304"/>
    <cellStyle name="40% - Accent1 3 6" xfId="3391"/>
    <cellStyle name="40% - Accent1 3 7" xfId="2690"/>
    <cellStyle name="40% - Accent1 3 8" xfId="1985"/>
    <cellStyle name="40% - Accent1 3 9" xfId="5329"/>
    <cellStyle name="40% - Accent1 4" xfId="200"/>
    <cellStyle name="40% - Accent1 4 2" xfId="201"/>
    <cellStyle name="40% - Accent1 4 2 2" xfId="608"/>
    <cellStyle name="40% - Accent1 4 2 2 2" xfId="1071"/>
    <cellStyle name="40% - Accent1 4 2 2 2 2" xfId="4150"/>
    <cellStyle name="40% - Accent1 4 2 2 3" xfId="1546"/>
    <cellStyle name="40% - Accent1 4 2 2 3 2" xfId="4612"/>
    <cellStyle name="40% - Accent1 4 2 2 4" xfId="3695"/>
    <cellStyle name="40% - Accent1 4 2 2 5" xfId="2998"/>
    <cellStyle name="40% - Accent1 4 2 2 6" xfId="2299"/>
    <cellStyle name="40% - Accent1 4 2 3" xfId="843"/>
    <cellStyle name="40% - Accent1 4 2 3 2" xfId="1784"/>
    <cellStyle name="40% - Accent1 4 2 3 2 2" xfId="4846"/>
    <cellStyle name="40% - Accent1 4 2 3 3" xfId="3923"/>
    <cellStyle name="40% - Accent1 4 2 3 4" xfId="3230"/>
    <cellStyle name="40% - Accent1 4 2 3 5" xfId="2530"/>
    <cellStyle name="40% - Accent1 4 2 4" xfId="1302"/>
    <cellStyle name="40% - Accent1 4 2 4 2" xfId="4378"/>
    <cellStyle name="40% - Accent1 4 2 5" xfId="3465"/>
    <cellStyle name="40% - Accent1 4 2 6" xfId="2764"/>
    <cellStyle name="40% - Accent1 4 2 7" xfId="2063"/>
    <cellStyle name="40% - Accent1 4 3" xfId="607"/>
    <cellStyle name="40% - Accent1 4 3 2" xfId="1070"/>
    <cellStyle name="40% - Accent1 4 3 2 2" xfId="4149"/>
    <cellStyle name="40% - Accent1 4 3 3" xfId="1545"/>
    <cellStyle name="40% - Accent1 4 3 3 2" xfId="4611"/>
    <cellStyle name="40% - Accent1 4 3 4" xfId="3694"/>
    <cellStyle name="40% - Accent1 4 3 5" xfId="2997"/>
    <cellStyle name="40% - Accent1 4 3 6" xfId="2298"/>
    <cellStyle name="40% - Accent1 4 4" xfId="842"/>
    <cellStyle name="40% - Accent1 4 4 2" xfId="1783"/>
    <cellStyle name="40% - Accent1 4 4 2 2" xfId="4845"/>
    <cellStyle name="40% - Accent1 4 4 3" xfId="3922"/>
    <cellStyle name="40% - Accent1 4 4 4" xfId="3229"/>
    <cellStyle name="40% - Accent1 4 4 5" xfId="2529"/>
    <cellStyle name="40% - Accent1 4 5" xfId="1301"/>
    <cellStyle name="40% - Accent1 4 5 2" xfId="4377"/>
    <cellStyle name="40% - Accent1 4 6" xfId="3464"/>
    <cellStyle name="40% - Accent1 4 7" xfId="2763"/>
    <cellStyle name="40% - Accent1 4 8" xfId="2062"/>
    <cellStyle name="40% - Accent2" xfId="5247" builtinId="35" customBuiltin="1"/>
    <cellStyle name="40% - Accent2 2" xfId="29"/>
    <cellStyle name="40% - Accent2 2 10" xfId="5270"/>
    <cellStyle name="40% - Accent2 2 2" xfId="202"/>
    <cellStyle name="40% - Accent2 2 2 2" xfId="203"/>
    <cellStyle name="40% - Accent2 2 2 2 2" xfId="610"/>
    <cellStyle name="40% - Accent2 2 2 2 2 2" xfId="1073"/>
    <cellStyle name="40% - Accent2 2 2 2 2 2 2" xfId="4152"/>
    <cellStyle name="40% - Accent2 2 2 2 2 3" xfId="1548"/>
    <cellStyle name="40% - Accent2 2 2 2 2 3 2" xfId="4614"/>
    <cellStyle name="40% - Accent2 2 2 2 2 4" xfId="3697"/>
    <cellStyle name="40% - Accent2 2 2 2 2 5" xfId="3000"/>
    <cellStyle name="40% - Accent2 2 2 2 2 6" xfId="2301"/>
    <cellStyle name="40% - Accent2 2 2 2 3" xfId="845"/>
    <cellStyle name="40% - Accent2 2 2 2 3 2" xfId="1786"/>
    <cellStyle name="40% - Accent2 2 2 2 3 2 2" xfId="4848"/>
    <cellStyle name="40% - Accent2 2 2 2 3 3" xfId="3925"/>
    <cellStyle name="40% - Accent2 2 2 2 3 4" xfId="3232"/>
    <cellStyle name="40% - Accent2 2 2 2 3 5" xfId="2532"/>
    <cellStyle name="40% - Accent2 2 2 2 4" xfId="1304"/>
    <cellStyle name="40% - Accent2 2 2 2 4 2" xfId="4380"/>
    <cellStyle name="40% - Accent2 2 2 2 5" xfId="3467"/>
    <cellStyle name="40% - Accent2 2 2 2 6" xfId="2766"/>
    <cellStyle name="40% - Accent2 2 2 2 7" xfId="2065"/>
    <cellStyle name="40% - Accent2 2 2 3" xfId="609"/>
    <cellStyle name="40% - Accent2 2 2 3 2" xfId="1072"/>
    <cellStyle name="40% - Accent2 2 2 3 2 2" xfId="4151"/>
    <cellStyle name="40% - Accent2 2 2 3 3" xfId="1547"/>
    <cellStyle name="40% - Accent2 2 2 3 3 2" xfId="4613"/>
    <cellStyle name="40% - Accent2 2 2 3 4" xfId="3696"/>
    <cellStyle name="40% - Accent2 2 2 3 5" xfId="2999"/>
    <cellStyle name="40% - Accent2 2 2 3 6" xfId="2300"/>
    <cellStyle name="40% - Accent2 2 2 4" xfId="844"/>
    <cellStyle name="40% - Accent2 2 2 4 2" xfId="1785"/>
    <cellStyle name="40% - Accent2 2 2 4 2 2" xfId="4847"/>
    <cellStyle name="40% - Accent2 2 2 4 3" xfId="3924"/>
    <cellStyle name="40% - Accent2 2 2 4 4" xfId="3231"/>
    <cellStyle name="40% - Accent2 2 2 4 5" xfId="2531"/>
    <cellStyle name="40% - Accent2 2 2 5" xfId="1303"/>
    <cellStyle name="40% - Accent2 2 2 5 2" xfId="4379"/>
    <cellStyle name="40% - Accent2 2 2 6" xfId="3466"/>
    <cellStyle name="40% - Accent2 2 2 7" xfId="2765"/>
    <cellStyle name="40% - Accent2 2 2 8" xfId="2064"/>
    <cellStyle name="40% - Accent2 2 2 9" xfId="5332"/>
    <cellStyle name="40% - Accent2 2 3" xfId="204"/>
    <cellStyle name="40% - Accent2 2 3 2" xfId="611"/>
    <cellStyle name="40% - Accent2 2 3 2 2" xfId="1074"/>
    <cellStyle name="40% - Accent2 2 3 2 2 2" xfId="4153"/>
    <cellStyle name="40% - Accent2 2 3 2 3" xfId="1549"/>
    <cellStyle name="40% - Accent2 2 3 2 3 2" xfId="4615"/>
    <cellStyle name="40% - Accent2 2 3 2 4" xfId="3698"/>
    <cellStyle name="40% - Accent2 2 3 2 5" xfId="3001"/>
    <cellStyle name="40% - Accent2 2 3 2 6" xfId="2302"/>
    <cellStyle name="40% - Accent2 2 3 3" xfId="846"/>
    <cellStyle name="40% - Accent2 2 3 3 2" xfId="1787"/>
    <cellStyle name="40% - Accent2 2 3 3 2 2" xfId="4849"/>
    <cellStyle name="40% - Accent2 2 3 3 3" xfId="3926"/>
    <cellStyle name="40% - Accent2 2 3 3 4" xfId="3233"/>
    <cellStyle name="40% - Accent2 2 3 3 5" xfId="2533"/>
    <cellStyle name="40% - Accent2 2 3 4" xfId="1305"/>
    <cellStyle name="40% - Accent2 2 3 4 2" xfId="4381"/>
    <cellStyle name="40% - Accent2 2 3 5" xfId="3468"/>
    <cellStyle name="40% - Accent2 2 3 6" xfId="2767"/>
    <cellStyle name="40% - Accent2 2 3 7" xfId="2066"/>
    <cellStyle name="40% - Accent2 2 3 8" xfId="5311"/>
    <cellStyle name="40% - Accent2 2 4" xfId="538"/>
    <cellStyle name="40% - Accent2 2 4 2" xfId="1001"/>
    <cellStyle name="40% - Accent2 2 4 2 2" xfId="4080"/>
    <cellStyle name="40% - Accent2 2 4 3" xfId="1476"/>
    <cellStyle name="40% - Accent2 2 4 3 2" xfId="4542"/>
    <cellStyle name="40% - Accent2 2 4 4" xfId="3625"/>
    <cellStyle name="40% - Accent2 2 4 5" xfId="2928"/>
    <cellStyle name="40% - Accent2 2 4 6" xfId="2229"/>
    <cellStyle name="40% - Accent2 2 5" xfId="770"/>
    <cellStyle name="40% - Accent2 2 5 2" xfId="1711"/>
    <cellStyle name="40% - Accent2 2 5 2 2" xfId="4773"/>
    <cellStyle name="40% - Accent2 2 5 3" xfId="3852"/>
    <cellStyle name="40% - Accent2 2 5 4" xfId="3159"/>
    <cellStyle name="40% - Accent2 2 5 5" xfId="2460"/>
    <cellStyle name="40% - Accent2 2 6" xfId="1231"/>
    <cellStyle name="40% - Accent2 2 6 2" xfId="4307"/>
    <cellStyle name="40% - Accent2 2 7" xfId="3394"/>
    <cellStyle name="40% - Accent2 2 8" xfId="2693"/>
    <cellStyle name="40% - Accent2 2 9" xfId="1988"/>
    <cellStyle name="40% - Accent2 3" xfId="28"/>
    <cellStyle name="40% - Accent2 3 2" xfId="205"/>
    <cellStyle name="40% - Accent2 3 2 2" xfId="612"/>
    <cellStyle name="40% - Accent2 3 2 2 2" xfId="1075"/>
    <cellStyle name="40% - Accent2 3 2 2 2 2" xfId="4154"/>
    <cellStyle name="40% - Accent2 3 2 2 3" xfId="1550"/>
    <cellStyle name="40% - Accent2 3 2 2 3 2" xfId="4616"/>
    <cellStyle name="40% - Accent2 3 2 2 4" xfId="3699"/>
    <cellStyle name="40% - Accent2 3 2 2 5" xfId="3002"/>
    <cellStyle name="40% - Accent2 3 2 2 6" xfId="2303"/>
    <cellStyle name="40% - Accent2 3 2 3" xfId="847"/>
    <cellStyle name="40% - Accent2 3 2 3 2" xfId="1788"/>
    <cellStyle name="40% - Accent2 3 2 3 2 2" xfId="4850"/>
    <cellStyle name="40% - Accent2 3 2 3 3" xfId="3927"/>
    <cellStyle name="40% - Accent2 3 2 3 4" xfId="3234"/>
    <cellStyle name="40% - Accent2 3 2 3 5" xfId="2534"/>
    <cellStyle name="40% - Accent2 3 2 4" xfId="1306"/>
    <cellStyle name="40% - Accent2 3 2 4 2" xfId="4382"/>
    <cellStyle name="40% - Accent2 3 2 5" xfId="3469"/>
    <cellStyle name="40% - Accent2 3 2 6" xfId="2768"/>
    <cellStyle name="40% - Accent2 3 2 7" xfId="2067"/>
    <cellStyle name="40% - Accent2 3 3" xfId="537"/>
    <cellStyle name="40% - Accent2 3 3 2" xfId="1000"/>
    <cellStyle name="40% - Accent2 3 3 2 2" xfId="4079"/>
    <cellStyle name="40% - Accent2 3 3 3" xfId="1475"/>
    <cellStyle name="40% - Accent2 3 3 3 2" xfId="4541"/>
    <cellStyle name="40% - Accent2 3 3 4" xfId="3624"/>
    <cellStyle name="40% - Accent2 3 3 5" xfId="2927"/>
    <cellStyle name="40% - Accent2 3 3 6" xfId="2228"/>
    <cellStyle name="40% - Accent2 3 4" xfId="769"/>
    <cellStyle name="40% - Accent2 3 4 2" xfId="1710"/>
    <cellStyle name="40% - Accent2 3 4 2 2" xfId="4772"/>
    <cellStyle name="40% - Accent2 3 4 3" xfId="3851"/>
    <cellStyle name="40% - Accent2 3 4 4" xfId="3158"/>
    <cellStyle name="40% - Accent2 3 4 5" xfId="2459"/>
    <cellStyle name="40% - Accent2 3 5" xfId="1230"/>
    <cellStyle name="40% - Accent2 3 5 2" xfId="4306"/>
    <cellStyle name="40% - Accent2 3 6" xfId="3393"/>
    <cellStyle name="40% - Accent2 3 7" xfId="2692"/>
    <cellStyle name="40% - Accent2 3 8" xfId="1987"/>
    <cellStyle name="40% - Accent2 3 9" xfId="5331"/>
    <cellStyle name="40% - Accent2 4" xfId="206"/>
    <cellStyle name="40% - Accent2 4 2" xfId="207"/>
    <cellStyle name="40% - Accent2 4 2 2" xfId="614"/>
    <cellStyle name="40% - Accent2 4 2 2 2" xfId="1077"/>
    <cellStyle name="40% - Accent2 4 2 2 2 2" xfId="4156"/>
    <cellStyle name="40% - Accent2 4 2 2 3" xfId="1552"/>
    <cellStyle name="40% - Accent2 4 2 2 3 2" xfId="4618"/>
    <cellStyle name="40% - Accent2 4 2 2 4" xfId="3701"/>
    <cellStyle name="40% - Accent2 4 2 2 5" xfId="3004"/>
    <cellStyle name="40% - Accent2 4 2 2 6" xfId="2305"/>
    <cellStyle name="40% - Accent2 4 2 3" xfId="849"/>
    <cellStyle name="40% - Accent2 4 2 3 2" xfId="1790"/>
    <cellStyle name="40% - Accent2 4 2 3 2 2" xfId="4852"/>
    <cellStyle name="40% - Accent2 4 2 3 3" xfId="3929"/>
    <cellStyle name="40% - Accent2 4 2 3 4" xfId="3236"/>
    <cellStyle name="40% - Accent2 4 2 3 5" xfId="2536"/>
    <cellStyle name="40% - Accent2 4 2 4" xfId="1308"/>
    <cellStyle name="40% - Accent2 4 2 4 2" xfId="4384"/>
    <cellStyle name="40% - Accent2 4 2 5" xfId="3471"/>
    <cellStyle name="40% - Accent2 4 2 6" xfId="2770"/>
    <cellStyle name="40% - Accent2 4 2 7" xfId="2069"/>
    <cellStyle name="40% - Accent2 4 3" xfId="613"/>
    <cellStyle name="40% - Accent2 4 3 2" xfId="1076"/>
    <cellStyle name="40% - Accent2 4 3 2 2" xfId="4155"/>
    <cellStyle name="40% - Accent2 4 3 3" xfId="1551"/>
    <cellStyle name="40% - Accent2 4 3 3 2" xfId="4617"/>
    <cellStyle name="40% - Accent2 4 3 4" xfId="3700"/>
    <cellStyle name="40% - Accent2 4 3 5" xfId="3003"/>
    <cellStyle name="40% - Accent2 4 3 6" xfId="2304"/>
    <cellStyle name="40% - Accent2 4 4" xfId="848"/>
    <cellStyle name="40% - Accent2 4 4 2" xfId="1789"/>
    <cellStyle name="40% - Accent2 4 4 2 2" xfId="4851"/>
    <cellStyle name="40% - Accent2 4 4 3" xfId="3928"/>
    <cellStyle name="40% - Accent2 4 4 4" xfId="3235"/>
    <cellStyle name="40% - Accent2 4 4 5" xfId="2535"/>
    <cellStyle name="40% - Accent2 4 5" xfId="1307"/>
    <cellStyle name="40% - Accent2 4 5 2" xfId="4383"/>
    <cellStyle name="40% - Accent2 4 6" xfId="3470"/>
    <cellStyle name="40% - Accent2 4 7" xfId="2769"/>
    <cellStyle name="40% - Accent2 4 8" xfId="2068"/>
    <cellStyle name="40% - Accent3" xfId="5250" builtinId="39" customBuiltin="1"/>
    <cellStyle name="40% - Accent3 2" xfId="31"/>
    <cellStyle name="40% - Accent3 2 10" xfId="5271"/>
    <cellStyle name="40% - Accent3 2 2" xfId="208"/>
    <cellStyle name="40% - Accent3 2 2 2" xfId="209"/>
    <cellStyle name="40% - Accent3 2 2 2 2" xfId="616"/>
    <cellStyle name="40% - Accent3 2 2 2 2 2" xfId="1079"/>
    <cellStyle name="40% - Accent3 2 2 2 2 2 2" xfId="4158"/>
    <cellStyle name="40% - Accent3 2 2 2 2 3" xfId="1554"/>
    <cellStyle name="40% - Accent3 2 2 2 2 3 2" xfId="4620"/>
    <cellStyle name="40% - Accent3 2 2 2 2 4" xfId="3703"/>
    <cellStyle name="40% - Accent3 2 2 2 2 5" xfId="3006"/>
    <cellStyle name="40% - Accent3 2 2 2 2 6" xfId="2307"/>
    <cellStyle name="40% - Accent3 2 2 2 3" xfId="851"/>
    <cellStyle name="40% - Accent3 2 2 2 3 2" xfId="1792"/>
    <cellStyle name="40% - Accent3 2 2 2 3 2 2" xfId="4854"/>
    <cellStyle name="40% - Accent3 2 2 2 3 3" xfId="3931"/>
    <cellStyle name="40% - Accent3 2 2 2 3 4" xfId="3238"/>
    <cellStyle name="40% - Accent3 2 2 2 3 5" xfId="2538"/>
    <cellStyle name="40% - Accent3 2 2 2 4" xfId="1310"/>
    <cellStyle name="40% - Accent3 2 2 2 4 2" xfId="4386"/>
    <cellStyle name="40% - Accent3 2 2 2 5" xfId="3473"/>
    <cellStyle name="40% - Accent3 2 2 2 6" xfId="2772"/>
    <cellStyle name="40% - Accent3 2 2 2 7" xfId="2071"/>
    <cellStyle name="40% - Accent3 2 2 3" xfId="615"/>
    <cellStyle name="40% - Accent3 2 2 3 2" xfId="1078"/>
    <cellStyle name="40% - Accent3 2 2 3 2 2" xfId="4157"/>
    <cellStyle name="40% - Accent3 2 2 3 3" xfId="1553"/>
    <cellStyle name="40% - Accent3 2 2 3 3 2" xfId="4619"/>
    <cellStyle name="40% - Accent3 2 2 3 4" xfId="3702"/>
    <cellStyle name="40% - Accent3 2 2 3 5" xfId="3005"/>
    <cellStyle name="40% - Accent3 2 2 3 6" xfId="2306"/>
    <cellStyle name="40% - Accent3 2 2 4" xfId="850"/>
    <cellStyle name="40% - Accent3 2 2 4 2" xfId="1791"/>
    <cellStyle name="40% - Accent3 2 2 4 2 2" xfId="4853"/>
    <cellStyle name="40% - Accent3 2 2 4 3" xfId="3930"/>
    <cellStyle name="40% - Accent3 2 2 4 4" xfId="3237"/>
    <cellStyle name="40% - Accent3 2 2 4 5" xfId="2537"/>
    <cellStyle name="40% - Accent3 2 2 5" xfId="1309"/>
    <cellStyle name="40% - Accent3 2 2 5 2" xfId="4385"/>
    <cellStyle name="40% - Accent3 2 2 6" xfId="3472"/>
    <cellStyle name="40% - Accent3 2 2 7" xfId="2771"/>
    <cellStyle name="40% - Accent3 2 2 8" xfId="2070"/>
    <cellStyle name="40% - Accent3 2 2 9" xfId="5334"/>
    <cellStyle name="40% - Accent3 2 3" xfId="210"/>
    <cellStyle name="40% - Accent3 2 3 2" xfId="617"/>
    <cellStyle name="40% - Accent3 2 3 2 2" xfId="1080"/>
    <cellStyle name="40% - Accent3 2 3 2 2 2" xfId="4159"/>
    <cellStyle name="40% - Accent3 2 3 2 3" xfId="1555"/>
    <cellStyle name="40% - Accent3 2 3 2 3 2" xfId="4621"/>
    <cellStyle name="40% - Accent3 2 3 2 4" xfId="3704"/>
    <cellStyle name="40% - Accent3 2 3 2 5" xfId="3007"/>
    <cellStyle name="40% - Accent3 2 3 2 6" xfId="2308"/>
    <cellStyle name="40% - Accent3 2 3 3" xfId="852"/>
    <cellStyle name="40% - Accent3 2 3 3 2" xfId="1793"/>
    <cellStyle name="40% - Accent3 2 3 3 2 2" xfId="4855"/>
    <cellStyle name="40% - Accent3 2 3 3 3" xfId="3932"/>
    <cellStyle name="40% - Accent3 2 3 3 4" xfId="3239"/>
    <cellStyle name="40% - Accent3 2 3 3 5" xfId="2539"/>
    <cellStyle name="40% - Accent3 2 3 4" xfId="1311"/>
    <cellStyle name="40% - Accent3 2 3 4 2" xfId="4387"/>
    <cellStyle name="40% - Accent3 2 3 5" xfId="3474"/>
    <cellStyle name="40% - Accent3 2 3 6" xfId="2773"/>
    <cellStyle name="40% - Accent3 2 3 7" xfId="2072"/>
    <cellStyle name="40% - Accent3 2 3 8" xfId="5312"/>
    <cellStyle name="40% - Accent3 2 4" xfId="540"/>
    <cellStyle name="40% - Accent3 2 4 2" xfId="1003"/>
    <cellStyle name="40% - Accent3 2 4 2 2" xfId="4082"/>
    <cellStyle name="40% - Accent3 2 4 3" xfId="1478"/>
    <cellStyle name="40% - Accent3 2 4 3 2" xfId="4544"/>
    <cellStyle name="40% - Accent3 2 4 4" xfId="3627"/>
    <cellStyle name="40% - Accent3 2 4 5" xfId="2930"/>
    <cellStyle name="40% - Accent3 2 4 6" xfId="2231"/>
    <cellStyle name="40% - Accent3 2 5" xfId="772"/>
    <cellStyle name="40% - Accent3 2 5 2" xfId="1713"/>
    <cellStyle name="40% - Accent3 2 5 2 2" xfId="4775"/>
    <cellStyle name="40% - Accent3 2 5 3" xfId="3854"/>
    <cellStyle name="40% - Accent3 2 5 4" xfId="3161"/>
    <cellStyle name="40% - Accent3 2 5 5" xfId="2462"/>
    <cellStyle name="40% - Accent3 2 6" xfId="1233"/>
    <cellStyle name="40% - Accent3 2 6 2" xfId="4309"/>
    <cellStyle name="40% - Accent3 2 7" xfId="3396"/>
    <cellStyle name="40% - Accent3 2 8" xfId="2695"/>
    <cellStyle name="40% - Accent3 2 9" xfId="1990"/>
    <cellStyle name="40% - Accent3 3" xfId="30"/>
    <cellStyle name="40% - Accent3 3 2" xfId="211"/>
    <cellStyle name="40% - Accent3 3 2 2" xfId="618"/>
    <cellStyle name="40% - Accent3 3 2 2 2" xfId="1081"/>
    <cellStyle name="40% - Accent3 3 2 2 2 2" xfId="4160"/>
    <cellStyle name="40% - Accent3 3 2 2 3" xfId="1556"/>
    <cellStyle name="40% - Accent3 3 2 2 3 2" xfId="4622"/>
    <cellStyle name="40% - Accent3 3 2 2 4" xfId="3705"/>
    <cellStyle name="40% - Accent3 3 2 2 5" xfId="3008"/>
    <cellStyle name="40% - Accent3 3 2 2 6" xfId="2309"/>
    <cellStyle name="40% - Accent3 3 2 3" xfId="853"/>
    <cellStyle name="40% - Accent3 3 2 3 2" xfId="1794"/>
    <cellStyle name="40% - Accent3 3 2 3 2 2" xfId="4856"/>
    <cellStyle name="40% - Accent3 3 2 3 3" xfId="3933"/>
    <cellStyle name="40% - Accent3 3 2 3 4" xfId="3240"/>
    <cellStyle name="40% - Accent3 3 2 3 5" xfId="2540"/>
    <cellStyle name="40% - Accent3 3 2 4" xfId="1312"/>
    <cellStyle name="40% - Accent3 3 2 4 2" xfId="4388"/>
    <cellStyle name="40% - Accent3 3 2 5" xfId="3475"/>
    <cellStyle name="40% - Accent3 3 2 6" xfId="2774"/>
    <cellStyle name="40% - Accent3 3 2 7" xfId="2073"/>
    <cellStyle name="40% - Accent3 3 3" xfId="539"/>
    <cellStyle name="40% - Accent3 3 3 2" xfId="1002"/>
    <cellStyle name="40% - Accent3 3 3 2 2" xfId="4081"/>
    <cellStyle name="40% - Accent3 3 3 3" xfId="1477"/>
    <cellStyle name="40% - Accent3 3 3 3 2" xfId="4543"/>
    <cellStyle name="40% - Accent3 3 3 4" xfId="3626"/>
    <cellStyle name="40% - Accent3 3 3 5" xfId="2929"/>
    <cellStyle name="40% - Accent3 3 3 6" xfId="2230"/>
    <cellStyle name="40% - Accent3 3 4" xfId="771"/>
    <cellStyle name="40% - Accent3 3 4 2" xfId="1712"/>
    <cellStyle name="40% - Accent3 3 4 2 2" xfId="4774"/>
    <cellStyle name="40% - Accent3 3 4 3" xfId="3853"/>
    <cellStyle name="40% - Accent3 3 4 4" xfId="3160"/>
    <cellStyle name="40% - Accent3 3 4 5" xfId="2461"/>
    <cellStyle name="40% - Accent3 3 5" xfId="1232"/>
    <cellStyle name="40% - Accent3 3 5 2" xfId="4308"/>
    <cellStyle name="40% - Accent3 3 6" xfId="3395"/>
    <cellStyle name="40% - Accent3 3 7" xfId="2694"/>
    <cellStyle name="40% - Accent3 3 8" xfId="1989"/>
    <cellStyle name="40% - Accent3 3 9" xfId="5333"/>
    <cellStyle name="40% - Accent3 4" xfId="212"/>
    <cellStyle name="40% - Accent3 4 2" xfId="213"/>
    <cellStyle name="40% - Accent3 4 2 2" xfId="620"/>
    <cellStyle name="40% - Accent3 4 2 2 2" xfId="1083"/>
    <cellStyle name="40% - Accent3 4 2 2 2 2" xfId="4162"/>
    <cellStyle name="40% - Accent3 4 2 2 3" xfId="1558"/>
    <cellStyle name="40% - Accent3 4 2 2 3 2" xfId="4624"/>
    <cellStyle name="40% - Accent3 4 2 2 4" xfId="3707"/>
    <cellStyle name="40% - Accent3 4 2 2 5" xfId="3010"/>
    <cellStyle name="40% - Accent3 4 2 2 6" xfId="2311"/>
    <cellStyle name="40% - Accent3 4 2 3" xfId="855"/>
    <cellStyle name="40% - Accent3 4 2 3 2" xfId="1796"/>
    <cellStyle name="40% - Accent3 4 2 3 2 2" xfId="4858"/>
    <cellStyle name="40% - Accent3 4 2 3 3" xfId="3935"/>
    <cellStyle name="40% - Accent3 4 2 3 4" xfId="3242"/>
    <cellStyle name="40% - Accent3 4 2 3 5" xfId="2542"/>
    <cellStyle name="40% - Accent3 4 2 4" xfId="1314"/>
    <cellStyle name="40% - Accent3 4 2 4 2" xfId="4390"/>
    <cellStyle name="40% - Accent3 4 2 5" xfId="3477"/>
    <cellStyle name="40% - Accent3 4 2 6" xfId="2776"/>
    <cellStyle name="40% - Accent3 4 2 7" xfId="2075"/>
    <cellStyle name="40% - Accent3 4 3" xfId="619"/>
    <cellStyle name="40% - Accent3 4 3 2" xfId="1082"/>
    <cellStyle name="40% - Accent3 4 3 2 2" xfId="4161"/>
    <cellStyle name="40% - Accent3 4 3 3" xfId="1557"/>
    <cellStyle name="40% - Accent3 4 3 3 2" xfId="4623"/>
    <cellStyle name="40% - Accent3 4 3 4" xfId="3706"/>
    <cellStyle name="40% - Accent3 4 3 5" xfId="3009"/>
    <cellStyle name="40% - Accent3 4 3 6" xfId="2310"/>
    <cellStyle name="40% - Accent3 4 4" xfId="854"/>
    <cellStyle name="40% - Accent3 4 4 2" xfId="1795"/>
    <cellStyle name="40% - Accent3 4 4 2 2" xfId="4857"/>
    <cellStyle name="40% - Accent3 4 4 3" xfId="3934"/>
    <cellStyle name="40% - Accent3 4 4 4" xfId="3241"/>
    <cellStyle name="40% - Accent3 4 4 5" xfId="2541"/>
    <cellStyle name="40% - Accent3 4 5" xfId="1313"/>
    <cellStyle name="40% - Accent3 4 5 2" xfId="4389"/>
    <cellStyle name="40% - Accent3 4 6" xfId="3476"/>
    <cellStyle name="40% - Accent3 4 7" xfId="2775"/>
    <cellStyle name="40% - Accent3 4 8" xfId="2074"/>
    <cellStyle name="40% - Accent4" xfId="5253" builtinId="43" customBuiltin="1"/>
    <cellStyle name="40% - Accent4 2" xfId="33"/>
    <cellStyle name="40% - Accent4 2 10" xfId="5272"/>
    <cellStyle name="40% - Accent4 2 2" xfId="214"/>
    <cellStyle name="40% - Accent4 2 2 2" xfId="215"/>
    <cellStyle name="40% - Accent4 2 2 2 2" xfId="622"/>
    <cellStyle name="40% - Accent4 2 2 2 2 2" xfId="1085"/>
    <cellStyle name="40% - Accent4 2 2 2 2 2 2" xfId="4164"/>
    <cellStyle name="40% - Accent4 2 2 2 2 3" xfId="1560"/>
    <cellStyle name="40% - Accent4 2 2 2 2 3 2" xfId="4626"/>
    <cellStyle name="40% - Accent4 2 2 2 2 4" xfId="3709"/>
    <cellStyle name="40% - Accent4 2 2 2 2 5" xfId="3012"/>
    <cellStyle name="40% - Accent4 2 2 2 2 6" xfId="2313"/>
    <cellStyle name="40% - Accent4 2 2 2 3" xfId="857"/>
    <cellStyle name="40% - Accent4 2 2 2 3 2" xfId="1798"/>
    <cellStyle name="40% - Accent4 2 2 2 3 2 2" xfId="4860"/>
    <cellStyle name="40% - Accent4 2 2 2 3 3" xfId="3937"/>
    <cellStyle name="40% - Accent4 2 2 2 3 4" xfId="3244"/>
    <cellStyle name="40% - Accent4 2 2 2 3 5" xfId="2544"/>
    <cellStyle name="40% - Accent4 2 2 2 4" xfId="1316"/>
    <cellStyle name="40% - Accent4 2 2 2 4 2" xfId="4392"/>
    <cellStyle name="40% - Accent4 2 2 2 5" xfId="3479"/>
    <cellStyle name="40% - Accent4 2 2 2 6" xfId="2778"/>
    <cellStyle name="40% - Accent4 2 2 2 7" xfId="2077"/>
    <cellStyle name="40% - Accent4 2 2 3" xfId="621"/>
    <cellStyle name="40% - Accent4 2 2 3 2" xfId="1084"/>
    <cellStyle name="40% - Accent4 2 2 3 2 2" xfId="4163"/>
    <cellStyle name="40% - Accent4 2 2 3 3" xfId="1559"/>
    <cellStyle name="40% - Accent4 2 2 3 3 2" xfId="4625"/>
    <cellStyle name="40% - Accent4 2 2 3 4" xfId="3708"/>
    <cellStyle name="40% - Accent4 2 2 3 5" xfId="3011"/>
    <cellStyle name="40% - Accent4 2 2 3 6" xfId="2312"/>
    <cellStyle name="40% - Accent4 2 2 4" xfId="856"/>
    <cellStyle name="40% - Accent4 2 2 4 2" xfId="1797"/>
    <cellStyle name="40% - Accent4 2 2 4 2 2" xfId="4859"/>
    <cellStyle name="40% - Accent4 2 2 4 3" xfId="3936"/>
    <cellStyle name="40% - Accent4 2 2 4 4" xfId="3243"/>
    <cellStyle name="40% - Accent4 2 2 4 5" xfId="2543"/>
    <cellStyle name="40% - Accent4 2 2 5" xfId="1315"/>
    <cellStyle name="40% - Accent4 2 2 5 2" xfId="4391"/>
    <cellStyle name="40% - Accent4 2 2 6" xfId="3478"/>
    <cellStyle name="40% - Accent4 2 2 7" xfId="2777"/>
    <cellStyle name="40% - Accent4 2 2 8" xfId="2076"/>
    <cellStyle name="40% - Accent4 2 2 9" xfId="5336"/>
    <cellStyle name="40% - Accent4 2 3" xfId="216"/>
    <cellStyle name="40% - Accent4 2 3 2" xfId="623"/>
    <cellStyle name="40% - Accent4 2 3 2 2" xfId="1086"/>
    <cellStyle name="40% - Accent4 2 3 2 2 2" xfId="4165"/>
    <cellStyle name="40% - Accent4 2 3 2 3" xfId="1561"/>
    <cellStyle name="40% - Accent4 2 3 2 3 2" xfId="4627"/>
    <cellStyle name="40% - Accent4 2 3 2 4" xfId="3710"/>
    <cellStyle name="40% - Accent4 2 3 2 5" xfId="3013"/>
    <cellStyle name="40% - Accent4 2 3 2 6" xfId="2314"/>
    <cellStyle name="40% - Accent4 2 3 3" xfId="858"/>
    <cellStyle name="40% - Accent4 2 3 3 2" xfId="1799"/>
    <cellStyle name="40% - Accent4 2 3 3 2 2" xfId="4861"/>
    <cellStyle name="40% - Accent4 2 3 3 3" xfId="3938"/>
    <cellStyle name="40% - Accent4 2 3 3 4" xfId="3245"/>
    <cellStyle name="40% - Accent4 2 3 3 5" xfId="2545"/>
    <cellStyle name="40% - Accent4 2 3 4" xfId="1317"/>
    <cellStyle name="40% - Accent4 2 3 4 2" xfId="4393"/>
    <cellStyle name="40% - Accent4 2 3 5" xfId="3480"/>
    <cellStyle name="40% - Accent4 2 3 6" xfId="2779"/>
    <cellStyle name="40% - Accent4 2 3 7" xfId="2078"/>
    <cellStyle name="40% - Accent4 2 3 8" xfId="5313"/>
    <cellStyle name="40% - Accent4 2 4" xfId="542"/>
    <cellStyle name="40% - Accent4 2 4 2" xfId="1005"/>
    <cellStyle name="40% - Accent4 2 4 2 2" xfId="4084"/>
    <cellStyle name="40% - Accent4 2 4 3" xfId="1480"/>
    <cellStyle name="40% - Accent4 2 4 3 2" xfId="4546"/>
    <cellStyle name="40% - Accent4 2 4 4" xfId="3629"/>
    <cellStyle name="40% - Accent4 2 4 5" xfId="2932"/>
    <cellStyle name="40% - Accent4 2 4 6" xfId="2233"/>
    <cellStyle name="40% - Accent4 2 5" xfId="774"/>
    <cellStyle name="40% - Accent4 2 5 2" xfId="1715"/>
    <cellStyle name="40% - Accent4 2 5 2 2" xfId="4777"/>
    <cellStyle name="40% - Accent4 2 5 3" xfId="3856"/>
    <cellStyle name="40% - Accent4 2 5 4" xfId="3163"/>
    <cellStyle name="40% - Accent4 2 5 5" xfId="2464"/>
    <cellStyle name="40% - Accent4 2 6" xfId="1235"/>
    <cellStyle name="40% - Accent4 2 6 2" xfId="4311"/>
    <cellStyle name="40% - Accent4 2 7" xfId="3398"/>
    <cellStyle name="40% - Accent4 2 8" xfId="2697"/>
    <cellStyle name="40% - Accent4 2 9" xfId="1992"/>
    <cellStyle name="40% - Accent4 3" xfId="32"/>
    <cellStyle name="40% - Accent4 3 2" xfId="217"/>
    <cellStyle name="40% - Accent4 3 2 2" xfId="624"/>
    <cellStyle name="40% - Accent4 3 2 2 2" xfId="1087"/>
    <cellStyle name="40% - Accent4 3 2 2 2 2" xfId="4166"/>
    <cellStyle name="40% - Accent4 3 2 2 3" xfId="1562"/>
    <cellStyle name="40% - Accent4 3 2 2 3 2" xfId="4628"/>
    <cellStyle name="40% - Accent4 3 2 2 4" xfId="3711"/>
    <cellStyle name="40% - Accent4 3 2 2 5" xfId="3014"/>
    <cellStyle name="40% - Accent4 3 2 2 6" xfId="2315"/>
    <cellStyle name="40% - Accent4 3 2 3" xfId="859"/>
    <cellStyle name="40% - Accent4 3 2 3 2" xfId="1800"/>
    <cellStyle name="40% - Accent4 3 2 3 2 2" xfId="4862"/>
    <cellStyle name="40% - Accent4 3 2 3 3" xfId="3939"/>
    <cellStyle name="40% - Accent4 3 2 3 4" xfId="3246"/>
    <cellStyle name="40% - Accent4 3 2 3 5" xfId="2546"/>
    <cellStyle name="40% - Accent4 3 2 4" xfId="1318"/>
    <cellStyle name="40% - Accent4 3 2 4 2" xfId="4394"/>
    <cellStyle name="40% - Accent4 3 2 5" xfId="3481"/>
    <cellStyle name="40% - Accent4 3 2 6" xfId="2780"/>
    <cellStyle name="40% - Accent4 3 2 7" xfId="2079"/>
    <cellStyle name="40% - Accent4 3 3" xfId="541"/>
    <cellStyle name="40% - Accent4 3 3 2" xfId="1004"/>
    <cellStyle name="40% - Accent4 3 3 2 2" xfId="4083"/>
    <cellStyle name="40% - Accent4 3 3 3" xfId="1479"/>
    <cellStyle name="40% - Accent4 3 3 3 2" xfId="4545"/>
    <cellStyle name="40% - Accent4 3 3 4" xfId="3628"/>
    <cellStyle name="40% - Accent4 3 3 5" xfId="2931"/>
    <cellStyle name="40% - Accent4 3 3 6" xfId="2232"/>
    <cellStyle name="40% - Accent4 3 4" xfId="773"/>
    <cellStyle name="40% - Accent4 3 4 2" xfId="1714"/>
    <cellStyle name="40% - Accent4 3 4 2 2" xfId="4776"/>
    <cellStyle name="40% - Accent4 3 4 3" xfId="3855"/>
    <cellStyle name="40% - Accent4 3 4 4" xfId="3162"/>
    <cellStyle name="40% - Accent4 3 4 5" xfId="2463"/>
    <cellStyle name="40% - Accent4 3 5" xfId="1234"/>
    <cellStyle name="40% - Accent4 3 5 2" xfId="4310"/>
    <cellStyle name="40% - Accent4 3 6" xfId="3397"/>
    <cellStyle name="40% - Accent4 3 7" xfId="2696"/>
    <cellStyle name="40% - Accent4 3 8" xfId="1991"/>
    <cellStyle name="40% - Accent4 3 9" xfId="5335"/>
    <cellStyle name="40% - Accent4 4" xfId="218"/>
    <cellStyle name="40% - Accent4 4 2" xfId="219"/>
    <cellStyle name="40% - Accent4 4 2 2" xfId="626"/>
    <cellStyle name="40% - Accent4 4 2 2 2" xfId="1089"/>
    <cellStyle name="40% - Accent4 4 2 2 2 2" xfId="4168"/>
    <cellStyle name="40% - Accent4 4 2 2 3" xfId="1564"/>
    <cellStyle name="40% - Accent4 4 2 2 3 2" xfId="4630"/>
    <cellStyle name="40% - Accent4 4 2 2 4" xfId="3713"/>
    <cellStyle name="40% - Accent4 4 2 2 5" xfId="3016"/>
    <cellStyle name="40% - Accent4 4 2 2 6" xfId="2317"/>
    <cellStyle name="40% - Accent4 4 2 3" xfId="861"/>
    <cellStyle name="40% - Accent4 4 2 3 2" xfId="1802"/>
    <cellStyle name="40% - Accent4 4 2 3 2 2" xfId="4864"/>
    <cellStyle name="40% - Accent4 4 2 3 3" xfId="3941"/>
    <cellStyle name="40% - Accent4 4 2 3 4" xfId="3248"/>
    <cellStyle name="40% - Accent4 4 2 3 5" xfId="2548"/>
    <cellStyle name="40% - Accent4 4 2 4" xfId="1320"/>
    <cellStyle name="40% - Accent4 4 2 4 2" xfId="4396"/>
    <cellStyle name="40% - Accent4 4 2 5" xfId="3483"/>
    <cellStyle name="40% - Accent4 4 2 6" xfId="2782"/>
    <cellStyle name="40% - Accent4 4 2 7" xfId="2081"/>
    <cellStyle name="40% - Accent4 4 3" xfId="625"/>
    <cellStyle name="40% - Accent4 4 3 2" xfId="1088"/>
    <cellStyle name="40% - Accent4 4 3 2 2" xfId="4167"/>
    <cellStyle name="40% - Accent4 4 3 3" xfId="1563"/>
    <cellStyle name="40% - Accent4 4 3 3 2" xfId="4629"/>
    <cellStyle name="40% - Accent4 4 3 4" xfId="3712"/>
    <cellStyle name="40% - Accent4 4 3 5" xfId="3015"/>
    <cellStyle name="40% - Accent4 4 3 6" xfId="2316"/>
    <cellStyle name="40% - Accent4 4 4" xfId="860"/>
    <cellStyle name="40% - Accent4 4 4 2" xfId="1801"/>
    <cellStyle name="40% - Accent4 4 4 2 2" xfId="4863"/>
    <cellStyle name="40% - Accent4 4 4 3" xfId="3940"/>
    <cellStyle name="40% - Accent4 4 4 4" xfId="3247"/>
    <cellStyle name="40% - Accent4 4 4 5" xfId="2547"/>
    <cellStyle name="40% - Accent4 4 5" xfId="1319"/>
    <cellStyle name="40% - Accent4 4 5 2" xfId="4395"/>
    <cellStyle name="40% - Accent4 4 6" xfId="3482"/>
    <cellStyle name="40% - Accent4 4 7" xfId="2781"/>
    <cellStyle name="40% - Accent4 4 8" xfId="2080"/>
    <cellStyle name="40% - Accent5" xfId="5256" builtinId="47" customBuiltin="1"/>
    <cellStyle name="40% - Accent5 2" xfId="35"/>
    <cellStyle name="40% - Accent5 2 10" xfId="5273"/>
    <cellStyle name="40% - Accent5 2 2" xfId="220"/>
    <cellStyle name="40% - Accent5 2 2 2" xfId="221"/>
    <cellStyle name="40% - Accent5 2 2 2 2" xfId="628"/>
    <cellStyle name="40% - Accent5 2 2 2 2 2" xfId="1091"/>
    <cellStyle name="40% - Accent5 2 2 2 2 2 2" xfId="4170"/>
    <cellStyle name="40% - Accent5 2 2 2 2 3" xfId="1566"/>
    <cellStyle name="40% - Accent5 2 2 2 2 3 2" xfId="4632"/>
    <cellStyle name="40% - Accent5 2 2 2 2 4" xfId="3715"/>
    <cellStyle name="40% - Accent5 2 2 2 2 5" xfId="3018"/>
    <cellStyle name="40% - Accent5 2 2 2 2 6" xfId="2319"/>
    <cellStyle name="40% - Accent5 2 2 2 3" xfId="863"/>
    <cellStyle name="40% - Accent5 2 2 2 3 2" xfId="1804"/>
    <cellStyle name="40% - Accent5 2 2 2 3 2 2" xfId="4866"/>
    <cellStyle name="40% - Accent5 2 2 2 3 3" xfId="3943"/>
    <cellStyle name="40% - Accent5 2 2 2 3 4" xfId="3250"/>
    <cellStyle name="40% - Accent5 2 2 2 3 5" xfId="2550"/>
    <cellStyle name="40% - Accent5 2 2 2 4" xfId="1322"/>
    <cellStyle name="40% - Accent5 2 2 2 4 2" xfId="4398"/>
    <cellStyle name="40% - Accent5 2 2 2 5" xfId="3485"/>
    <cellStyle name="40% - Accent5 2 2 2 6" xfId="2784"/>
    <cellStyle name="40% - Accent5 2 2 2 7" xfId="2083"/>
    <cellStyle name="40% - Accent5 2 2 3" xfId="627"/>
    <cellStyle name="40% - Accent5 2 2 3 2" xfId="1090"/>
    <cellStyle name="40% - Accent5 2 2 3 2 2" xfId="4169"/>
    <cellStyle name="40% - Accent5 2 2 3 3" xfId="1565"/>
    <cellStyle name="40% - Accent5 2 2 3 3 2" xfId="4631"/>
    <cellStyle name="40% - Accent5 2 2 3 4" xfId="3714"/>
    <cellStyle name="40% - Accent5 2 2 3 5" xfId="3017"/>
    <cellStyle name="40% - Accent5 2 2 3 6" xfId="2318"/>
    <cellStyle name="40% - Accent5 2 2 4" xfId="862"/>
    <cellStyle name="40% - Accent5 2 2 4 2" xfId="1803"/>
    <cellStyle name="40% - Accent5 2 2 4 2 2" xfId="4865"/>
    <cellStyle name="40% - Accent5 2 2 4 3" xfId="3942"/>
    <cellStyle name="40% - Accent5 2 2 4 4" xfId="3249"/>
    <cellStyle name="40% - Accent5 2 2 4 5" xfId="2549"/>
    <cellStyle name="40% - Accent5 2 2 5" xfId="1321"/>
    <cellStyle name="40% - Accent5 2 2 5 2" xfId="4397"/>
    <cellStyle name="40% - Accent5 2 2 6" xfId="3484"/>
    <cellStyle name="40% - Accent5 2 2 7" xfId="2783"/>
    <cellStyle name="40% - Accent5 2 2 8" xfId="2082"/>
    <cellStyle name="40% - Accent5 2 2 9" xfId="5338"/>
    <cellStyle name="40% - Accent5 2 3" xfId="222"/>
    <cellStyle name="40% - Accent5 2 3 2" xfId="629"/>
    <cellStyle name="40% - Accent5 2 3 2 2" xfId="1092"/>
    <cellStyle name="40% - Accent5 2 3 2 2 2" xfId="4171"/>
    <cellStyle name="40% - Accent5 2 3 2 3" xfId="1567"/>
    <cellStyle name="40% - Accent5 2 3 2 3 2" xfId="4633"/>
    <cellStyle name="40% - Accent5 2 3 2 4" xfId="3716"/>
    <cellStyle name="40% - Accent5 2 3 2 5" xfId="3019"/>
    <cellStyle name="40% - Accent5 2 3 2 6" xfId="2320"/>
    <cellStyle name="40% - Accent5 2 3 3" xfId="864"/>
    <cellStyle name="40% - Accent5 2 3 3 2" xfId="1805"/>
    <cellStyle name="40% - Accent5 2 3 3 2 2" xfId="4867"/>
    <cellStyle name="40% - Accent5 2 3 3 3" xfId="3944"/>
    <cellStyle name="40% - Accent5 2 3 3 4" xfId="3251"/>
    <cellStyle name="40% - Accent5 2 3 3 5" xfId="2551"/>
    <cellStyle name="40% - Accent5 2 3 4" xfId="1323"/>
    <cellStyle name="40% - Accent5 2 3 4 2" xfId="4399"/>
    <cellStyle name="40% - Accent5 2 3 5" xfId="3486"/>
    <cellStyle name="40% - Accent5 2 3 6" xfId="2785"/>
    <cellStyle name="40% - Accent5 2 3 7" xfId="2084"/>
    <cellStyle name="40% - Accent5 2 3 8" xfId="5314"/>
    <cellStyle name="40% - Accent5 2 4" xfId="544"/>
    <cellStyle name="40% - Accent5 2 4 2" xfId="1007"/>
    <cellStyle name="40% - Accent5 2 4 2 2" xfId="4086"/>
    <cellStyle name="40% - Accent5 2 4 3" xfId="1482"/>
    <cellStyle name="40% - Accent5 2 4 3 2" xfId="4548"/>
    <cellStyle name="40% - Accent5 2 4 4" xfId="3631"/>
    <cellStyle name="40% - Accent5 2 4 5" xfId="2934"/>
    <cellStyle name="40% - Accent5 2 4 6" xfId="2235"/>
    <cellStyle name="40% - Accent5 2 5" xfId="776"/>
    <cellStyle name="40% - Accent5 2 5 2" xfId="1717"/>
    <cellStyle name="40% - Accent5 2 5 2 2" xfId="4779"/>
    <cellStyle name="40% - Accent5 2 5 3" xfId="3858"/>
    <cellStyle name="40% - Accent5 2 5 4" xfId="3165"/>
    <cellStyle name="40% - Accent5 2 5 5" xfId="2466"/>
    <cellStyle name="40% - Accent5 2 6" xfId="1237"/>
    <cellStyle name="40% - Accent5 2 6 2" xfId="4313"/>
    <cellStyle name="40% - Accent5 2 7" xfId="3400"/>
    <cellStyle name="40% - Accent5 2 8" xfId="2699"/>
    <cellStyle name="40% - Accent5 2 9" xfId="1994"/>
    <cellStyle name="40% - Accent5 3" xfId="34"/>
    <cellStyle name="40% - Accent5 3 2" xfId="223"/>
    <cellStyle name="40% - Accent5 3 2 2" xfId="630"/>
    <cellStyle name="40% - Accent5 3 2 2 2" xfId="1093"/>
    <cellStyle name="40% - Accent5 3 2 2 2 2" xfId="4172"/>
    <cellStyle name="40% - Accent5 3 2 2 3" xfId="1568"/>
    <cellStyle name="40% - Accent5 3 2 2 3 2" xfId="4634"/>
    <cellStyle name="40% - Accent5 3 2 2 4" xfId="3717"/>
    <cellStyle name="40% - Accent5 3 2 2 5" xfId="3020"/>
    <cellStyle name="40% - Accent5 3 2 2 6" xfId="2321"/>
    <cellStyle name="40% - Accent5 3 2 3" xfId="865"/>
    <cellStyle name="40% - Accent5 3 2 3 2" xfId="1806"/>
    <cellStyle name="40% - Accent5 3 2 3 2 2" xfId="4868"/>
    <cellStyle name="40% - Accent5 3 2 3 3" xfId="3945"/>
    <cellStyle name="40% - Accent5 3 2 3 4" xfId="3252"/>
    <cellStyle name="40% - Accent5 3 2 3 5" xfId="2552"/>
    <cellStyle name="40% - Accent5 3 2 4" xfId="1324"/>
    <cellStyle name="40% - Accent5 3 2 4 2" xfId="4400"/>
    <cellStyle name="40% - Accent5 3 2 5" xfId="3487"/>
    <cellStyle name="40% - Accent5 3 2 6" xfId="2786"/>
    <cellStyle name="40% - Accent5 3 2 7" xfId="2085"/>
    <cellStyle name="40% - Accent5 3 3" xfId="543"/>
    <cellStyle name="40% - Accent5 3 3 2" xfId="1006"/>
    <cellStyle name="40% - Accent5 3 3 2 2" xfId="4085"/>
    <cellStyle name="40% - Accent5 3 3 3" xfId="1481"/>
    <cellStyle name="40% - Accent5 3 3 3 2" xfId="4547"/>
    <cellStyle name="40% - Accent5 3 3 4" xfId="3630"/>
    <cellStyle name="40% - Accent5 3 3 5" xfId="2933"/>
    <cellStyle name="40% - Accent5 3 3 6" xfId="2234"/>
    <cellStyle name="40% - Accent5 3 4" xfId="775"/>
    <cellStyle name="40% - Accent5 3 4 2" xfId="1716"/>
    <cellStyle name="40% - Accent5 3 4 2 2" xfId="4778"/>
    <cellStyle name="40% - Accent5 3 4 3" xfId="3857"/>
    <cellStyle name="40% - Accent5 3 4 4" xfId="3164"/>
    <cellStyle name="40% - Accent5 3 4 5" xfId="2465"/>
    <cellStyle name="40% - Accent5 3 5" xfId="1236"/>
    <cellStyle name="40% - Accent5 3 5 2" xfId="4312"/>
    <cellStyle name="40% - Accent5 3 6" xfId="3399"/>
    <cellStyle name="40% - Accent5 3 7" xfId="2698"/>
    <cellStyle name="40% - Accent5 3 8" xfId="1993"/>
    <cellStyle name="40% - Accent5 3 9" xfId="5337"/>
    <cellStyle name="40% - Accent5 4" xfId="224"/>
    <cellStyle name="40% - Accent5 4 2" xfId="225"/>
    <cellStyle name="40% - Accent5 4 2 2" xfId="632"/>
    <cellStyle name="40% - Accent5 4 2 2 2" xfId="1095"/>
    <cellStyle name="40% - Accent5 4 2 2 2 2" xfId="4174"/>
    <cellStyle name="40% - Accent5 4 2 2 3" xfId="1570"/>
    <cellStyle name="40% - Accent5 4 2 2 3 2" xfId="4636"/>
    <cellStyle name="40% - Accent5 4 2 2 4" xfId="3719"/>
    <cellStyle name="40% - Accent5 4 2 2 5" xfId="3022"/>
    <cellStyle name="40% - Accent5 4 2 2 6" xfId="2323"/>
    <cellStyle name="40% - Accent5 4 2 3" xfId="867"/>
    <cellStyle name="40% - Accent5 4 2 3 2" xfId="1808"/>
    <cellStyle name="40% - Accent5 4 2 3 2 2" xfId="4870"/>
    <cellStyle name="40% - Accent5 4 2 3 3" xfId="3947"/>
    <cellStyle name="40% - Accent5 4 2 3 4" xfId="3254"/>
    <cellStyle name="40% - Accent5 4 2 3 5" xfId="2554"/>
    <cellStyle name="40% - Accent5 4 2 4" xfId="1326"/>
    <cellStyle name="40% - Accent5 4 2 4 2" xfId="4402"/>
    <cellStyle name="40% - Accent5 4 2 5" xfId="3489"/>
    <cellStyle name="40% - Accent5 4 2 6" xfId="2788"/>
    <cellStyle name="40% - Accent5 4 2 7" xfId="2087"/>
    <cellStyle name="40% - Accent5 4 3" xfId="631"/>
    <cellStyle name="40% - Accent5 4 3 2" xfId="1094"/>
    <cellStyle name="40% - Accent5 4 3 2 2" xfId="4173"/>
    <cellStyle name="40% - Accent5 4 3 3" xfId="1569"/>
    <cellStyle name="40% - Accent5 4 3 3 2" xfId="4635"/>
    <cellStyle name="40% - Accent5 4 3 4" xfId="3718"/>
    <cellStyle name="40% - Accent5 4 3 5" xfId="3021"/>
    <cellStyle name="40% - Accent5 4 3 6" xfId="2322"/>
    <cellStyle name="40% - Accent5 4 4" xfId="866"/>
    <cellStyle name="40% - Accent5 4 4 2" xfId="1807"/>
    <cellStyle name="40% - Accent5 4 4 2 2" xfId="4869"/>
    <cellStyle name="40% - Accent5 4 4 3" xfId="3946"/>
    <cellStyle name="40% - Accent5 4 4 4" xfId="3253"/>
    <cellStyle name="40% - Accent5 4 4 5" xfId="2553"/>
    <cellStyle name="40% - Accent5 4 5" xfId="1325"/>
    <cellStyle name="40% - Accent5 4 5 2" xfId="4401"/>
    <cellStyle name="40% - Accent5 4 6" xfId="3488"/>
    <cellStyle name="40% - Accent5 4 7" xfId="2787"/>
    <cellStyle name="40% - Accent5 4 8" xfId="2086"/>
    <cellStyle name="40% - Accent6" xfId="5258" builtinId="51" customBuiltin="1"/>
    <cellStyle name="40% - Accent6 2" xfId="37"/>
    <cellStyle name="40% - Accent6 2 10" xfId="5274"/>
    <cellStyle name="40% - Accent6 2 2" xfId="226"/>
    <cellStyle name="40% - Accent6 2 2 2" xfId="227"/>
    <cellStyle name="40% - Accent6 2 2 2 2" xfId="634"/>
    <cellStyle name="40% - Accent6 2 2 2 2 2" xfId="1097"/>
    <cellStyle name="40% - Accent6 2 2 2 2 2 2" xfId="4176"/>
    <cellStyle name="40% - Accent6 2 2 2 2 3" xfId="1572"/>
    <cellStyle name="40% - Accent6 2 2 2 2 3 2" xfId="4638"/>
    <cellStyle name="40% - Accent6 2 2 2 2 4" xfId="3721"/>
    <cellStyle name="40% - Accent6 2 2 2 2 5" xfId="3024"/>
    <cellStyle name="40% - Accent6 2 2 2 2 6" xfId="2325"/>
    <cellStyle name="40% - Accent6 2 2 2 3" xfId="869"/>
    <cellStyle name="40% - Accent6 2 2 2 3 2" xfId="1810"/>
    <cellStyle name="40% - Accent6 2 2 2 3 2 2" xfId="4872"/>
    <cellStyle name="40% - Accent6 2 2 2 3 3" xfId="3949"/>
    <cellStyle name="40% - Accent6 2 2 2 3 4" xfId="3256"/>
    <cellStyle name="40% - Accent6 2 2 2 3 5" xfId="2556"/>
    <cellStyle name="40% - Accent6 2 2 2 4" xfId="1328"/>
    <cellStyle name="40% - Accent6 2 2 2 4 2" xfId="4404"/>
    <cellStyle name="40% - Accent6 2 2 2 5" xfId="3491"/>
    <cellStyle name="40% - Accent6 2 2 2 6" xfId="2790"/>
    <cellStyle name="40% - Accent6 2 2 2 7" xfId="2089"/>
    <cellStyle name="40% - Accent6 2 2 3" xfId="633"/>
    <cellStyle name="40% - Accent6 2 2 3 2" xfId="1096"/>
    <cellStyle name="40% - Accent6 2 2 3 2 2" xfId="4175"/>
    <cellStyle name="40% - Accent6 2 2 3 3" xfId="1571"/>
    <cellStyle name="40% - Accent6 2 2 3 3 2" xfId="4637"/>
    <cellStyle name="40% - Accent6 2 2 3 4" xfId="3720"/>
    <cellStyle name="40% - Accent6 2 2 3 5" xfId="3023"/>
    <cellStyle name="40% - Accent6 2 2 3 6" xfId="2324"/>
    <cellStyle name="40% - Accent6 2 2 4" xfId="868"/>
    <cellStyle name="40% - Accent6 2 2 4 2" xfId="1809"/>
    <cellStyle name="40% - Accent6 2 2 4 2 2" xfId="4871"/>
    <cellStyle name="40% - Accent6 2 2 4 3" xfId="3948"/>
    <cellStyle name="40% - Accent6 2 2 4 4" xfId="3255"/>
    <cellStyle name="40% - Accent6 2 2 4 5" xfId="2555"/>
    <cellStyle name="40% - Accent6 2 2 5" xfId="1327"/>
    <cellStyle name="40% - Accent6 2 2 5 2" xfId="4403"/>
    <cellStyle name="40% - Accent6 2 2 6" xfId="3490"/>
    <cellStyle name="40% - Accent6 2 2 7" xfId="2789"/>
    <cellStyle name="40% - Accent6 2 2 8" xfId="2088"/>
    <cellStyle name="40% - Accent6 2 2 9" xfId="5340"/>
    <cellStyle name="40% - Accent6 2 3" xfId="228"/>
    <cellStyle name="40% - Accent6 2 3 2" xfId="635"/>
    <cellStyle name="40% - Accent6 2 3 2 2" xfId="1098"/>
    <cellStyle name="40% - Accent6 2 3 2 2 2" xfId="4177"/>
    <cellStyle name="40% - Accent6 2 3 2 3" xfId="1573"/>
    <cellStyle name="40% - Accent6 2 3 2 3 2" xfId="4639"/>
    <cellStyle name="40% - Accent6 2 3 2 4" xfId="3722"/>
    <cellStyle name="40% - Accent6 2 3 2 5" xfId="3025"/>
    <cellStyle name="40% - Accent6 2 3 2 6" xfId="2326"/>
    <cellStyle name="40% - Accent6 2 3 3" xfId="870"/>
    <cellStyle name="40% - Accent6 2 3 3 2" xfId="1811"/>
    <cellStyle name="40% - Accent6 2 3 3 2 2" xfId="4873"/>
    <cellStyle name="40% - Accent6 2 3 3 3" xfId="3950"/>
    <cellStyle name="40% - Accent6 2 3 3 4" xfId="3257"/>
    <cellStyle name="40% - Accent6 2 3 3 5" xfId="2557"/>
    <cellStyle name="40% - Accent6 2 3 4" xfId="1329"/>
    <cellStyle name="40% - Accent6 2 3 4 2" xfId="4405"/>
    <cellStyle name="40% - Accent6 2 3 5" xfId="3492"/>
    <cellStyle name="40% - Accent6 2 3 6" xfId="2791"/>
    <cellStyle name="40% - Accent6 2 3 7" xfId="2090"/>
    <cellStyle name="40% - Accent6 2 3 8" xfId="5315"/>
    <cellStyle name="40% - Accent6 2 4" xfId="546"/>
    <cellStyle name="40% - Accent6 2 4 2" xfId="1009"/>
    <cellStyle name="40% - Accent6 2 4 2 2" xfId="4088"/>
    <cellStyle name="40% - Accent6 2 4 3" xfId="1484"/>
    <cellStyle name="40% - Accent6 2 4 3 2" xfId="4550"/>
    <cellStyle name="40% - Accent6 2 4 4" xfId="3633"/>
    <cellStyle name="40% - Accent6 2 4 5" xfId="2936"/>
    <cellStyle name="40% - Accent6 2 4 6" xfId="2237"/>
    <cellStyle name="40% - Accent6 2 5" xfId="778"/>
    <cellStyle name="40% - Accent6 2 5 2" xfId="1719"/>
    <cellStyle name="40% - Accent6 2 5 2 2" xfId="4781"/>
    <cellStyle name="40% - Accent6 2 5 3" xfId="3860"/>
    <cellStyle name="40% - Accent6 2 5 4" xfId="3167"/>
    <cellStyle name="40% - Accent6 2 5 5" xfId="2468"/>
    <cellStyle name="40% - Accent6 2 6" xfId="1239"/>
    <cellStyle name="40% - Accent6 2 6 2" xfId="4315"/>
    <cellStyle name="40% - Accent6 2 7" xfId="3402"/>
    <cellStyle name="40% - Accent6 2 8" xfId="2701"/>
    <cellStyle name="40% - Accent6 2 9" xfId="1996"/>
    <cellStyle name="40% - Accent6 3" xfId="36"/>
    <cellStyle name="40% - Accent6 3 2" xfId="229"/>
    <cellStyle name="40% - Accent6 3 2 2" xfId="636"/>
    <cellStyle name="40% - Accent6 3 2 2 2" xfId="1099"/>
    <cellStyle name="40% - Accent6 3 2 2 2 2" xfId="4178"/>
    <cellStyle name="40% - Accent6 3 2 2 3" xfId="1574"/>
    <cellStyle name="40% - Accent6 3 2 2 3 2" xfId="4640"/>
    <cellStyle name="40% - Accent6 3 2 2 4" xfId="3723"/>
    <cellStyle name="40% - Accent6 3 2 2 5" xfId="3026"/>
    <cellStyle name="40% - Accent6 3 2 2 6" xfId="2327"/>
    <cellStyle name="40% - Accent6 3 2 3" xfId="871"/>
    <cellStyle name="40% - Accent6 3 2 3 2" xfId="1812"/>
    <cellStyle name="40% - Accent6 3 2 3 2 2" xfId="4874"/>
    <cellStyle name="40% - Accent6 3 2 3 3" xfId="3951"/>
    <cellStyle name="40% - Accent6 3 2 3 4" xfId="3258"/>
    <cellStyle name="40% - Accent6 3 2 3 5" xfId="2558"/>
    <cellStyle name="40% - Accent6 3 2 4" xfId="1330"/>
    <cellStyle name="40% - Accent6 3 2 4 2" xfId="4406"/>
    <cellStyle name="40% - Accent6 3 2 5" xfId="3493"/>
    <cellStyle name="40% - Accent6 3 2 6" xfId="2792"/>
    <cellStyle name="40% - Accent6 3 2 7" xfId="2091"/>
    <cellStyle name="40% - Accent6 3 3" xfId="545"/>
    <cellStyle name="40% - Accent6 3 3 2" xfId="1008"/>
    <cellStyle name="40% - Accent6 3 3 2 2" xfId="4087"/>
    <cellStyle name="40% - Accent6 3 3 3" xfId="1483"/>
    <cellStyle name="40% - Accent6 3 3 3 2" xfId="4549"/>
    <cellStyle name="40% - Accent6 3 3 4" xfId="3632"/>
    <cellStyle name="40% - Accent6 3 3 5" xfId="2935"/>
    <cellStyle name="40% - Accent6 3 3 6" xfId="2236"/>
    <cellStyle name="40% - Accent6 3 4" xfId="777"/>
    <cellStyle name="40% - Accent6 3 4 2" xfId="1718"/>
    <cellStyle name="40% - Accent6 3 4 2 2" xfId="4780"/>
    <cellStyle name="40% - Accent6 3 4 3" xfId="3859"/>
    <cellStyle name="40% - Accent6 3 4 4" xfId="3166"/>
    <cellStyle name="40% - Accent6 3 4 5" xfId="2467"/>
    <cellStyle name="40% - Accent6 3 5" xfId="1238"/>
    <cellStyle name="40% - Accent6 3 5 2" xfId="4314"/>
    <cellStyle name="40% - Accent6 3 6" xfId="3401"/>
    <cellStyle name="40% - Accent6 3 7" xfId="2700"/>
    <cellStyle name="40% - Accent6 3 8" xfId="1995"/>
    <cellStyle name="40% - Accent6 3 9" xfId="5339"/>
    <cellStyle name="40% - Accent6 4" xfId="230"/>
    <cellStyle name="40% - Accent6 4 2" xfId="231"/>
    <cellStyle name="40% - Accent6 4 2 2" xfId="638"/>
    <cellStyle name="40% - Accent6 4 2 2 2" xfId="1101"/>
    <cellStyle name="40% - Accent6 4 2 2 2 2" xfId="4180"/>
    <cellStyle name="40% - Accent6 4 2 2 3" xfId="1576"/>
    <cellStyle name="40% - Accent6 4 2 2 3 2" xfId="4642"/>
    <cellStyle name="40% - Accent6 4 2 2 4" xfId="3725"/>
    <cellStyle name="40% - Accent6 4 2 2 5" xfId="3028"/>
    <cellStyle name="40% - Accent6 4 2 2 6" xfId="2329"/>
    <cellStyle name="40% - Accent6 4 2 3" xfId="873"/>
    <cellStyle name="40% - Accent6 4 2 3 2" xfId="1814"/>
    <cellStyle name="40% - Accent6 4 2 3 2 2" xfId="4876"/>
    <cellStyle name="40% - Accent6 4 2 3 3" xfId="3953"/>
    <cellStyle name="40% - Accent6 4 2 3 4" xfId="3260"/>
    <cellStyle name="40% - Accent6 4 2 3 5" xfId="2560"/>
    <cellStyle name="40% - Accent6 4 2 4" xfId="1332"/>
    <cellStyle name="40% - Accent6 4 2 4 2" xfId="4408"/>
    <cellStyle name="40% - Accent6 4 2 5" xfId="3495"/>
    <cellStyle name="40% - Accent6 4 2 6" xfId="2794"/>
    <cellStyle name="40% - Accent6 4 2 7" xfId="2093"/>
    <cellStyle name="40% - Accent6 4 3" xfId="637"/>
    <cellStyle name="40% - Accent6 4 3 2" xfId="1100"/>
    <cellStyle name="40% - Accent6 4 3 2 2" xfId="4179"/>
    <cellStyle name="40% - Accent6 4 3 3" xfId="1575"/>
    <cellStyle name="40% - Accent6 4 3 3 2" xfId="4641"/>
    <cellStyle name="40% - Accent6 4 3 4" xfId="3724"/>
    <cellStyle name="40% - Accent6 4 3 5" xfId="3027"/>
    <cellStyle name="40% - Accent6 4 3 6" xfId="2328"/>
    <cellStyle name="40% - Accent6 4 4" xfId="872"/>
    <cellStyle name="40% - Accent6 4 4 2" xfId="1813"/>
    <cellStyle name="40% - Accent6 4 4 2 2" xfId="4875"/>
    <cellStyle name="40% - Accent6 4 4 3" xfId="3952"/>
    <cellStyle name="40% - Accent6 4 4 4" xfId="3259"/>
    <cellStyle name="40% - Accent6 4 4 5" xfId="2559"/>
    <cellStyle name="40% - Accent6 4 5" xfId="1331"/>
    <cellStyle name="40% - Accent6 4 5 2" xfId="4407"/>
    <cellStyle name="40% - Accent6 4 6" xfId="3494"/>
    <cellStyle name="40% - Accent6 4 7" xfId="2793"/>
    <cellStyle name="40% - Accent6 4 8" xfId="2092"/>
    <cellStyle name="40% - Accent6 5" xfId="1460"/>
    <cellStyle name="5x indented GHG Textfiels" xfId="232"/>
    <cellStyle name="5x indented GHG Textfiels 2" xfId="1720"/>
    <cellStyle name="5x indented GHG Textfiels 2 2" xfId="4782"/>
    <cellStyle name="5x indented GHG Textfiels 2 2 2" xfId="5056"/>
    <cellStyle name="5x indented GHG Textfiels 2 2 3" xfId="5122"/>
    <cellStyle name="5x indented GHG Textfiels 2 3" xfId="5109"/>
    <cellStyle name="5x indented GHG Textfiels 2 4" xfId="5057"/>
    <cellStyle name="5x indented GHG Textfiels 3" xfId="5044"/>
    <cellStyle name="5x indented GHG Textfiels 4" xfId="5108"/>
    <cellStyle name="60% - Accent1 2" xfId="39"/>
    <cellStyle name="60% - Accent1 2 2" xfId="5275"/>
    <cellStyle name="60% - Accent1 3" xfId="38"/>
    <cellStyle name="60% - Accent1 3 2" xfId="5352"/>
    <cellStyle name="60% - Accent2 2" xfId="41"/>
    <cellStyle name="60% - Accent2 2 2" xfId="5276"/>
    <cellStyle name="60% - Accent2 3" xfId="40"/>
    <cellStyle name="60% - Accent2 3 2" xfId="5353"/>
    <cellStyle name="60% - Accent3 2" xfId="43"/>
    <cellStyle name="60% - Accent3 2 2" xfId="5277"/>
    <cellStyle name="60% - Accent3 3" xfId="42"/>
    <cellStyle name="60% - Accent3 3 2" xfId="5354"/>
    <cellStyle name="60% - Accent4 2" xfId="45"/>
    <cellStyle name="60% - Accent4 2 2" xfId="5278"/>
    <cellStyle name="60% - Accent4 3" xfId="44"/>
    <cellStyle name="60% - Accent4 3 2" xfId="5355"/>
    <cellStyle name="60% - Accent5 2" xfId="47"/>
    <cellStyle name="60% - Accent5 2 2" xfId="5279"/>
    <cellStyle name="60% - Accent5 3" xfId="46"/>
    <cellStyle name="60% - Accent5 3 2" xfId="5356"/>
    <cellStyle name="60% - Accent6 2" xfId="49"/>
    <cellStyle name="60% - Accent6 2 2" xfId="5280"/>
    <cellStyle name="60% - Accent6 3" xfId="48"/>
    <cellStyle name="60% - Accent6 3 2" xfId="5357"/>
    <cellStyle name="60% - Accent6 4" xfId="1459"/>
    <cellStyle name="Accent1" xfId="5242" builtinId="29" customBuiltin="1"/>
    <cellStyle name="Accent1 2" xfId="51"/>
    <cellStyle name="Accent1 2 2" xfId="5281"/>
    <cellStyle name="Accent1 3" xfId="50"/>
    <cellStyle name="Accent2" xfId="5245" builtinId="33" customBuiltin="1"/>
    <cellStyle name="Accent2 2" xfId="53"/>
    <cellStyle name="Accent2 2 2" xfId="5282"/>
    <cellStyle name="Accent2 3" xfId="52"/>
    <cellStyle name="Accent3" xfId="5248" builtinId="37" customBuiltin="1"/>
    <cellStyle name="Accent3 2" xfId="55"/>
    <cellStyle name="Accent3 2 2" xfId="5283"/>
    <cellStyle name="Accent3 3" xfId="54"/>
    <cellStyle name="Accent4" xfId="5251" builtinId="41" customBuiltin="1"/>
    <cellStyle name="Accent4 2" xfId="57"/>
    <cellStyle name="Accent4 2 2" xfId="5284"/>
    <cellStyle name="Accent4 3" xfId="56"/>
    <cellStyle name="Accent5" xfId="5254" builtinId="45" customBuiltin="1"/>
    <cellStyle name="Accent5 2" xfId="59"/>
    <cellStyle name="Accent5 2 2" xfId="5285"/>
    <cellStyle name="Accent5 3" xfId="58"/>
    <cellStyle name="Accent6" xfId="5257" builtinId="49" customBuiltin="1"/>
    <cellStyle name="Accent6 2" xfId="61"/>
    <cellStyle name="Accent6 2 2" xfId="5286"/>
    <cellStyle name="Accent6 3" xfId="60"/>
    <cellStyle name="Bad" xfId="8" builtinId="27" customBuiltin="1"/>
    <cellStyle name="Bad 2" xfId="5287"/>
    <cellStyle name="Bad 3" xfId="5349"/>
    <cellStyle name="Bold GHG Numbers (0.00)" xfId="233"/>
    <cellStyle name="Calculation" xfId="5240" builtinId="22" customBuiltin="1"/>
    <cellStyle name="Calculation 2" xfId="63"/>
    <cellStyle name="Calculation 2 2" xfId="5288"/>
    <cellStyle name="Calculation 3" xfId="62"/>
    <cellStyle name="Check Cell" xfId="12" builtinId="23" customBuiltin="1"/>
    <cellStyle name="Check Cell 2" xfId="5289"/>
    <cellStyle name="clsAltData" xfId="64"/>
    <cellStyle name="clsAltData 2" xfId="1953"/>
    <cellStyle name="clsAltData 2 2" xfId="5014"/>
    <cellStyle name="clsAltData 2 2 2" xfId="5195"/>
    <cellStyle name="clsAltData 2 2 3" xfId="5224"/>
    <cellStyle name="clsAltData 2 3" xfId="5113"/>
    <cellStyle name="clsAltData 2 4" xfId="5098"/>
    <cellStyle name="clsAltData 3" xfId="5046"/>
    <cellStyle name="clsAltData 4" xfId="5179"/>
    <cellStyle name="clsAltMRVData" xfId="65"/>
    <cellStyle name="clsAltMRVData 2" xfId="1826"/>
    <cellStyle name="clsAltMRVData 2 2" xfId="4888"/>
    <cellStyle name="clsAltMRVData 2 2 2" xfId="5129"/>
    <cellStyle name="clsAltMRVData 2 2 3" xfId="5176"/>
    <cellStyle name="clsAltMRVData 2 3" xfId="5178"/>
    <cellStyle name="clsAltMRVData 2 4" xfId="5076"/>
    <cellStyle name="clsAltMRVData 3" xfId="5089"/>
    <cellStyle name="clsAltMRVData 4" xfId="5123"/>
    <cellStyle name="clsAltRowHeader" xfId="66"/>
    <cellStyle name="clsAltRowHeader 2" xfId="1825"/>
    <cellStyle name="clsAltRowHeader 2 2" xfId="4887"/>
    <cellStyle name="clsAltRowHeader 2 2 2" xfId="5092"/>
    <cellStyle name="clsAltRowHeader 2 2 3" xfId="5185"/>
    <cellStyle name="clsAltRowHeader 2 3" xfId="5126"/>
    <cellStyle name="clsAltRowHeader 2 4" xfId="5061"/>
    <cellStyle name="clsAltRowHeader 3" xfId="5128"/>
    <cellStyle name="clsAltRowHeader 4" xfId="5175"/>
    <cellStyle name="clsBlank" xfId="67"/>
    <cellStyle name="clsColumnHeader" xfId="68"/>
    <cellStyle name="clsColumnHeader 2" xfId="1935"/>
    <cellStyle name="clsColumnHeader 2 2" xfId="4997"/>
    <cellStyle name="clsColumnHeader 2 2 2" xfId="5120"/>
    <cellStyle name="clsColumnHeader 2 2 3" xfId="5212"/>
    <cellStyle name="clsColumnHeader 2 3" xfId="5102"/>
    <cellStyle name="clsColumnHeader 2 4" xfId="1998"/>
    <cellStyle name="clsColumnHeader 3" xfId="5116"/>
    <cellStyle name="clsColumnHeader 4" xfId="5162"/>
    <cellStyle name="clsColumnHeader1" xfId="69"/>
    <cellStyle name="clsColumnHeader1 2" xfId="1823"/>
    <cellStyle name="clsColumnHeader1 2 2" xfId="4885"/>
    <cellStyle name="clsColumnHeader1 2 2 2" xfId="5189"/>
    <cellStyle name="clsColumnHeader1 2 2 3" xfId="5174"/>
    <cellStyle name="clsColumnHeader1 2 3" xfId="5048"/>
    <cellStyle name="clsColumnHeader1 2 4" xfId="5063"/>
    <cellStyle name="clsColumnHeader1 3" xfId="5208"/>
    <cellStyle name="clsColumnHeader1 4" xfId="5105"/>
    <cellStyle name="clsColumnHeader2" xfId="70"/>
    <cellStyle name="clsColumnHeader2 2" xfId="1820"/>
    <cellStyle name="clsColumnHeader2 2 2" xfId="4882"/>
    <cellStyle name="clsColumnHeader2 2 2 2" xfId="5168"/>
    <cellStyle name="clsColumnHeader2 2 2 3" xfId="5130"/>
    <cellStyle name="clsColumnHeader2 2 3" xfId="5131"/>
    <cellStyle name="clsColumnHeader2 2 4" xfId="5099"/>
    <cellStyle name="clsColumnHeader2 3" xfId="5074"/>
    <cellStyle name="clsColumnHeader2 4" xfId="5182"/>
    <cellStyle name="clsData" xfId="71"/>
    <cellStyle name="clsData 2" xfId="1954"/>
    <cellStyle name="clsData 2 2" xfId="5015"/>
    <cellStyle name="clsData 2 2 2" xfId="5059"/>
    <cellStyle name="clsData 2 2 3" xfId="5225"/>
    <cellStyle name="clsData 2 3" xfId="5150"/>
    <cellStyle name="clsData 2 4" xfId="5127"/>
    <cellStyle name="clsData 3" xfId="5045"/>
    <cellStyle name="clsData 4" xfId="5114"/>
    <cellStyle name="clsDefault" xfId="72"/>
    <cellStyle name="clsIndexTableData" xfId="73"/>
    <cellStyle name="clsIndexTableHdr" xfId="74"/>
    <cellStyle name="clsIndexTableTitle" xfId="75"/>
    <cellStyle name="clsIndexTableTitle 2" xfId="1721"/>
    <cellStyle name="clsIndexTableTitle 2 2" xfId="4783"/>
    <cellStyle name="clsIndexTableTitle 2 2 2" xfId="5093"/>
    <cellStyle name="clsIndexTableTitle 2 2 3" xfId="5054"/>
    <cellStyle name="clsIndexTableTitle 2 3" xfId="5194"/>
    <cellStyle name="clsIndexTableTitle 2 4" xfId="5086"/>
    <cellStyle name="clsIndexTableTitle 3" xfId="5180"/>
    <cellStyle name="clsIndexTableTitle 4" xfId="5156"/>
    <cellStyle name="clsMRVData" xfId="76"/>
    <cellStyle name="clsMRVData 2" xfId="1936"/>
    <cellStyle name="clsMRVData 2 2" xfId="4998"/>
    <cellStyle name="clsMRVData 2 2 2" xfId="5170"/>
    <cellStyle name="clsMRVData 2 2 3" xfId="5213"/>
    <cellStyle name="clsMRVData 2 3" xfId="5135"/>
    <cellStyle name="clsMRVData 2 4" xfId="5060"/>
    <cellStyle name="clsMRVData 3" xfId="5115"/>
    <cellStyle name="clsMRVData 4" xfId="5205"/>
    <cellStyle name="clsMRVRow" xfId="77"/>
    <cellStyle name="clsMRVRow 2" xfId="1944"/>
    <cellStyle name="clsMRVRow 2 2" xfId="5006"/>
    <cellStyle name="clsMRVRow 2 2 2" xfId="5154"/>
    <cellStyle name="clsMRVRow 2 2 3" xfId="5216"/>
    <cellStyle name="clsMRVRow 2 3" xfId="5077"/>
    <cellStyle name="clsMRVRow 2 4" xfId="5112"/>
    <cellStyle name="clsMRVRow 3" xfId="5152"/>
    <cellStyle name="clsMRVRow 4" xfId="5087"/>
    <cellStyle name="clsReportFooter" xfId="78"/>
    <cellStyle name="clsReportFooter 2" xfId="1938"/>
    <cellStyle name="clsReportFooter 2 2" xfId="5000"/>
    <cellStyle name="clsReportFooter 2 2 2" xfId="5143"/>
    <cellStyle name="clsReportFooter 2 2 3" xfId="5214"/>
    <cellStyle name="clsReportFooter 2 3" xfId="5163"/>
    <cellStyle name="clsReportFooter 2 4" xfId="5201"/>
    <cellStyle name="clsReportFooter 3" xfId="5207"/>
    <cellStyle name="clsReportFooter 4" xfId="5037"/>
    <cellStyle name="clsReportHeader" xfId="79"/>
    <cellStyle name="clsReportHeader 2" xfId="1818"/>
    <cellStyle name="clsReportHeader 2 2" xfId="4880"/>
    <cellStyle name="clsReportHeader 2 2 2" xfId="5075"/>
    <cellStyle name="clsReportHeader 2 2 3" xfId="2118"/>
    <cellStyle name="clsReportHeader 2 3" xfId="5058"/>
    <cellStyle name="clsReportHeader 2 4" xfId="5199"/>
    <cellStyle name="clsReportHeader 3" xfId="5072"/>
    <cellStyle name="clsReportHeader 4" xfId="5083"/>
    <cellStyle name="clsRowHeader" xfId="80"/>
    <cellStyle name="clsRowHeader 2" xfId="1934"/>
    <cellStyle name="clsRowHeader 2 2" xfId="4996"/>
    <cellStyle name="clsRowHeader 2 2 2" xfId="5079"/>
    <cellStyle name="clsRowHeader 2 2 3" xfId="5211"/>
    <cellStyle name="clsRowHeader 2 3" xfId="5067"/>
    <cellStyle name="clsRowHeader 2 4" xfId="5133"/>
    <cellStyle name="clsRowHeader 3" xfId="5104"/>
    <cellStyle name="clsRowHeader 4" xfId="3867"/>
    <cellStyle name="clsRptComment" xfId="81"/>
    <cellStyle name="clsRptComment 2" xfId="1817"/>
    <cellStyle name="clsRptComment 2 2" xfId="4879"/>
    <cellStyle name="clsRptComment 2 2 2" xfId="2208"/>
    <cellStyle name="clsRptComment 2 2 3" xfId="5166"/>
    <cellStyle name="clsRptComment 2 3" xfId="5192"/>
    <cellStyle name="clsRptComment 2 4" xfId="5159"/>
    <cellStyle name="clsRptComment 3" xfId="5138"/>
    <cellStyle name="clsRptComment 4" xfId="5134"/>
    <cellStyle name="clsScale" xfId="82"/>
    <cellStyle name="clsScale 2" xfId="1955"/>
    <cellStyle name="clsScale 2 2" xfId="5016"/>
    <cellStyle name="clsScale 2 2 2" xfId="5095"/>
    <cellStyle name="clsScale 2 2 3" xfId="5226"/>
    <cellStyle name="clsScale 2 3" xfId="5203"/>
    <cellStyle name="clsScale 2 4" xfId="5124"/>
    <cellStyle name="clsScale 3" xfId="5188"/>
    <cellStyle name="clsScale 4" xfId="5117"/>
    <cellStyle name="clsSection" xfId="83"/>
    <cellStyle name="clsSection 2" xfId="1939"/>
    <cellStyle name="clsSection 2 2" xfId="5001"/>
    <cellStyle name="clsSection 2 2 2" xfId="5196"/>
    <cellStyle name="clsSection 2 2 3" xfId="5215"/>
    <cellStyle name="clsSection 2 3" xfId="5052"/>
    <cellStyle name="clsSection 2 4" xfId="5190"/>
    <cellStyle name="clsSection 3" xfId="5167"/>
    <cellStyle name="clsSection 4" xfId="5091"/>
    <cellStyle name="Comma" xfId="1" builtinId="3"/>
    <cellStyle name="Comma  - Style1" xfId="234"/>
    <cellStyle name="Comma  - Style1 2" xfId="235"/>
    <cellStyle name="Comma  - Style2" xfId="236"/>
    <cellStyle name="Comma  - Style2 2" xfId="237"/>
    <cellStyle name="Comma  - Style3" xfId="238"/>
    <cellStyle name="Comma  - Style3 2" xfId="239"/>
    <cellStyle name="Comma 10" xfId="240"/>
    <cellStyle name="Comma 10 2" xfId="1214"/>
    <cellStyle name="Comma 11" xfId="241"/>
    <cellStyle name="Comma 12" xfId="242"/>
    <cellStyle name="Comma 13" xfId="243"/>
    <cellStyle name="Comma 14" xfId="244"/>
    <cellStyle name="Comma 15" xfId="245"/>
    <cellStyle name="Comma 16" xfId="246"/>
    <cellStyle name="Comma 17" xfId="247"/>
    <cellStyle name="Comma 18" xfId="248"/>
    <cellStyle name="Comma 19" xfId="249"/>
    <cellStyle name="Comma 2" xfId="84"/>
    <cellStyle name="Comma 2 2" xfId="85"/>
    <cellStyle name="Comma 2 2 2" xfId="250"/>
    <cellStyle name="Comma 2 2 3" xfId="251"/>
    <cellStyle name="Comma 2 2 4" xfId="252"/>
    <cellStyle name="Comma 2 3" xfId="86"/>
    <cellStyle name="Comma 2 3 2" xfId="253"/>
    <cellStyle name="Comma 2 4" xfId="254"/>
    <cellStyle name="Comma 2 4 2" xfId="5361"/>
    <cellStyle name="Comma 2 5" xfId="1457"/>
    <cellStyle name="Comma 2 5 2" xfId="1694"/>
    <cellStyle name="Comma 2 5 2 2" xfId="4757"/>
    <cellStyle name="Comma 2 5 2 3" xfId="3143"/>
    <cellStyle name="Comma 2 5 2 4" xfId="2444"/>
    <cellStyle name="Comma 2 5 3" xfId="1942"/>
    <cellStyle name="Comma 2 5 3 2" xfId="5004"/>
    <cellStyle name="Comma 2 5 3 3" xfId="3375"/>
    <cellStyle name="Comma 2 5 3 4" xfId="2676"/>
    <cellStyle name="Comma 2 5 4" xfId="4526"/>
    <cellStyle name="Comma 2 5 5" xfId="2912"/>
    <cellStyle name="Comma 2 5 6" xfId="2212"/>
    <cellStyle name="Comma 20" xfId="255"/>
    <cellStyle name="Comma 21" xfId="256"/>
    <cellStyle name="Comma 22" xfId="257"/>
    <cellStyle name="Comma 23" xfId="258"/>
    <cellStyle name="Comma 24" xfId="259"/>
    <cellStyle name="Comma 25" xfId="260"/>
    <cellStyle name="Comma 26" xfId="261"/>
    <cellStyle name="Comma 27" xfId="262"/>
    <cellStyle name="Comma 28" xfId="263"/>
    <cellStyle name="Comma 29" xfId="264"/>
    <cellStyle name="Comma 3" xfId="87"/>
    <cellStyle name="Comma 3 2" xfId="265"/>
    <cellStyle name="Comma 3 2 2" xfId="266"/>
    <cellStyle name="Comma 3 2 2 2" xfId="640"/>
    <cellStyle name="Comma 3 2 2 2 2" xfId="1103"/>
    <cellStyle name="Comma 3 2 2 2 2 2" xfId="4182"/>
    <cellStyle name="Comma 3 2 2 2 3" xfId="1578"/>
    <cellStyle name="Comma 3 2 2 2 3 2" xfId="4644"/>
    <cellStyle name="Comma 3 2 2 2 4" xfId="3727"/>
    <cellStyle name="Comma 3 2 2 2 5" xfId="3030"/>
    <cellStyle name="Comma 3 2 2 2 6" xfId="2331"/>
    <cellStyle name="Comma 3 2 2 3" xfId="875"/>
    <cellStyle name="Comma 3 2 2 3 2" xfId="1816"/>
    <cellStyle name="Comma 3 2 2 3 2 2" xfId="4878"/>
    <cellStyle name="Comma 3 2 2 3 3" xfId="3955"/>
    <cellStyle name="Comma 3 2 2 3 4" xfId="3262"/>
    <cellStyle name="Comma 3 2 2 3 5" xfId="2562"/>
    <cellStyle name="Comma 3 2 2 4" xfId="1334"/>
    <cellStyle name="Comma 3 2 2 4 2" xfId="4410"/>
    <cellStyle name="Comma 3 2 2 5" xfId="3497"/>
    <cellStyle name="Comma 3 2 2 6" xfId="2796"/>
    <cellStyle name="Comma 3 2 2 7" xfId="2095"/>
    <cellStyle name="Comma 3 2 3" xfId="639"/>
    <cellStyle name="Comma 3 2 3 2" xfId="1102"/>
    <cellStyle name="Comma 3 2 3 2 2" xfId="4181"/>
    <cellStyle name="Comma 3 2 3 3" xfId="1577"/>
    <cellStyle name="Comma 3 2 3 3 2" xfId="4643"/>
    <cellStyle name="Comma 3 2 3 4" xfId="3726"/>
    <cellStyle name="Comma 3 2 3 5" xfId="3029"/>
    <cellStyle name="Comma 3 2 3 6" xfId="2330"/>
    <cellStyle name="Comma 3 2 4" xfId="874"/>
    <cellStyle name="Comma 3 2 4 2" xfId="1815"/>
    <cellStyle name="Comma 3 2 4 2 2" xfId="4877"/>
    <cellStyle name="Comma 3 2 4 3" xfId="3954"/>
    <cellStyle name="Comma 3 2 4 4" xfId="3261"/>
    <cellStyle name="Comma 3 2 4 5" xfId="2561"/>
    <cellStyle name="Comma 3 2 5" xfId="1333"/>
    <cellStyle name="Comma 3 2 5 2" xfId="4409"/>
    <cellStyle name="Comma 3 2 6" xfId="3496"/>
    <cellStyle name="Comma 3 2 7" xfId="2795"/>
    <cellStyle name="Comma 3 2 8" xfId="2094"/>
    <cellStyle name="Comma 3 3" xfId="267"/>
    <cellStyle name="Comma 3 4" xfId="1453"/>
    <cellStyle name="Comma 3 5" xfId="5290"/>
    <cellStyle name="Comma 30" xfId="268"/>
    <cellStyle name="Comma 31" xfId="269"/>
    <cellStyle name="Comma 32" xfId="270"/>
    <cellStyle name="Comma 32 2" xfId="641"/>
    <cellStyle name="Comma 32 2 2" xfId="1104"/>
    <cellStyle name="Comma 32 2 2 2" xfId="4183"/>
    <cellStyle name="Comma 32 2 3" xfId="1579"/>
    <cellStyle name="Comma 32 2 3 2" xfId="4645"/>
    <cellStyle name="Comma 32 2 4" xfId="3728"/>
    <cellStyle name="Comma 32 2 5" xfId="3031"/>
    <cellStyle name="Comma 32 2 6" xfId="2332"/>
    <cellStyle name="Comma 32 3" xfId="876"/>
    <cellStyle name="Comma 32 3 2" xfId="1819"/>
    <cellStyle name="Comma 32 3 2 2" xfId="4881"/>
    <cellStyle name="Comma 32 3 3" xfId="3956"/>
    <cellStyle name="Comma 32 3 4" xfId="3263"/>
    <cellStyle name="Comma 32 3 5" xfId="2563"/>
    <cellStyle name="Comma 32 4" xfId="1335"/>
    <cellStyle name="Comma 32 4 2" xfId="4411"/>
    <cellStyle name="Comma 32 5" xfId="3498"/>
    <cellStyle name="Comma 32 6" xfId="2797"/>
    <cellStyle name="Comma 32 7" xfId="2096"/>
    <cellStyle name="Comma 33" xfId="1448"/>
    <cellStyle name="Comma 34" xfId="753"/>
    <cellStyle name="Comma 35" xfId="1959"/>
    <cellStyle name="Comma 35 2" xfId="5020"/>
    <cellStyle name="Comma 36" xfId="1961"/>
    <cellStyle name="Comma 36 2" xfId="5028"/>
    <cellStyle name="Comma 37" xfId="1963"/>
    <cellStyle name="Comma 37 2" xfId="5030"/>
    <cellStyle name="Comma 38" xfId="1972"/>
    <cellStyle name="Comma 38 2" xfId="5032"/>
    <cellStyle name="Comma 39" xfId="5035"/>
    <cellStyle name="Comma 4" xfId="88"/>
    <cellStyle name="Comma 4 2" xfId="271"/>
    <cellStyle name="Comma 4 2 2" xfId="272"/>
    <cellStyle name="Comma 4 2 2 2" xfId="273"/>
    <cellStyle name="Comma 4 2 2 2 2" xfId="643"/>
    <cellStyle name="Comma 4 2 2 2 2 2" xfId="1106"/>
    <cellStyle name="Comma 4 2 2 2 2 2 2" xfId="4185"/>
    <cellStyle name="Comma 4 2 2 2 2 3" xfId="1581"/>
    <cellStyle name="Comma 4 2 2 2 2 3 2" xfId="4647"/>
    <cellStyle name="Comma 4 2 2 2 2 4" xfId="3730"/>
    <cellStyle name="Comma 4 2 2 2 2 5" xfId="3033"/>
    <cellStyle name="Comma 4 2 2 2 2 6" xfId="2334"/>
    <cellStyle name="Comma 4 2 2 2 3" xfId="878"/>
    <cellStyle name="Comma 4 2 2 2 3 2" xfId="1822"/>
    <cellStyle name="Comma 4 2 2 2 3 2 2" xfId="4884"/>
    <cellStyle name="Comma 4 2 2 2 3 3" xfId="3958"/>
    <cellStyle name="Comma 4 2 2 2 3 4" xfId="3265"/>
    <cellStyle name="Comma 4 2 2 2 3 5" xfId="2565"/>
    <cellStyle name="Comma 4 2 2 2 4" xfId="1337"/>
    <cellStyle name="Comma 4 2 2 2 4 2" xfId="4413"/>
    <cellStyle name="Comma 4 2 2 2 5" xfId="3500"/>
    <cellStyle name="Comma 4 2 2 2 6" xfId="2799"/>
    <cellStyle name="Comma 4 2 2 2 7" xfId="2098"/>
    <cellStyle name="Comma 4 2 2 3" xfId="642"/>
    <cellStyle name="Comma 4 2 2 3 2" xfId="1105"/>
    <cellStyle name="Comma 4 2 2 3 2 2" xfId="4184"/>
    <cellStyle name="Comma 4 2 2 3 3" xfId="1580"/>
    <cellStyle name="Comma 4 2 2 3 3 2" xfId="4646"/>
    <cellStyle name="Comma 4 2 2 3 4" xfId="3729"/>
    <cellStyle name="Comma 4 2 2 3 5" xfId="3032"/>
    <cellStyle name="Comma 4 2 2 3 6" xfId="2333"/>
    <cellStyle name="Comma 4 2 2 4" xfId="877"/>
    <cellStyle name="Comma 4 2 2 4 2" xfId="1821"/>
    <cellStyle name="Comma 4 2 2 4 2 2" xfId="4883"/>
    <cellStyle name="Comma 4 2 2 4 3" xfId="3957"/>
    <cellStyle name="Comma 4 2 2 4 4" xfId="3264"/>
    <cellStyle name="Comma 4 2 2 4 5" xfId="2564"/>
    <cellStyle name="Comma 4 2 2 5" xfId="1336"/>
    <cellStyle name="Comma 4 2 2 5 2" xfId="4412"/>
    <cellStyle name="Comma 4 2 2 6" xfId="3499"/>
    <cellStyle name="Comma 4 2 2 7" xfId="2798"/>
    <cellStyle name="Comma 4 2 2 8" xfId="2097"/>
    <cellStyle name="Comma 4 3" xfId="274"/>
    <cellStyle name="Comma 40" xfId="5230"/>
    <cellStyle name="Comma 41" xfId="5261"/>
    <cellStyle name="Comma 5" xfId="89"/>
    <cellStyle name="Comma 5 2" xfId="90"/>
    <cellStyle name="Comma 5 2 2" xfId="275"/>
    <cellStyle name="Comma 5 2 2 2" xfId="644"/>
    <cellStyle name="Comma 5 2 2 2 2" xfId="1107"/>
    <cellStyle name="Comma 5 2 2 2 2 2" xfId="4186"/>
    <cellStyle name="Comma 5 2 2 2 3" xfId="1582"/>
    <cellStyle name="Comma 5 2 2 2 3 2" xfId="4648"/>
    <cellStyle name="Comma 5 2 2 2 4" xfId="3731"/>
    <cellStyle name="Comma 5 2 2 2 5" xfId="3034"/>
    <cellStyle name="Comma 5 2 2 2 6" xfId="2335"/>
    <cellStyle name="Comma 5 2 2 3" xfId="879"/>
    <cellStyle name="Comma 5 2 2 3 2" xfId="1824"/>
    <cellStyle name="Comma 5 2 2 3 2 2" xfId="4886"/>
    <cellStyle name="Comma 5 2 2 3 3" xfId="3959"/>
    <cellStyle name="Comma 5 2 2 3 4" xfId="3266"/>
    <cellStyle name="Comma 5 2 2 3 5" xfId="2567"/>
    <cellStyle name="Comma 5 2 2 4" xfId="1338"/>
    <cellStyle name="Comma 5 2 2 4 2" xfId="4414"/>
    <cellStyle name="Comma 5 2 2 5" xfId="3501"/>
    <cellStyle name="Comma 5 2 2 6" xfId="2800"/>
    <cellStyle name="Comma 5 2 2 7" xfId="2099"/>
    <cellStyle name="Comma 5 2 3" xfId="547"/>
    <cellStyle name="Comma 5 2 3 2" xfId="1010"/>
    <cellStyle name="Comma 5 2 3 2 2" xfId="4089"/>
    <cellStyle name="Comma 5 2 3 3" xfId="1485"/>
    <cellStyle name="Comma 5 2 3 3 2" xfId="4551"/>
    <cellStyle name="Comma 5 2 3 4" xfId="3634"/>
    <cellStyle name="Comma 5 2 3 5" xfId="2937"/>
    <cellStyle name="Comma 5 2 3 6" xfId="2238"/>
    <cellStyle name="Comma 5 2 4" xfId="779"/>
    <cellStyle name="Comma 5 2 4 2" xfId="1722"/>
    <cellStyle name="Comma 5 2 4 2 2" xfId="4784"/>
    <cellStyle name="Comma 5 2 4 3" xfId="3861"/>
    <cellStyle name="Comma 5 2 4 4" xfId="3168"/>
    <cellStyle name="Comma 5 2 4 5" xfId="2469"/>
    <cellStyle name="Comma 5 2 5" xfId="1240"/>
    <cellStyle name="Comma 5 2 5 2" xfId="4316"/>
    <cellStyle name="Comma 5 2 6" xfId="3403"/>
    <cellStyle name="Comma 5 2 7" xfId="2702"/>
    <cellStyle name="Comma 5 2 8" xfId="1999"/>
    <cellStyle name="Comma 5 3" xfId="276"/>
    <cellStyle name="Comma 5 3 2" xfId="277"/>
    <cellStyle name="Comma 5 4" xfId="278"/>
    <cellStyle name="Comma 5 4 2" xfId="279"/>
    <cellStyle name="Comma 5 4 2 2" xfId="646"/>
    <cellStyle name="Comma 5 4 2 2 2" xfId="1109"/>
    <cellStyle name="Comma 5 4 2 2 2 2" xfId="4188"/>
    <cellStyle name="Comma 5 4 2 2 3" xfId="1584"/>
    <cellStyle name="Comma 5 4 2 2 3 2" xfId="4650"/>
    <cellStyle name="Comma 5 4 2 2 4" xfId="3733"/>
    <cellStyle name="Comma 5 4 2 2 5" xfId="3036"/>
    <cellStyle name="Comma 5 4 2 2 6" xfId="2337"/>
    <cellStyle name="Comma 5 4 2 3" xfId="881"/>
    <cellStyle name="Comma 5 4 2 3 2" xfId="1828"/>
    <cellStyle name="Comma 5 4 2 3 2 2" xfId="4890"/>
    <cellStyle name="Comma 5 4 2 3 3" xfId="3961"/>
    <cellStyle name="Comma 5 4 2 3 4" xfId="3268"/>
    <cellStyle name="Comma 5 4 2 3 5" xfId="2569"/>
    <cellStyle name="Comma 5 4 2 4" xfId="1340"/>
    <cellStyle name="Comma 5 4 2 4 2" xfId="4416"/>
    <cellStyle name="Comma 5 4 2 5" xfId="3503"/>
    <cellStyle name="Comma 5 4 2 6" xfId="2802"/>
    <cellStyle name="Comma 5 4 2 7" xfId="2101"/>
    <cellStyle name="Comma 5 4 3" xfId="645"/>
    <cellStyle name="Comma 5 4 3 2" xfId="1108"/>
    <cellStyle name="Comma 5 4 3 2 2" xfId="4187"/>
    <cellStyle name="Comma 5 4 3 3" xfId="1583"/>
    <cellStyle name="Comma 5 4 3 3 2" xfId="4649"/>
    <cellStyle name="Comma 5 4 3 4" xfId="3732"/>
    <cellStyle name="Comma 5 4 3 5" xfId="3035"/>
    <cellStyle name="Comma 5 4 3 6" xfId="2336"/>
    <cellStyle name="Comma 5 4 4" xfId="880"/>
    <cellStyle name="Comma 5 4 4 2" xfId="1827"/>
    <cellStyle name="Comma 5 4 4 2 2" xfId="4889"/>
    <cellStyle name="Comma 5 4 4 3" xfId="3960"/>
    <cellStyle name="Comma 5 4 4 4" xfId="3267"/>
    <cellStyle name="Comma 5 4 4 5" xfId="2568"/>
    <cellStyle name="Comma 5 4 5" xfId="1339"/>
    <cellStyle name="Comma 5 4 5 2" xfId="4415"/>
    <cellStyle name="Comma 5 4 6" xfId="3502"/>
    <cellStyle name="Comma 5 4 7" xfId="2801"/>
    <cellStyle name="Comma 5 4 8" xfId="2100"/>
    <cellStyle name="Comma 6" xfId="280"/>
    <cellStyle name="Comma 6 2" xfId="281"/>
    <cellStyle name="Comma 6 2 2" xfId="282"/>
    <cellStyle name="Comma 6 2 2 2" xfId="649"/>
    <cellStyle name="Comma 6 2 2 2 2" xfId="1112"/>
    <cellStyle name="Comma 6 2 2 2 2 2" xfId="4191"/>
    <cellStyle name="Comma 6 2 2 2 3" xfId="1587"/>
    <cellStyle name="Comma 6 2 2 2 3 2" xfId="4653"/>
    <cellStyle name="Comma 6 2 2 2 4" xfId="3736"/>
    <cellStyle name="Comma 6 2 2 2 5" xfId="3039"/>
    <cellStyle name="Comma 6 2 2 2 6" xfId="2340"/>
    <cellStyle name="Comma 6 2 2 3" xfId="884"/>
    <cellStyle name="Comma 6 2 2 3 2" xfId="1831"/>
    <cellStyle name="Comma 6 2 2 3 2 2" xfId="4893"/>
    <cellStyle name="Comma 6 2 2 3 3" xfId="3964"/>
    <cellStyle name="Comma 6 2 2 3 4" xfId="3271"/>
    <cellStyle name="Comma 6 2 2 3 5" xfId="2572"/>
    <cellStyle name="Comma 6 2 2 4" xfId="1343"/>
    <cellStyle name="Comma 6 2 2 4 2" xfId="4419"/>
    <cellStyle name="Comma 6 2 2 5" xfId="3506"/>
    <cellStyle name="Comma 6 2 2 6" xfId="2805"/>
    <cellStyle name="Comma 6 2 2 7" xfId="2104"/>
    <cellStyle name="Comma 6 2 3" xfId="648"/>
    <cellStyle name="Comma 6 2 3 2" xfId="1111"/>
    <cellStyle name="Comma 6 2 3 2 2" xfId="4190"/>
    <cellStyle name="Comma 6 2 3 3" xfId="1586"/>
    <cellStyle name="Comma 6 2 3 3 2" xfId="4652"/>
    <cellStyle name="Comma 6 2 3 4" xfId="3735"/>
    <cellStyle name="Comma 6 2 3 5" xfId="3038"/>
    <cellStyle name="Comma 6 2 3 6" xfId="2339"/>
    <cellStyle name="Comma 6 2 4" xfId="883"/>
    <cellStyle name="Comma 6 2 4 2" xfId="1830"/>
    <cellStyle name="Comma 6 2 4 2 2" xfId="4892"/>
    <cellStyle name="Comma 6 2 4 3" xfId="3963"/>
    <cellStyle name="Comma 6 2 4 4" xfId="3270"/>
    <cellStyle name="Comma 6 2 4 5" xfId="2571"/>
    <cellStyle name="Comma 6 2 5" xfId="1342"/>
    <cellStyle name="Comma 6 2 5 2" xfId="4418"/>
    <cellStyle name="Comma 6 2 6" xfId="1969"/>
    <cellStyle name="Comma 6 2 6 2" xfId="3505"/>
    <cellStyle name="Comma 6 2 7" xfId="2804"/>
    <cellStyle name="Comma 6 2 8" xfId="5027"/>
    <cellStyle name="Comma 6 2 9" xfId="2103"/>
    <cellStyle name="Comma 6 3" xfId="283"/>
    <cellStyle name="Comma 6 3 2" xfId="650"/>
    <cellStyle name="Comma 6 3 2 2" xfId="1113"/>
    <cellStyle name="Comma 6 3 2 2 2" xfId="4192"/>
    <cellStyle name="Comma 6 3 2 3" xfId="1588"/>
    <cellStyle name="Comma 6 3 2 3 2" xfId="4654"/>
    <cellStyle name="Comma 6 3 2 4" xfId="3737"/>
    <cellStyle name="Comma 6 3 2 5" xfId="3040"/>
    <cellStyle name="Comma 6 3 2 6" xfId="2341"/>
    <cellStyle name="Comma 6 3 3" xfId="885"/>
    <cellStyle name="Comma 6 3 3 2" xfId="1832"/>
    <cellStyle name="Comma 6 3 3 2 2" xfId="4894"/>
    <cellStyle name="Comma 6 3 3 3" xfId="3965"/>
    <cellStyle name="Comma 6 3 3 4" xfId="3272"/>
    <cellStyle name="Comma 6 3 3 5" xfId="2573"/>
    <cellStyle name="Comma 6 3 4" xfId="1344"/>
    <cellStyle name="Comma 6 3 4 2" xfId="4420"/>
    <cellStyle name="Comma 6 3 5" xfId="3507"/>
    <cellStyle name="Comma 6 3 6" xfId="2806"/>
    <cellStyle name="Comma 6 3 7" xfId="2105"/>
    <cellStyle name="Comma 6 4" xfId="647"/>
    <cellStyle name="Comma 6 4 2" xfId="1110"/>
    <cellStyle name="Comma 6 4 2 2" xfId="4189"/>
    <cellStyle name="Comma 6 4 3" xfId="1585"/>
    <cellStyle name="Comma 6 4 3 2" xfId="4651"/>
    <cellStyle name="Comma 6 4 4" xfId="3734"/>
    <cellStyle name="Comma 6 4 5" xfId="3037"/>
    <cellStyle name="Comma 6 4 6" xfId="2338"/>
    <cellStyle name="Comma 6 5" xfId="882"/>
    <cellStyle name="Comma 6 5 2" xfId="1829"/>
    <cellStyle name="Comma 6 5 2 2" xfId="4891"/>
    <cellStyle name="Comma 6 5 3" xfId="3962"/>
    <cellStyle name="Comma 6 5 4" xfId="3269"/>
    <cellStyle name="Comma 6 5 5" xfId="2570"/>
    <cellStyle name="Comma 6 6" xfId="1341"/>
    <cellStyle name="Comma 6 6 2" xfId="4417"/>
    <cellStyle name="Comma 6 7" xfId="3504"/>
    <cellStyle name="Comma 6 8" xfId="2803"/>
    <cellStyle name="Comma 6 9" xfId="2102"/>
    <cellStyle name="Comma 7" xfId="284"/>
    <cellStyle name="Comma 8" xfId="285"/>
    <cellStyle name="Comma 9" xfId="286"/>
    <cellStyle name="Crystal Report Data" xfId="5359"/>
    <cellStyle name="Crystal Report Field" xfId="5360"/>
    <cellStyle name="Curren - Style7" xfId="287"/>
    <cellStyle name="Curren - Style7 2" xfId="288"/>
    <cellStyle name="Curren - Style8" xfId="289"/>
    <cellStyle name="Curren - Style8 2" xfId="290"/>
    <cellStyle name="Currency" xfId="2" builtinId="4"/>
    <cellStyle name="Currency 10" xfId="5036"/>
    <cellStyle name="Currency 11" xfId="5232"/>
    <cellStyle name="Currency 12" xfId="5393"/>
    <cellStyle name="Currency 2" xfId="91"/>
    <cellStyle name="Currency 2 2" xfId="92"/>
    <cellStyle name="Currency 2 2 2" xfId="291"/>
    <cellStyle name="Currency 2 2 3" xfId="292"/>
    <cellStyle name="Currency 2 3" xfId="93"/>
    <cellStyle name="Currency 2 3 2" xfId="293"/>
    <cellStyle name="Currency 2 4" xfId="294"/>
    <cellStyle name="Currency 2 5" xfId="295"/>
    <cellStyle name="Currency 2 6" xfId="1456"/>
    <cellStyle name="Currency 2 6 2" xfId="1693"/>
    <cellStyle name="Currency 2 6 2 2" xfId="4756"/>
    <cellStyle name="Currency 2 6 2 3" xfId="3142"/>
    <cellStyle name="Currency 2 6 2 4" xfId="2443"/>
    <cellStyle name="Currency 2 6 3" xfId="1941"/>
    <cellStyle name="Currency 2 6 3 2" xfId="5003"/>
    <cellStyle name="Currency 2 6 3 3" xfId="3374"/>
    <cellStyle name="Currency 2 6 3 4" xfId="2675"/>
    <cellStyle name="Currency 2 6 4" xfId="4525"/>
    <cellStyle name="Currency 2 6 5" xfId="2911"/>
    <cellStyle name="Currency 2 6 6" xfId="2211"/>
    <cellStyle name="Currency 3" xfId="94"/>
    <cellStyle name="Currency 3 2" xfId="95"/>
    <cellStyle name="Currency 3 2 2" xfId="96"/>
    <cellStyle name="Currency 3 2 2 2" xfId="296"/>
    <cellStyle name="Currency 3 2 2 2 2" xfId="651"/>
    <cellStyle name="Currency 3 2 2 2 2 2" xfId="1114"/>
    <cellStyle name="Currency 3 2 2 2 2 2 2" xfId="4193"/>
    <cellStyle name="Currency 3 2 2 2 2 3" xfId="1589"/>
    <cellStyle name="Currency 3 2 2 2 2 3 2" xfId="4655"/>
    <cellStyle name="Currency 3 2 2 2 2 4" xfId="3738"/>
    <cellStyle name="Currency 3 2 2 2 2 5" xfId="3041"/>
    <cellStyle name="Currency 3 2 2 2 2 6" xfId="2342"/>
    <cellStyle name="Currency 3 2 2 2 3" xfId="886"/>
    <cellStyle name="Currency 3 2 2 2 3 2" xfId="1833"/>
    <cellStyle name="Currency 3 2 2 2 3 2 2" xfId="4895"/>
    <cellStyle name="Currency 3 2 2 2 3 3" xfId="3966"/>
    <cellStyle name="Currency 3 2 2 2 3 4" xfId="3273"/>
    <cellStyle name="Currency 3 2 2 2 3 5" xfId="2574"/>
    <cellStyle name="Currency 3 2 2 2 4" xfId="1345"/>
    <cellStyle name="Currency 3 2 2 2 4 2" xfId="4421"/>
    <cellStyle name="Currency 3 2 2 2 5" xfId="3508"/>
    <cellStyle name="Currency 3 2 2 2 6" xfId="2807"/>
    <cellStyle name="Currency 3 2 2 2 7" xfId="2106"/>
    <cellStyle name="Currency 3 2 2 3" xfId="548"/>
    <cellStyle name="Currency 3 2 2 3 2" xfId="1011"/>
    <cellStyle name="Currency 3 2 2 3 2 2" xfId="4090"/>
    <cellStyle name="Currency 3 2 2 3 3" xfId="1486"/>
    <cellStyle name="Currency 3 2 2 3 3 2" xfId="4552"/>
    <cellStyle name="Currency 3 2 2 3 4" xfId="3635"/>
    <cellStyle name="Currency 3 2 2 3 5" xfId="2938"/>
    <cellStyle name="Currency 3 2 2 3 6" xfId="2239"/>
    <cellStyle name="Currency 3 2 2 4" xfId="780"/>
    <cellStyle name="Currency 3 2 2 4 2" xfId="1723"/>
    <cellStyle name="Currency 3 2 2 4 2 2" xfId="4785"/>
    <cellStyle name="Currency 3 2 2 4 3" xfId="3862"/>
    <cellStyle name="Currency 3 2 2 4 4" xfId="3169"/>
    <cellStyle name="Currency 3 2 2 4 5" xfId="2470"/>
    <cellStyle name="Currency 3 2 2 5" xfId="1241"/>
    <cellStyle name="Currency 3 2 2 5 2" xfId="4317"/>
    <cellStyle name="Currency 3 2 2 6" xfId="3404"/>
    <cellStyle name="Currency 3 2 2 7" xfId="2703"/>
    <cellStyle name="Currency 3 2 2 8" xfId="2000"/>
    <cellStyle name="Currency 3 2 3" xfId="297"/>
    <cellStyle name="Currency 3 2 4" xfId="298"/>
    <cellStyle name="Currency 3 2 4 2" xfId="299"/>
    <cellStyle name="Currency 3 2 4 2 2" xfId="653"/>
    <cellStyle name="Currency 3 2 4 2 2 2" xfId="1116"/>
    <cellStyle name="Currency 3 2 4 2 2 2 2" xfId="4195"/>
    <cellStyle name="Currency 3 2 4 2 2 3" xfId="1591"/>
    <cellStyle name="Currency 3 2 4 2 2 3 2" xfId="4657"/>
    <cellStyle name="Currency 3 2 4 2 2 4" xfId="3740"/>
    <cellStyle name="Currency 3 2 4 2 2 5" xfId="3043"/>
    <cellStyle name="Currency 3 2 4 2 2 6" xfId="2344"/>
    <cellStyle name="Currency 3 2 4 2 3" xfId="888"/>
    <cellStyle name="Currency 3 2 4 2 3 2" xfId="1835"/>
    <cellStyle name="Currency 3 2 4 2 3 2 2" xfId="4897"/>
    <cellStyle name="Currency 3 2 4 2 3 3" xfId="3968"/>
    <cellStyle name="Currency 3 2 4 2 3 4" xfId="3275"/>
    <cellStyle name="Currency 3 2 4 2 3 5" xfId="2576"/>
    <cellStyle name="Currency 3 2 4 2 4" xfId="1347"/>
    <cellStyle name="Currency 3 2 4 2 4 2" xfId="4423"/>
    <cellStyle name="Currency 3 2 4 2 5" xfId="3510"/>
    <cellStyle name="Currency 3 2 4 2 6" xfId="2809"/>
    <cellStyle name="Currency 3 2 4 2 7" xfId="2108"/>
    <cellStyle name="Currency 3 2 4 3" xfId="652"/>
    <cellStyle name="Currency 3 2 4 3 2" xfId="1115"/>
    <cellStyle name="Currency 3 2 4 3 2 2" xfId="4194"/>
    <cellStyle name="Currency 3 2 4 3 3" xfId="1590"/>
    <cellStyle name="Currency 3 2 4 3 3 2" xfId="4656"/>
    <cellStyle name="Currency 3 2 4 3 4" xfId="3739"/>
    <cellStyle name="Currency 3 2 4 3 5" xfId="3042"/>
    <cellStyle name="Currency 3 2 4 3 6" xfId="2343"/>
    <cellStyle name="Currency 3 2 4 4" xfId="887"/>
    <cellStyle name="Currency 3 2 4 4 2" xfId="1834"/>
    <cellStyle name="Currency 3 2 4 4 2 2" xfId="4896"/>
    <cellStyle name="Currency 3 2 4 4 3" xfId="3967"/>
    <cellStyle name="Currency 3 2 4 4 4" xfId="3274"/>
    <cellStyle name="Currency 3 2 4 4 5" xfId="2575"/>
    <cellStyle name="Currency 3 2 4 5" xfId="1346"/>
    <cellStyle name="Currency 3 2 4 5 2" xfId="4422"/>
    <cellStyle name="Currency 3 2 4 6" xfId="3509"/>
    <cellStyle name="Currency 3 2 4 7" xfId="2808"/>
    <cellStyle name="Currency 3 2 4 8" xfId="2107"/>
    <cellStyle name="Currency 3 3" xfId="97"/>
    <cellStyle name="Currency 3 3 2" xfId="300"/>
    <cellStyle name="Currency 3 3 2 2" xfId="654"/>
    <cellStyle name="Currency 3 3 2 2 2" xfId="1117"/>
    <cellStyle name="Currency 3 3 2 2 2 2" xfId="4196"/>
    <cellStyle name="Currency 3 3 2 2 3" xfId="1592"/>
    <cellStyle name="Currency 3 3 2 2 3 2" xfId="4658"/>
    <cellStyle name="Currency 3 3 2 2 4" xfId="3741"/>
    <cellStyle name="Currency 3 3 2 2 5" xfId="3044"/>
    <cellStyle name="Currency 3 3 2 2 6" xfId="2345"/>
    <cellStyle name="Currency 3 3 2 3" xfId="889"/>
    <cellStyle name="Currency 3 3 2 3 2" xfId="1836"/>
    <cellStyle name="Currency 3 3 2 3 2 2" xfId="4898"/>
    <cellStyle name="Currency 3 3 2 3 3" xfId="3969"/>
    <cellStyle name="Currency 3 3 2 3 4" xfId="3276"/>
    <cellStyle name="Currency 3 3 2 3 5" xfId="2577"/>
    <cellStyle name="Currency 3 3 2 4" xfId="1348"/>
    <cellStyle name="Currency 3 3 2 4 2" xfId="4424"/>
    <cellStyle name="Currency 3 3 2 5" xfId="3511"/>
    <cellStyle name="Currency 3 3 2 6" xfId="2810"/>
    <cellStyle name="Currency 3 3 2 7" xfId="2109"/>
    <cellStyle name="Currency 3 3 3" xfId="549"/>
    <cellStyle name="Currency 3 3 3 2" xfId="1012"/>
    <cellStyle name="Currency 3 3 3 2 2" xfId="4091"/>
    <cellStyle name="Currency 3 3 3 3" xfId="1487"/>
    <cellStyle name="Currency 3 3 3 3 2" xfId="4553"/>
    <cellStyle name="Currency 3 3 3 4" xfId="3636"/>
    <cellStyle name="Currency 3 3 3 5" xfId="2939"/>
    <cellStyle name="Currency 3 3 3 6" xfId="2240"/>
    <cellStyle name="Currency 3 3 4" xfId="781"/>
    <cellStyle name="Currency 3 3 4 2" xfId="1724"/>
    <cellStyle name="Currency 3 3 4 2 2" xfId="4786"/>
    <cellStyle name="Currency 3 3 4 3" xfId="3863"/>
    <cellStyle name="Currency 3 3 4 4" xfId="3170"/>
    <cellStyle name="Currency 3 3 4 5" xfId="2471"/>
    <cellStyle name="Currency 3 3 5" xfId="1242"/>
    <cellStyle name="Currency 3 3 5 2" xfId="4318"/>
    <cellStyle name="Currency 3 3 6" xfId="3405"/>
    <cellStyle name="Currency 3 3 7" xfId="2704"/>
    <cellStyle name="Currency 3 3 8" xfId="2001"/>
    <cellStyle name="Currency 3 4" xfId="301"/>
    <cellStyle name="Currency 3 5" xfId="302"/>
    <cellStyle name="Currency 3 5 2" xfId="303"/>
    <cellStyle name="Currency 3 5 2 2" xfId="656"/>
    <cellStyle name="Currency 3 5 2 2 2" xfId="1119"/>
    <cellStyle name="Currency 3 5 2 2 2 2" xfId="4198"/>
    <cellStyle name="Currency 3 5 2 2 3" xfId="1594"/>
    <cellStyle name="Currency 3 5 2 2 3 2" xfId="4660"/>
    <cellStyle name="Currency 3 5 2 2 4" xfId="3743"/>
    <cellStyle name="Currency 3 5 2 2 5" xfId="3046"/>
    <cellStyle name="Currency 3 5 2 2 6" xfId="2347"/>
    <cellStyle name="Currency 3 5 2 3" xfId="891"/>
    <cellStyle name="Currency 3 5 2 3 2" xfId="1838"/>
    <cellStyle name="Currency 3 5 2 3 2 2" xfId="4900"/>
    <cellStyle name="Currency 3 5 2 3 3" xfId="3971"/>
    <cellStyle name="Currency 3 5 2 3 4" xfId="3278"/>
    <cellStyle name="Currency 3 5 2 3 5" xfId="2579"/>
    <cellStyle name="Currency 3 5 2 4" xfId="1350"/>
    <cellStyle name="Currency 3 5 2 4 2" xfId="4426"/>
    <cellStyle name="Currency 3 5 2 5" xfId="3513"/>
    <cellStyle name="Currency 3 5 2 6" xfId="2812"/>
    <cellStyle name="Currency 3 5 2 7" xfId="2111"/>
    <cellStyle name="Currency 3 5 3" xfId="655"/>
    <cellStyle name="Currency 3 5 3 2" xfId="1118"/>
    <cellStyle name="Currency 3 5 3 2 2" xfId="4197"/>
    <cellStyle name="Currency 3 5 3 3" xfId="1593"/>
    <cellStyle name="Currency 3 5 3 3 2" xfId="4659"/>
    <cellStyle name="Currency 3 5 3 4" xfId="3742"/>
    <cellStyle name="Currency 3 5 3 5" xfId="3045"/>
    <cellStyle name="Currency 3 5 3 6" xfId="2346"/>
    <cellStyle name="Currency 3 5 4" xfId="890"/>
    <cellStyle name="Currency 3 5 4 2" xfId="1837"/>
    <cellStyle name="Currency 3 5 4 2 2" xfId="4899"/>
    <cellStyle name="Currency 3 5 4 3" xfId="3970"/>
    <cellStyle name="Currency 3 5 4 4" xfId="3277"/>
    <cellStyle name="Currency 3 5 4 5" xfId="2578"/>
    <cellStyle name="Currency 3 5 5" xfId="1349"/>
    <cellStyle name="Currency 3 5 5 2" xfId="4425"/>
    <cellStyle name="Currency 3 5 6" xfId="3512"/>
    <cellStyle name="Currency 3 5 7" xfId="2811"/>
    <cellStyle name="Currency 3 5 8" xfId="2110"/>
    <cellStyle name="Currency 3 6" xfId="1452"/>
    <cellStyle name="Currency 4" xfId="98"/>
    <cellStyle name="Currency 4 2" xfId="99"/>
    <cellStyle name="Currency 4 2 2" xfId="100"/>
    <cellStyle name="Currency 4 2 2 2" xfId="304"/>
    <cellStyle name="Currency 4 2 2 2 2" xfId="657"/>
    <cellStyle name="Currency 4 2 2 2 2 2" xfId="1120"/>
    <cellStyle name="Currency 4 2 2 2 2 2 2" xfId="4199"/>
    <cellStyle name="Currency 4 2 2 2 2 3" xfId="1595"/>
    <cellStyle name="Currency 4 2 2 2 2 3 2" xfId="4661"/>
    <cellStyle name="Currency 4 2 2 2 2 4" xfId="3744"/>
    <cellStyle name="Currency 4 2 2 2 2 5" xfId="3047"/>
    <cellStyle name="Currency 4 2 2 2 2 6" xfId="2348"/>
    <cellStyle name="Currency 4 2 2 2 3" xfId="892"/>
    <cellStyle name="Currency 4 2 2 2 3 2" xfId="1839"/>
    <cellStyle name="Currency 4 2 2 2 3 2 2" xfId="4901"/>
    <cellStyle name="Currency 4 2 2 2 3 3" xfId="3972"/>
    <cellStyle name="Currency 4 2 2 2 3 4" xfId="3279"/>
    <cellStyle name="Currency 4 2 2 2 3 5" xfId="2580"/>
    <cellStyle name="Currency 4 2 2 2 4" xfId="1351"/>
    <cellStyle name="Currency 4 2 2 2 4 2" xfId="4427"/>
    <cellStyle name="Currency 4 2 2 2 5" xfId="3514"/>
    <cellStyle name="Currency 4 2 2 2 6" xfId="2813"/>
    <cellStyle name="Currency 4 2 2 2 7" xfId="2112"/>
    <cellStyle name="Currency 4 2 2 3" xfId="550"/>
    <cellStyle name="Currency 4 2 2 3 2" xfId="1013"/>
    <cellStyle name="Currency 4 2 2 3 2 2" xfId="4092"/>
    <cellStyle name="Currency 4 2 2 3 3" xfId="1488"/>
    <cellStyle name="Currency 4 2 2 3 3 2" xfId="4554"/>
    <cellStyle name="Currency 4 2 2 3 4" xfId="3637"/>
    <cellStyle name="Currency 4 2 2 3 5" xfId="2940"/>
    <cellStyle name="Currency 4 2 2 3 6" xfId="2241"/>
    <cellStyle name="Currency 4 2 2 4" xfId="782"/>
    <cellStyle name="Currency 4 2 2 4 2" xfId="1725"/>
    <cellStyle name="Currency 4 2 2 4 2 2" xfId="4787"/>
    <cellStyle name="Currency 4 2 2 4 3" xfId="3864"/>
    <cellStyle name="Currency 4 2 2 4 4" xfId="3171"/>
    <cellStyle name="Currency 4 2 2 4 5" xfId="2472"/>
    <cellStyle name="Currency 4 2 2 5" xfId="1243"/>
    <cellStyle name="Currency 4 2 2 5 2" xfId="4319"/>
    <cellStyle name="Currency 4 2 2 6" xfId="3406"/>
    <cellStyle name="Currency 4 2 2 7" xfId="2705"/>
    <cellStyle name="Currency 4 2 2 8" xfId="2002"/>
    <cellStyle name="Currency 4 2 3" xfId="305"/>
    <cellStyle name="Currency 4 3" xfId="101"/>
    <cellStyle name="Currency 4 3 2" xfId="102"/>
    <cellStyle name="Currency 4 3 2 2" xfId="306"/>
    <cellStyle name="Currency 4 3 2 2 2" xfId="658"/>
    <cellStyle name="Currency 4 3 2 2 2 2" xfId="1121"/>
    <cellStyle name="Currency 4 3 2 2 2 2 2" xfId="4200"/>
    <cellStyle name="Currency 4 3 2 2 2 3" xfId="1596"/>
    <cellStyle name="Currency 4 3 2 2 2 3 2" xfId="4662"/>
    <cellStyle name="Currency 4 3 2 2 2 4" xfId="3745"/>
    <cellStyle name="Currency 4 3 2 2 2 5" xfId="3048"/>
    <cellStyle name="Currency 4 3 2 2 2 6" xfId="2349"/>
    <cellStyle name="Currency 4 3 2 2 3" xfId="893"/>
    <cellStyle name="Currency 4 3 2 2 3 2" xfId="1840"/>
    <cellStyle name="Currency 4 3 2 2 3 2 2" xfId="4902"/>
    <cellStyle name="Currency 4 3 2 2 3 3" xfId="3973"/>
    <cellStyle name="Currency 4 3 2 2 3 4" xfId="3280"/>
    <cellStyle name="Currency 4 3 2 2 3 5" xfId="2581"/>
    <cellStyle name="Currency 4 3 2 2 4" xfId="1352"/>
    <cellStyle name="Currency 4 3 2 2 4 2" xfId="4428"/>
    <cellStyle name="Currency 4 3 2 2 5" xfId="3515"/>
    <cellStyle name="Currency 4 3 2 2 6" xfId="2814"/>
    <cellStyle name="Currency 4 3 2 2 7" xfId="2113"/>
    <cellStyle name="Currency 4 3 2 3" xfId="551"/>
    <cellStyle name="Currency 4 3 2 3 2" xfId="1014"/>
    <cellStyle name="Currency 4 3 2 3 2 2" xfId="4093"/>
    <cellStyle name="Currency 4 3 2 3 3" xfId="1489"/>
    <cellStyle name="Currency 4 3 2 3 3 2" xfId="4555"/>
    <cellStyle name="Currency 4 3 2 3 4" xfId="3638"/>
    <cellStyle name="Currency 4 3 2 3 5" xfId="2941"/>
    <cellStyle name="Currency 4 3 2 3 6" xfId="2242"/>
    <cellStyle name="Currency 4 3 2 4" xfId="783"/>
    <cellStyle name="Currency 4 3 2 4 2" xfId="1726"/>
    <cellStyle name="Currency 4 3 2 4 2 2" xfId="4788"/>
    <cellStyle name="Currency 4 3 2 4 3" xfId="3865"/>
    <cellStyle name="Currency 4 3 2 4 4" xfId="3172"/>
    <cellStyle name="Currency 4 3 2 4 5" xfId="2473"/>
    <cellStyle name="Currency 4 3 2 5" xfId="1244"/>
    <cellStyle name="Currency 4 3 2 5 2" xfId="4320"/>
    <cellStyle name="Currency 4 3 2 6" xfId="3407"/>
    <cellStyle name="Currency 4 3 2 7" xfId="2706"/>
    <cellStyle name="Currency 4 3 2 8" xfId="2003"/>
    <cellStyle name="Currency 4 3 3" xfId="307"/>
    <cellStyle name="Currency 4 4" xfId="103"/>
    <cellStyle name="Currency 4 4 2" xfId="308"/>
    <cellStyle name="Currency 4 4 2 2" xfId="659"/>
    <cellStyle name="Currency 4 4 2 2 2" xfId="1122"/>
    <cellStyle name="Currency 4 4 2 2 2 2" xfId="4201"/>
    <cellStyle name="Currency 4 4 2 2 3" xfId="1597"/>
    <cellStyle name="Currency 4 4 2 2 3 2" xfId="4663"/>
    <cellStyle name="Currency 4 4 2 2 4" xfId="3746"/>
    <cellStyle name="Currency 4 4 2 2 5" xfId="3049"/>
    <cellStyle name="Currency 4 4 2 2 6" xfId="2350"/>
    <cellStyle name="Currency 4 4 2 3" xfId="894"/>
    <cellStyle name="Currency 4 4 2 3 2" xfId="1841"/>
    <cellStyle name="Currency 4 4 2 3 2 2" xfId="4903"/>
    <cellStyle name="Currency 4 4 2 3 3" xfId="3974"/>
    <cellStyle name="Currency 4 4 2 3 4" xfId="3281"/>
    <cellStyle name="Currency 4 4 2 3 5" xfId="2582"/>
    <cellStyle name="Currency 4 4 2 4" xfId="1353"/>
    <cellStyle name="Currency 4 4 2 4 2" xfId="4429"/>
    <cellStyle name="Currency 4 4 2 5" xfId="3516"/>
    <cellStyle name="Currency 4 4 2 6" xfId="2815"/>
    <cellStyle name="Currency 4 4 2 7" xfId="2114"/>
    <cellStyle name="Currency 4 4 3" xfId="552"/>
    <cellStyle name="Currency 4 4 3 2" xfId="1015"/>
    <cellStyle name="Currency 4 4 3 2 2" xfId="4094"/>
    <cellStyle name="Currency 4 4 3 3" xfId="1490"/>
    <cellStyle name="Currency 4 4 3 3 2" xfId="4556"/>
    <cellStyle name="Currency 4 4 3 4" xfId="3639"/>
    <cellStyle name="Currency 4 4 3 5" xfId="2942"/>
    <cellStyle name="Currency 4 4 3 6" xfId="2243"/>
    <cellStyle name="Currency 4 4 4" xfId="784"/>
    <cellStyle name="Currency 4 4 4 2" xfId="1727"/>
    <cellStyle name="Currency 4 4 4 2 2" xfId="4789"/>
    <cellStyle name="Currency 4 4 4 3" xfId="3866"/>
    <cellStyle name="Currency 4 4 4 4" xfId="3173"/>
    <cellStyle name="Currency 4 4 4 5" xfId="2474"/>
    <cellStyle name="Currency 4 4 5" xfId="1245"/>
    <cellStyle name="Currency 4 4 5 2" xfId="4321"/>
    <cellStyle name="Currency 4 4 6" xfId="3408"/>
    <cellStyle name="Currency 4 4 7" xfId="2707"/>
    <cellStyle name="Currency 4 4 8" xfId="2004"/>
    <cellStyle name="Currency 4 5" xfId="309"/>
    <cellStyle name="Currency 5" xfId="104"/>
    <cellStyle name="Currency 6" xfId="310"/>
    <cellStyle name="Currency 6 2" xfId="311"/>
    <cellStyle name="Currency 6 2 2" xfId="661"/>
    <cellStyle name="Currency 6 2 2 2" xfId="1124"/>
    <cellStyle name="Currency 6 2 2 2 2" xfId="4203"/>
    <cellStyle name="Currency 6 2 2 3" xfId="1599"/>
    <cellStyle name="Currency 6 2 2 3 2" xfId="4665"/>
    <cellStyle name="Currency 6 2 2 4" xfId="3748"/>
    <cellStyle name="Currency 6 2 2 5" xfId="3051"/>
    <cellStyle name="Currency 6 2 2 6" xfId="2352"/>
    <cellStyle name="Currency 6 2 3" xfId="896"/>
    <cellStyle name="Currency 6 2 3 2" xfId="1843"/>
    <cellStyle name="Currency 6 2 3 2 2" xfId="4905"/>
    <cellStyle name="Currency 6 2 3 3" xfId="3976"/>
    <cellStyle name="Currency 6 2 3 4" xfId="3283"/>
    <cellStyle name="Currency 6 2 3 5" xfId="2584"/>
    <cellStyle name="Currency 6 2 4" xfId="1355"/>
    <cellStyle name="Currency 6 2 4 2" xfId="4431"/>
    <cellStyle name="Currency 6 2 5" xfId="3518"/>
    <cellStyle name="Currency 6 2 6" xfId="2817"/>
    <cellStyle name="Currency 6 2 7" xfId="2116"/>
    <cellStyle name="Currency 6 3" xfId="660"/>
    <cellStyle name="Currency 6 3 2" xfId="1123"/>
    <cellStyle name="Currency 6 3 2 2" xfId="4202"/>
    <cellStyle name="Currency 6 3 3" xfId="1598"/>
    <cellStyle name="Currency 6 3 3 2" xfId="4664"/>
    <cellStyle name="Currency 6 3 4" xfId="3747"/>
    <cellStyle name="Currency 6 3 5" xfId="3050"/>
    <cellStyle name="Currency 6 3 6" xfId="2351"/>
    <cellStyle name="Currency 6 4" xfId="895"/>
    <cellStyle name="Currency 6 4 2" xfId="1842"/>
    <cellStyle name="Currency 6 4 2 2" xfId="4904"/>
    <cellStyle name="Currency 6 4 3" xfId="3975"/>
    <cellStyle name="Currency 6 4 4" xfId="3282"/>
    <cellStyle name="Currency 6 4 5" xfId="2583"/>
    <cellStyle name="Currency 6 5" xfId="1354"/>
    <cellStyle name="Currency 6 5 2" xfId="4430"/>
    <cellStyle name="Currency 6 6" xfId="3517"/>
    <cellStyle name="Currency 6 7" xfId="2816"/>
    <cellStyle name="Currency 6 8" xfId="2115"/>
    <cellStyle name="Currency 7" xfId="312"/>
    <cellStyle name="Currency 8" xfId="1449"/>
    <cellStyle name="Currency 9" xfId="1970"/>
    <cellStyle name="Currency 9 2" xfId="5021"/>
    <cellStyle name="Data" xfId="313"/>
    <cellStyle name="Detail ligne" xfId="314"/>
    <cellStyle name="Explanatory Text" xfId="14" builtinId="53" customBuiltin="1"/>
    <cellStyle name="Explanatory Text 2" xfId="5291"/>
    <cellStyle name="Followed Hyperlink" xfId="105" builtinId="9" customBuiltin="1"/>
    <cellStyle name="Good" xfId="5238" builtinId="26" customBuiltin="1"/>
    <cellStyle name="Good 2" xfId="107"/>
    <cellStyle name="Good 2 2" xfId="5292"/>
    <cellStyle name="Good 3" xfId="106"/>
    <cellStyle name="Heading 1" xfId="5234" builtinId="16" customBuiltin="1"/>
    <cellStyle name="Heading 1 2" xfId="109"/>
    <cellStyle name="Heading 1 2 2" xfId="5293"/>
    <cellStyle name="Heading 1 3" xfId="108"/>
    <cellStyle name="Heading 2" xfId="5235" builtinId="17" customBuiltin="1"/>
    <cellStyle name="Heading 2 2" xfId="111"/>
    <cellStyle name="Heading 2 2 2" xfId="5294"/>
    <cellStyle name="Heading 2 3" xfId="110"/>
    <cellStyle name="Heading 3" xfId="5236" builtinId="18" customBuiltin="1"/>
    <cellStyle name="Heading 3 2" xfId="113"/>
    <cellStyle name="Heading 3 2 2" xfId="5295"/>
    <cellStyle name="Heading 3 3" xfId="112"/>
    <cellStyle name="Heading 3 3 2" xfId="786"/>
    <cellStyle name="Heading 3 4" xfId="315"/>
    <cellStyle name="Heading 3 4 2" xfId="897"/>
    <cellStyle name="Heading 4" xfId="5237" builtinId="19" customBuiltin="1"/>
    <cellStyle name="Heading 4 2" xfId="115"/>
    <cellStyle name="Heading 4 2 2" xfId="5296"/>
    <cellStyle name="Heading 4 3" xfId="114"/>
    <cellStyle name="Hed Side" xfId="316"/>
    <cellStyle name="Hyperlink" xfId="3" builtinId="8"/>
    <cellStyle name="Hyperlink 2" xfId="116"/>
    <cellStyle name="Hyperlink 2 2" xfId="317"/>
    <cellStyle name="Hyperlink 2 3" xfId="318"/>
    <cellStyle name="Hyperlink 2 4" xfId="5392"/>
    <cellStyle name="Hyperlink 3" xfId="117"/>
    <cellStyle name="Hyperlink 3 2" xfId="319"/>
    <cellStyle name="Hyperlink 3 2 2" xfId="320"/>
    <cellStyle name="Hyperlink 3 3" xfId="321"/>
    <cellStyle name="Hyperlink 3 4" xfId="322"/>
    <cellStyle name="Hyperlink 4" xfId="118"/>
    <cellStyle name="Hyperlink 4 2" xfId="323"/>
    <cellStyle name="Hyperlink 5" xfId="119"/>
    <cellStyle name="Hyperlink 6" xfId="120"/>
    <cellStyle name="Hyperlink 7" xfId="324"/>
    <cellStyle name="Hyperlink 7 2" xfId="325"/>
    <cellStyle name="Identification requete" xfId="326"/>
    <cellStyle name="Input" xfId="10" builtinId="20" customBuiltin="1"/>
    <cellStyle name="Input 2" xfId="1454"/>
    <cellStyle name="Input 2 2" xfId="5297"/>
    <cellStyle name="Lien hypertexte" xfId="327"/>
    <cellStyle name="Lien hypertexte visité" xfId="328"/>
    <cellStyle name="Ligne détail" xfId="329"/>
    <cellStyle name="Ligne détail 2" xfId="330"/>
    <cellStyle name="Ligne détail 3" xfId="331"/>
    <cellStyle name="Linked Cell" xfId="11" builtinId="24" customBuiltin="1"/>
    <cellStyle name="Linked Cell 2" xfId="5298"/>
    <cellStyle name="MEV1" xfId="332"/>
    <cellStyle name="MEV2" xfId="333"/>
    <cellStyle name="MEV3" xfId="334"/>
    <cellStyle name="Neutral" xfId="9" builtinId="28" customBuiltin="1"/>
    <cellStyle name="Neutral 2" xfId="5299"/>
    <cellStyle name="Neutral 3" xfId="5351"/>
    <cellStyle name="Normal" xfId="0" builtinId="0"/>
    <cellStyle name="Normal - Style1" xfId="335"/>
    <cellStyle name="Normal - Style1 2" xfId="336"/>
    <cellStyle name="Normal - Style2" xfId="337"/>
    <cellStyle name="Normal - Style3" xfId="338"/>
    <cellStyle name="Normal - Style4" xfId="339"/>
    <cellStyle name="Normal - Style5" xfId="340"/>
    <cellStyle name="Normal - Style6" xfId="341"/>
    <cellStyle name="Normal - Style7" xfId="342"/>
    <cellStyle name="Normal - Style8" xfId="343"/>
    <cellStyle name="Normal 10" xfId="121"/>
    <cellStyle name="Normal 10 10" xfId="5364"/>
    <cellStyle name="Normal 10 2" xfId="344"/>
    <cellStyle name="Normal 10 2 2" xfId="345"/>
    <cellStyle name="Normal 10 2 2 2" xfId="663"/>
    <cellStyle name="Normal 10 2 2 2 2" xfId="1126"/>
    <cellStyle name="Normal 10 2 2 2 2 2" xfId="4205"/>
    <cellStyle name="Normal 10 2 2 2 3" xfId="1601"/>
    <cellStyle name="Normal 10 2 2 2 3 2" xfId="4667"/>
    <cellStyle name="Normal 10 2 2 2 4" xfId="3750"/>
    <cellStyle name="Normal 10 2 2 2 5" xfId="3053"/>
    <cellStyle name="Normal 10 2 2 2 6" xfId="2354"/>
    <cellStyle name="Normal 10 2 2 3" xfId="899"/>
    <cellStyle name="Normal 10 2 2 3 2" xfId="1846"/>
    <cellStyle name="Normal 10 2 2 3 2 2" xfId="4908"/>
    <cellStyle name="Normal 10 2 2 3 3" xfId="3978"/>
    <cellStyle name="Normal 10 2 2 3 4" xfId="3285"/>
    <cellStyle name="Normal 10 2 2 3 5" xfId="2586"/>
    <cellStyle name="Normal 10 2 2 4" xfId="1357"/>
    <cellStyle name="Normal 10 2 2 4 2" xfId="4433"/>
    <cellStyle name="Normal 10 2 2 5" xfId="3520"/>
    <cellStyle name="Normal 10 2 2 6" xfId="2819"/>
    <cellStyle name="Normal 10 2 2 7" xfId="2120"/>
    <cellStyle name="Normal 10 2 2 8" xfId="5409"/>
    <cellStyle name="Normal 10 2 3" xfId="662"/>
    <cellStyle name="Normal 10 2 3 2" xfId="1125"/>
    <cellStyle name="Normal 10 2 3 2 2" xfId="4204"/>
    <cellStyle name="Normal 10 2 3 3" xfId="1600"/>
    <cellStyle name="Normal 10 2 3 3 2" xfId="4666"/>
    <cellStyle name="Normal 10 2 3 4" xfId="3749"/>
    <cellStyle name="Normal 10 2 3 5" xfId="3052"/>
    <cellStyle name="Normal 10 2 3 6" xfId="2353"/>
    <cellStyle name="Normal 10 2 4" xfId="898"/>
    <cellStyle name="Normal 10 2 4 2" xfId="1845"/>
    <cellStyle name="Normal 10 2 4 2 2" xfId="4907"/>
    <cellStyle name="Normal 10 2 4 3" xfId="3977"/>
    <cellStyle name="Normal 10 2 4 4" xfId="3284"/>
    <cellStyle name="Normal 10 2 4 5" xfId="2585"/>
    <cellStyle name="Normal 10 2 5" xfId="1356"/>
    <cellStyle name="Normal 10 2 5 2" xfId="4432"/>
    <cellStyle name="Normal 10 2 6" xfId="3519"/>
    <cellStyle name="Normal 10 2 7" xfId="2818"/>
    <cellStyle name="Normal 10 2 8" xfId="2119"/>
    <cellStyle name="Normal 10 2 9" xfId="5370"/>
    <cellStyle name="Normal 10 3" xfId="346"/>
    <cellStyle name="Normal 10 3 2" xfId="664"/>
    <cellStyle name="Normal 10 3 2 2" xfId="1127"/>
    <cellStyle name="Normal 10 3 2 2 2" xfId="4206"/>
    <cellStyle name="Normal 10 3 2 3" xfId="1602"/>
    <cellStyle name="Normal 10 3 2 3 2" xfId="4668"/>
    <cellStyle name="Normal 10 3 2 4" xfId="3751"/>
    <cellStyle name="Normal 10 3 2 5" xfId="3054"/>
    <cellStyle name="Normal 10 3 2 6" xfId="2355"/>
    <cellStyle name="Normal 10 3 3" xfId="900"/>
    <cellStyle name="Normal 10 3 3 2" xfId="1847"/>
    <cellStyle name="Normal 10 3 3 2 2" xfId="4909"/>
    <cellStyle name="Normal 10 3 3 3" xfId="3979"/>
    <cellStyle name="Normal 10 3 3 4" xfId="3286"/>
    <cellStyle name="Normal 10 3 3 5" xfId="2587"/>
    <cellStyle name="Normal 10 3 4" xfId="1358"/>
    <cellStyle name="Normal 10 3 4 2" xfId="4434"/>
    <cellStyle name="Normal 10 3 5" xfId="3521"/>
    <cellStyle name="Normal 10 3 6" xfId="2820"/>
    <cellStyle name="Normal 10 3 7" xfId="2121"/>
    <cellStyle name="Normal 10 4" xfId="553"/>
    <cellStyle name="Normal 10 4 2" xfId="1016"/>
    <cellStyle name="Normal 10 4 2 2" xfId="4095"/>
    <cellStyle name="Normal 10 4 3" xfId="1491"/>
    <cellStyle name="Normal 10 4 3 2" xfId="4557"/>
    <cellStyle name="Normal 10 4 4" xfId="3640"/>
    <cellStyle name="Normal 10 4 5" xfId="2943"/>
    <cellStyle name="Normal 10 4 6" xfId="2244"/>
    <cellStyle name="Normal 10 5" xfId="787"/>
    <cellStyle name="Normal 10 5 2" xfId="1728"/>
    <cellStyle name="Normal 10 5 2 2" xfId="4790"/>
    <cellStyle name="Normal 10 5 3" xfId="3868"/>
    <cellStyle name="Normal 10 5 4" xfId="3174"/>
    <cellStyle name="Normal 10 5 5" xfId="2475"/>
    <cellStyle name="Normal 10 6" xfId="1246"/>
    <cellStyle name="Normal 10 6 2" xfId="4322"/>
    <cellStyle name="Normal 10 7" xfId="3409"/>
    <cellStyle name="Normal 10 8" xfId="2708"/>
    <cellStyle name="Normal 10 9" xfId="2007"/>
    <cellStyle name="Normal 11" xfId="122"/>
    <cellStyle name="Normal 11 2" xfId="5413"/>
    <cellStyle name="Normal 11 3" xfId="5412"/>
    <cellStyle name="Normal 11_Weather Data ENTRY" xfId="5414"/>
    <cellStyle name="Normal 12" xfId="123"/>
    <cellStyle name="Normal 12 2" xfId="347"/>
    <cellStyle name="Normal 12 2 2" xfId="665"/>
    <cellStyle name="Normal 12 2 2 2" xfId="1128"/>
    <cellStyle name="Normal 12 2 2 2 2" xfId="4207"/>
    <cellStyle name="Normal 12 2 2 3" xfId="1603"/>
    <cellStyle name="Normal 12 2 2 3 2" xfId="4669"/>
    <cellStyle name="Normal 12 2 2 4" xfId="3752"/>
    <cellStyle name="Normal 12 2 2 5" xfId="3055"/>
    <cellStyle name="Normal 12 2 2 6" xfId="2356"/>
    <cellStyle name="Normal 12 2 3" xfId="901"/>
    <cellStyle name="Normal 12 2 3 2" xfId="1848"/>
    <cellStyle name="Normal 12 2 3 2 2" xfId="4910"/>
    <cellStyle name="Normal 12 2 3 3" xfId="3980"/>
    <cellStyle name="Normal 12 2 3 4" xfId="3287"/>
    <cellStyle name="Normal 12 2 3 5" xfId="2588"/>
    <cellStyle name="Normal 12 2 4" xfId="1359"/>
    <cellStyle name="Normal 12 2 4 2" xfId="4435"/>
    <cellStyle name="Normal 12 2 5" xfId="3522"/>
    <cellStyle name="Normal 12 2 6" xfId="2821"/>
    <cellStyle name="Normal 12 2 7" xfId="2122"/>
    <cellStyle name="Normal 12 3" xfId="554"/>
    <cellStyle name="Normal 12 3 2" xfId="1017"/>
    <cellStyle name="Normal 12 3 2 2" xfId="4096"/>
    <cellStyle name="Normal 12 3 3" xfId="1492"/>
    <cellStyle name="Normal 12 3 3 2" xfId="4558"/>
    <cellStyle name="Normal 12 3 4" xfId="3641"/>
    <cellStyle name="Normal 12 3 5" xfId="2944"/>
    <cellStyle name="Normal 12 3 6" xfId="2245"/>
    <cellStyle name="Normal 12 4" xfId="788"/>
    <cellStyle name="Normal 12 4 2" xfId="1729"/>
    <cellStyle name="Normal 12 4 2 2" xfId="4791"/>
    <cellStyle name="Normal 12 4 3" xfId="3869"/>
    <cellStyle name="Normal 12 4 4" xfId="3175"/>
    <cellStyle name="Normal 12 4 5" xfId="2476"/>
    <cellStyle name="Normal 12 5" xfId="1247"/>
    <cellStyle name="Normal 12 5 2" xfId="4323"/>
    <cellStyle name="Normal 12 6" xfId="3410"/>
    <cellStyle name="Normal 12 7" xfId="2709"/>
    <cellStyle name="Normal 12 8" xfId="2008"/>
    <cellStyle name="Normal 12 9" xfId="5365"/>
    <cellStyle name="Normal 13" xfId="124"/>
    <cellStyle name="Normal 13 2" xfId="348"/>
    <cellStyle name="Normal 13 2 2" xfId="666"/>
    <cellStyle name="Normal 13 2 2 2" xfId="1129"/>
    <cellStyle name="Normal 13 2 2 2 2" xfId="4208"/>
    <cellStyle name="Normal 13 2 2 3" xfId="1604"/>
    <cellStyle name="Normal 13 2 2 3 2" xfId="4670"/>
    <cellStyle name="Normal 13 2 2 4" xfId="3753"/>
    <cellStyle name="Normal 13 2 2 5" xfId="3056"/>
    <cellStyle name="Normal 13 2 2 6" xfId="2357"/>
    <cellStyle name="Normal 13 2 3" xfId="902"/>
    <cellStyle name="Normal 13 2 3 2" xfId="1849"/>
    <cellStyle name="Normal 13 2 3 2 2" xfId="4911"/>
    <cellStyle name="Normal 13 2 3 3" xfId="3981"/>
    <cellStyle name="Normal 13 2 3 4" xfId="3288"/>
    <cellStyle name="Normal 13 2 3 5" xfId="2589"/>
    <cellStyle name="Normal 13 2 4" xfId="1360"/>
    <cellStyle name="Normal 13 2 4 2" xfId="4436"/>
    <cellStyle name="Normal 13 2 5" xfId="3523"/>
    <cellStyle name="Normal 13 2 6" xfId="2822"/>
    <cellStyle name="Normal 13 2 7" xfId="2123"/>
    <cellStyle name="Normal 13 3" xfId="555"/>
    <cellStyle name="Normal 13 3 2" xfId="1018"/>
    <cellStyle name="Normal 13 3 2 2" xfId="4097"/>
    <cellStyle name="Normal 13 3 3" xfId="1493"/>
    <cellStyle name="Normal 13 3 3 2" xfId="4559"/>
    <cellStyle name="Normal 13 3 4" xfId="3642"/>
    <cellStyle name="Normal 13 3 5" xfId="2945"/>
    <cellStyle name="Normal 13 3 6" xfId="2246"/>
    <cellStyle name="Normal 13 4" xfId="789"/>
    <cellStyle name="Normal 13 4 2" xfId="1730"/>
    <cellStyle name="Normal 13 4 2 2" xfId="4792"/>
    <cellStyle name="Normal 13 4 3" xfId="3870"/>
    <cellStyle name="Normal 13 4 4" xfId="3176"/>
    <cellStyle name="Normal 13 4 5" xfId="2477"/>
    <cellStyle name="Normal 13 5" xfId="1248"/>
    <cellStyle name="Normal 13 5 2" xfId="4324"/>
    <cellStyle name="Normal 13 6" xfId="3411"/>
    <cellStyle name="Normal 13 7" xfId="2710"/>
    <cellStyle name="Normal 13 8" xfId="2009"/>
    <cellStyle name="Normal 13 9" xfId="5369"/>
    <cellStyle name="Normal 14" xfId="349"/>
    <cellStyle name="Normal 14 10" xfId="2124"/>
    <cellStyle name="Normal 14 2" xfId="350"/>
    <cellStyle name="Normal 14 2 2" xfId="351"/>
    <cellStyle name="Normal 14 2 2 2" xfId="669"/>
    <cellStyle name="Normal 14 2 2 2 2" xfId="1132"/>
    <cellStyle name="Normal 14 2 2 2 2 2" xfId="4211"/>
    <cellStyle name="Normal 14 2 2 2 3" xfId="1607"/>
    <cellStyle name="Normal 14 2 2 2 3 2" xfId="4673"/>
    <cellStyle name="Normal 14 2 2 2 4" xfId="3756"/>
    <cellStyle name="Normal 14 2 2 2 5" xfId="3059"/>
    <cellStyle name="Normal 14 2 2 2 6" xfId="2360"/>
    <cellStyle name="Normal 14 2 2 3" xfId="905"/>
    <cellStyle name="Normal 14 2 2 3 2" xfId="1852"/>
    <cellStyle name="Normal 14 2 2 3 2 2" xfId="4914"/>
    <cellStyle name="Normal 14 2 2 3 3" xfId="3984"/>
    <cellStyle name="Normal 14 2 2 3 4" xfId="3291"/>
    <cellStyle name="Normal 14 2 2 3 5" xfId="2592"/>
    <cellStyle name="Normal 14 2 2 4" xfId="1363"/>
    <cellStyle name="Normal 14 2 2 4 2" xfId="4439"/>
    <cellStyle name="Normal 14 2 2 5" xfId="3526"/>
    <cellStyle name="Normal 14 2 2 6" xfId="2825"/>
    <cellStyle name="Normal 14 2 2 7" xfId="2126"/>
    <cellStyle name="Normal 14 2 3" xfId="668"/>
    <cellStyle name="Normal 14 2 3 2" xfId="1131"/>
    <cellStyle name="Normal 14 2 3 2 2" xfId="4210"/>
    <cellStyle name="Normal 14 2 3 3" xfId="1606"/>
    <cellStyle name="Normal 14 2 3 3 2" xfId="4672"/>
    <cellStyle name="Normal 14 2 3 4" xfId="3755"/>
    <cellStyle name="Normal 14 2 3 5" xfId="3058"/>
    <cellStyle name="Normal 14 2 3 6" xfId="2359"/>
    <cellStyle name="Normal 14 2 4" xfId="904"/>
    <cellStyle name="Normal 14 2 4 2" xfId="1851"/>
    <cellStyle name="Normal 14 2 4 2 2" xfId="4913"/>
    <cellStyle name="Normal 14 2 4 3" xfId="3983"/>
    <cellStyle name="Normal 14 2 4 4" xfId="3290"/>
    <cellStyle name="Normal 14 2 4 5" xfId="2591"/>
    <cellStyle name="Normal 14 2 5" xfId="1362"/>
    <cellStyle name="Normal 14 2 5 2" xfId="4438"/>
    <cellStyle name="Normal 14 2 6" xfId="3525"/>
    <cellStyle name="Normal 14 2 7" xfId="2824"/>
    <cellStyle name="Normal 14 2 8" xfId="2125"/>
    <cellStyle name="Normal 14 3" xfId="352"/>
    <cellStyle name="Normal 14 3 2" xfId="353"/>
    <cellStyle name="Normal 14 3 2 2" xfId="671"/>
    <cellStyle name="Normal 14 3 2 2 2" xfId="1134"/>
    <cellStyle name="Normal 14 3 2 2 2 2" xfId="4213"/>
    <cellStyle name="Normal 14 3 2 2 3" xfId="1609"/>
    <cellStyle name="Normal 14 3 2 2 3 2" xfId="4675"/>
    <cellStyle name="Normal 14 3 2 2 4" xfId="3758"/>
    <cellStyle name="Normal 14 3 2 2 5" xfId="3061"/>
    <cellStyle name="Normal 14 3 2 2 6" xfId="2362"/>
    <cellStyle name="Normal 14 3 2 3" xfId="907"/>
    <cellStyle name="Normal 14 3 2 3 2" xfId="1854"/>
    <cellStyle name="Normal 14 3 2 3 2 2" xfId="4916"/>
    <cellStyle name="Normal 14 3 2 3 3" xfId="3986"/>
    <cellStyle name="Normal 14 3 2 3 4" xfId="3293"/>
    <cellStyle name="Normal 14 3 2 3 5" xfId="2594"/>
    <cellStyle name="Normal 14 3 2 4" xfId="1365"/>
    <cellStyle name="Normal 14 3 2 4 2" xfId="4441"/>
    <cellStyle name="Normal 14 3 2 5" xfId="3528"/>
    <cellStyle name="Normal 14 3 2 6" xfId="2827"/>
    <cellStyle name="Normal 14 3 2 7" xfId="2128"/>
    <cellStyle name="Normal 14 3 3" xfId="354"/>
    <cellStyle name="Normal 14 3 3 2" xfId="672"/>
    <cellStyle name="Normal 14 3 3 2 2" xfId="1135"/>
    <cellStyle name="Normal 14 3 3 2 2 2" xfId="4214"/>
    <cellStyle name="Normal 14 3 3 2 3" xfId="1610"/>
    <cellStyle name="Normal 14 3 3 2 3 2" xfId="4676"/>
    <cellStyle name="Normal 14 3 3 2 4" xfId="3759"/>
    <cellStyle name="Normal 14 3 3 2 5" xfId="3062"/>
    <cellStyle name="Normal 14 3 3 2 6" xfId="2363"/>
    <cellStyle name="Normal 14 3 3 3" xfId="908"/>
    <cellStyle name="Normal 14 3 3 3 2" xfId="1855"/>
    <cellStyle name="Normal 14 3 3 3 2 2" xfId="4917"/>
    <cellStyle name="Normal 14 3 3 3 3" xfId="3987"/>
    <cellStyle name="Normal 14 3 3 3 4" xfId="3294"/>
    <cellStyle name="Normal 14 3 3 3 5" xfId="2595"/>
    <cellStyle name="Normal 14 3 3 4" xfId="1366"/>
    <cellStyle name="Normal 14 3 3 4 2" xfId="4442"/>
    <cellStyle name="Normal 14 3 3 5" xfId="3529"/>
    <cellStyle name="Normal 14 3 3 6" xfId="2828"/>
    <cellStyle name="Normal 14 3 3 7" xfId="2129"/>
    <cellStyle name="Normal 14 3 4" xfId="670"/>
    <cellStyle name="Normal 14 3 4 2" xfId="1133"/>
    <cellStyle name="Normal 14 3 4 2 2" xfId="4212"/>
    <cellStyle name="Normal 14 3 4 3" xfId="1608"/>
    <cellStyle name="Normal 14 3 4 3 2" xfId="4674"/>
    <cellStyle name="Normal 14 3 4 4" xfId="3757"/>
    <cellStyle name="Normal 14 3 4 5" xfId="3060"/>
    <cellStyle name="Normal 14 3 4 6" xfId="2361"/>
    <cellStyle name="Normal 14 3 5" xfId="906"/>
    <cellStyle name="Normal 14 3 5 2" xfId="1853"/>
    <cellStyle name="Normal 14 3 5 2 2" xfId="4915"/>
    <cellStyle name="Normal 14 3 5 3" xfId="3985"/>
    <cellStyle name="Normal 14 3 5 4" xfId="3292"/>
    <cellStyle name="Normal 14 3 5 5" xfId="2593"/>
    <cellStyle name="Normal 14 3 6" xfId="1364"/>
    <cellStyle name="Normal 14 3 6 2" xfId="4440"/>
    <cellStyle name="Normal 14 3 7" xfId="3527"/>
    <cellStyle name="Normal 14 3 8" xfId="2826"/>
    <cellStyle name="Normal 14 3 9" xfId="2127"/>
    <cellStyle name="Normal 14 4" xfId="355"/>
    <cellStyle name="Normal 14 4 2" xfId="673"/>
    <cellStyle name="Normal 14 4 2 2" xfId="1136"/>
    <cellStyle name="Normal 14 4 2 2 2" xfId="4215"/>
    <cellStyle name="Normal 14 4 2 3" xfId="1611"/>
    <cellStyle name="Normal 14 4 2 3 2" xfId="4677"/>
    <cellStyle name="Normal 14 4 2 4" xfId="3760"/>
    <cellStyle name="Normal 14 4 2 5" xfId="3063"/>
    <cellStyle name="Normal 14 4 2 6" xfId="2364"/>
    <cellStyle name="Normal 14 4 3" xfId="909"/>
    <cellStyle name="Normal 14 4 3 2" xfId="1856"/>
    <cellStyle name="Normal 14 4 3 2 2" xfId="4918"/>
    <cellStyle name="Normal 14 4 3 3" xfId="3988"/>
    <cellStyle name="Normal 14 4 3 4" xfId="3295"/>
    <cellStyle name="Normal 14 4 3 5" xfId="2596"/>
    <cellStyle name="Normal 14 4 4" xfId="1367"/>
    <cellStyle name="Normal 14 4 4 2" xfId="4443"/>
    <cellStyle name="Normal 14 4 5" xfId="3530"/>
    <cellStyle name="Normal 14 4 6" xfId="2829"/>
    <cellStyle name="Normal 14 4 7" xfId="2130"/>
    <cellStyle name="Normal 14 5" xfId="667"/>
    <cellStyle name="Normal 14 5 2" xfId="1130"/>
    <cellStyle name="Normal 14 5 2 2" xfId="4209"/>
    <cellStyle name="Normal 14 5 3" xfId="1605"/>
    <cellStyle name="Normal 14 5 3 2" xfId="4671"/>
    <cellStyle name="Normal 14 5 4" xfId="3754"/>
    <cellStyle name="Normal 14 5 5" xfId="3057"/>
    <cellStyle name="Normal 14 5 6" xfId="2358"/>
    <cellStyle name="Normal 14 6" xfId="903"/>
    <cellStyle name="Normal 14 6 2" xfId="1850"/>
    <cellStyle name="Normal 14 6 2 2" xfId="4912"/>
    <cellStyle name="Normal 14 6 3" xfId="3982"/>
    <cellStyle name="Normal 14 6 4" xfId="3289"/>
    <cellStyle name="Normal 14 6 5" xfId="2590"/>
    <cellStyle name="Normal 14 7" xfId="1361"/>
    <cellStyle name="Normal 14 7 2" xfId="4437"/>
    <cellStyle name="Normal 14 8" xfId="3524"/>
    <cellStyle name="Normal 14 9" xfId="2823"/>
    <cellStyle name="Normal 15" xfId="356"/>
    <cellStyle name="Normal 15 2" xfId="357"/>
    <cellStyle name="Normal 15 2 2" xfId="358"/>
    <cellStyle name="Normal 15 2 2 2" xfId="676"/>
    <cellStyle name="Normal 15 2 2 2 2" xfId="1139"/>
    <cellStyle name="Normal 15 2 2 2 2 2" xfId="4218"/>
    <cellStyle name="Normal 15 2 2 2 3" xfId="1614"/>
    <cellStyle name="Normal 15 2 2 2 3 2" xfId="4680"/>
    <cellStyle name="Normal 15 2 2 2 4" xfId="3763"/>
    <cellStyle name="Normal 15 2 2 2 5" xfId="3066"/>
    <cellStyle name="Normal 15 2 2 2 6" xfId="2367"/>
    <cellStyle name="Normal 15 2 2 3" xfId="912"/>
    <cellStyle name="Normal 15 2 2 3 2" xfId="1859"/>
    <cellStyle name="Normal 15 2 2 3 2 2" xfId="4921"/>
    <cellStyle name="Normal 15 2 2 3 3" xfId="3991"/>
    <cellStyle name="Normal 15 2 2 3 4" xfId="3298"/>
    <cellStyle name="Normal 15 2 2 3 5" xfId="2599"/>
    <cellStyle name="Normal 15 2 2 4" xfId="1370"/>
    <cellStyle name="Normal 15 2 2 4 2" xfId="4446"/>
    <cellStyle name="Normal 15 2 2 5" xfId="3533"/>
    <cellStyle name="Normal 15 2 2 6" xfId="2832"/>
    <cellStyle name="Normal 15 2 2 7" xfId="2133"/>
    <cellStyle name="Normal 15 2 3" xfId="675"/>
    <cellStyle name="Normal 15 2 3 2" xfId="1138"/>
    <cellStyle name="Normal 15 2 3 2 2" xfId="4217"/>
    <cellStyle name="Normal 15 2 3 3" xfId="1613"/>
    <cellStyle name="Normal 15 2 3 3 2" xfId="4679"/>
    <cellStyle name="Normal 15 2 3 4" xfId="3762"/>
    <cellStyle name="Normal 15 2 3 5" xfId="3065"/>
    <cellStyle name="Normal 15 2 3 6" xfId="2366"/>
    <cellStyle name="Normal 15 2 4" xfId="911"/>
    <cellStyle name="Normal 15 2 4 2" xfId="1858"/>
    <cellStyle name="Normal 15 2 4 2 2" xfId="4920"/>
    <cellStyle name="Normal 15 2 4 3" xfId="3990"/>
    <cellStyle name="Normal 15 2 4 4" xfId="3297"/>
    <cellStyle name="Normal 15 2 4 5" xfId="2598"/>
    <cellStyle name="Normal 15 2 5" xfId="1369"/>
    <cellStyle name="Normal 15 2 5 2" xfId="4445"/>
    <cellStyle name="Normal 15 2 6" xfId="3532"/>
    <cellStyle name="Normal 15 2 7" xfId="2831"/>
    <cellStyle name="Normal 15 2 8" xfId="2132"/>
    <cellStyle name="Normal 15 3" xfId="359"/>
    <cellStyle name="Normal 15 3 2" xfId="677"/>
    <cellStyle name="Normal 15 3 2 2" xfId="1140"/>
    <cellStyle name="Normal 15 3 2 2 2" xfId="4219"/>
    <cellStyle name="Normal 15 3 2 3" xfId="1615"/>
    <cellStyle name="Normal 15 3 2 3 2" xfId="4681"/>
    <cellStyle name="Normal 15 3 2 4" xfId="3764"/>
    <cellStyle name="Normal 15 3 2 5" xfId="3067"/>
    <cellStyle name="Normal 15 3 2 6" xfId="2368"/>
    <cellStyle name="Normal 15 3 3" xfId="913"/>
    <cellStyle name="Normal 15 3 3 2" xfId="1860"/>
    <cellStyle name="Normal 15 3 3 2 2" xfId="4922"/>
    <cellStyle name="Normal 15 3 3 3" xfId="3992"/>
    <cellStyle name="Normal 15 3 3 4" xfId="3299"/>
    <cellStyle name="Normal 15 3 3 5" xfId="2600"/>
    <cellStyle name="Normal 15 3 4" xfId="1371"/>
    <cellStyle name="Normal 15 3 4 2" xfId="4447"/>
    <cellStyle name="Normal 15 3 5" xfId="3534"/>
    <cellStyle name="Normal 15 3 6" xfId="2833"/>
    <cellStyle name="Normal 15 3 7" xfId="2134"/>
    <cellStyle name="Normal 15 4" xfId="674"/>
    <cellStyle name="Normal 15 4 2" xfId="1137"/>
    <cellStyle name="Normal 15 4 2 2" xfId="4216"/>
    <cellStyle name="Normal 15 4 3" xfId="1612"/>
    <cellStyle name="Normal 15 4 3 2" xfId="4678"/>
    <cellStyle name="Normal 15 4 4" xfId="3761"/>
    <cellStyle name="Normal 15 4 5" xfId="3064"/>
    <cellStyle name="Normal 15 4 6" xfId="2365"/>
    <cellStyle name="Normal 15 5" xfId="910"/>
    <cellStyle name="Normal 15 5 2" xfId="1857"/>
    <cellStyle name="Normal 15 5 2 2" xfId="4919"/>
    <cellStyle name="Normal 15 5 3" xfId="3989"/>
    <cellStyle name="Normal 15 5 4" xfId="3296"/>
    <cellStyle name="Normal 15 5 5" xfId="2597"/>
    <cellStyle name="Normal 15 6" xfId="1368"/>
    <cellStyle name="Normal 15 6 2" xfId="4444"/>
    <cellStyle name="Normal 15 7" xfId="3531"/>
    <cellStyle name="Normal 15 8" xfId="2830"/>
    <cellStyle name="Normal 15 9" xfId="2131"/>
    <cellStyle name="Normal 16" xfId="360"/>
    <cellStyle name="Normal 16 2" xfId="361"/>
    <cellStyle name="Normal 16 2 2" xfId="679"/>
    <cellStyle name="Normal 16 2 2 2" xfId="1142"/>
    <cellStyle name="Normal 16 2 2 2 2" xfId="4221"/>
    <cellStyle name="Normal 16 2 2 3" xfId="1617"/>
    <cellStyle name="Normal 16 2 2 3 2" xfId="4683"/>
    <cellStyle name="Normal 16 2 2 4" xfId="3766"/>
    <cellStyle name="Normal 16 2 2 5" xfId="3069"/>
    <cellStyle name="Normal 16 2 2 6" xfId="2370"/>
    <cellStyle name="Normal 16 2 3" xfId="915"/>
    <cellStyle name="Normal 16 2 3 2" xfId="1862"/>
    <cellStyle name="Normal 16 2 3 2 2" xfId="4924"/>
    <cellStyle name="Normal 16 2 3 3" xfId="3994"/>
    <cellStyle name="Normal 16 2 3 4" xfId="3301"/>
    <cellStyle name="Normal 16 2 3 5" xfId="2602"/>
    <cellStyle name="Normal 16 2 4" xfId="1373"/>
    <cellStyle name="Normal 16 2 4 2" xfId="4449"/>
    <cellStyle name="Normal 16 2 5" xfId="3536"/>
    <cellStyle name="Normal 16 2 6" xfId="2835"/>
    <cellStyle name="Normal 16 2 7" xfId="2136"/>
    <cellStyle name="Normal 16 3" xfId="678"/>
    <cellStyle name="Normal 16 3 2" xfId="1141"/>
    <cellStyle name="Normal 16 3 2 2" xfId="4220"/>
    <cellStyle name="Normal 16 3 3" xfId="1616"/>
    <cellStyle name="Normal 16 3 3 2" xfId="4682"/>
    <cellStyle name="Normal 16 3 4" xfId="3765"/>
    <cellStyle name="Normal 16 3 5" xfId="3068"/>
    <cellStyle name="Normal 16 3 6" xfId="2369"/>
    <cellStyle name="Normal 16 4" xfId="914"/>
    <cellStyle name="Normal 16 4 2" xfId="1861"/>
    <cellStyle name="Normal 16 4 2 2" xfId="4923"/>
    <cellStyle name="Normal 16 4 3" xfId="3993"/>
    <cellStyle name="Normal 16 4 4" xfId="3300"/>
    <cellStyle name="Normal 16 4 5" xfId="2601"/>
    <cellStyle name="Normal 16 5" xfId="1372"/>
    <cellStyle name="Normal 16 5 2" xfId="4448"/>
    <cellStyle name="Normal 16 6" xfId="3535"/>
    <cellStyle name="Normal 16 7" xfId="2834"/>
    <cellStyle name="Normal 16 8" xfId="2135"/>
    <cellStyle name="Normal 16 9" xfId="5368"/>
    <cellStyle name="Normal 17" xfId="362"/>
    <cellStyle name="Normal 18" xfId="363"/>
    <cellStyle name="Normal 18 10" xfId="2137"/>
    <cellStyle name="Normal 18 2" xfId="364"/>
    <cellStyle name="Normal 18 2 2" xfId="365"/>
    <cellStyle name="Normal 18 2 2 2" xfId="682"/>
    <cellStyle name="Normal 18 2 2 2 2" xfId="1145"/>
    <cellStyle name="Normal 18 2 2 2 2 2" xfId="4224"/>
    <cellStyle name="Normal 18 2 2 2 3" xfId="1620"/>
    <cellStyle name="Normal 18 2 2 2 3 2" xfId="4686"/>
    <cellStyle name="Normal 18 2 2 2 4" xfId="3769"/>
    <cellStyle name="Normal 18 2 2 2 5" xfId="3072"/>
    <cellStyle name="Normal 18 2 2 2 6" xfId="2373"/>
    <cellStyle name="Normal 18 2 2 3" xfId="918"/>
    <cellStyle name="Normal 18 2 2 3 2" xfId="1865"/>
    <cellStyle name="Normal 18 2 2 3 2 2" xfId="4927"/>
    <cellStyle name="Normal 18 2 2 3 3" xfId="3997"/>
    <cellStyle name="Normal 18 2 2 3 4" xfId="3304"/>
    <cellStyle name="Normal 18 2 2 3 5" xfId="2605"/>
    <cellStyle name="Normal 18 2 2 4" xfId="1376"/>
    <cellStyle name="Normal 18 2 2 4 2" xfId="4452"/>
    <cellStyle name="Normal 18 2 2 5" xfId="3539"/>
    <cellStyle name="Normal 18 2 2 6" xfId="2838"/>
    <cellStyle name="Normal 18 2 2 7" xfId="2139"/>
    <cellStyle name="Normal 18 2 3" xfId="681"/>
    <cellStyle name="Normal 18 2 3 2" xfId="1144"/>
    <cellStyle name="Normal 18 2 3 2 2" xfId="4223"/>
    <cellStyle name="Normal 18 2 3 3" xfId="1619"/>
    <cellStyle name="Normal 18 2 3 3 2" xfId="4685"/>
    <cellStyle name="Normal 18 2 3 4" xfId="3768"/>
    <cellStyle name="Normal 18 2 3 5" xfId="3071"/>
    <cellStyle name="Normal 18 2 3 6" xfId="2372"/>
    <cellStyle name="Normal 18 2 4" xfId="917"/>
    <cellStyle name="Normal 18 2 4 2" xfId="1864"/>
    <cellStyle name="Normal 18 2 4 2 2" xfId="4926"/>
    <cellStyle name="Normal 18 2 4 3" xfId="3996"/>
    <cellStyle name="Normal 18 2 4 4" xfId="3303"/>
    <cellStyle name="Normal 18 2 4 5" xfId="2604"/>
    <cellStyle name="Normal 18 2 5" xfId="1375"/>
    <cellStyle name="Normal 18 2 5 2" xfId="4451"/>
    <cellStyle name="Normal 18 2 6" xfId="3538"/>
    <cellStyle name="Normal 18 2 7" xfId="2837"/>
    <cellStyle name="Normal 18 2 8" xfId="2138"/>
    <cellStyle name="Normal 18 3" xfId="366"/>
    <cellStyle name="Normal 18 3 2" xfId="367"/>
    <cellStyle name="Normal 18 3 2 2" xfId="684"/>
    <cellStyle name="Normal 18 3 2 2 2" xfId="1147"/>
    <cellStyle name="Normal 18 3 2 2 2 2" xfId="4226"/>
    <cellStyle name="Normal 18 3 2 2 3" xfId="1622"/>
    <cellStyle name="Normal 18 3 2 2 3 2" xfId="4688"/>
    <cellStyle name="Normal 18 3 2 2 4" xfId="3771"/>
    <cellStyle name="Normal 18 3 2 2 5" xfId="3074"/>
    <cellStyle name="Normal 18 3 2 2 6" xfId="2375"/>
    <cellStyle name="Normal 18 3 2 3" xfId="920"/>
    <cellStyle name="Normal 18 3 2 3 2" xfId="1867"/>
    <cellStyle name="Normal 18 3 2 3 2 2" xfId="4929"/>
    <cellStyle name="Normal 18 3 2 3 3" xfId="3999"/>
    <cellStyle name="Normal 18 3 2 3 4" xfId="3306"/>
    <cellStyle name="Normal 18 3 2 3 5" xfId="2607"/>
    <cellStyle name="Normal 18 3 2 4" xfId="1378"/>
    <cellStyle name="Normal 18 3 2 4 2" xfId="4454"/>
    <cellStyle name="Normal 18 3 2 5" xfId="3541"/>
    <cellStyle name="Normal 18 3 2 6" xfId="2840"/>
    <cellStyle name="Normal 18 3 2 7" xfId="2141"/>
    <cellStyle name="Normal 18 3 3" xfId="683"/>
    <cellStyle name="Normal 18 3 3 2" xfId="1146"/>
    <cellStyle name="Normal 18 3 3 2 2" xfId="4225"/>
    <cellStyle name="Normal 18 3 3 3" xfId="1621"/>
    <cellStyle name="Normal 18 3 3 3 2" xfId="4687"/>
    <cellStyle name="Normal 18 3 3 4" xfId="3770"/>
    <cellStyle name="Normal 18 3 3 5" xfId="3073"/>
    <cellStyle name="Normal 18 3 3 6" xfId="2374"/>
    <cellStyle name="Normal 18 3 4" xfId="919"/>
    <cellStyle name="Normal 18 3 4 2" xfId="1866"/>
    <cellStyle name="Normal 18 3 4 2 2" xfId="4928"/>
    <cellStyle name="Normal 18 3 4 3" xfId="3998"/>
    <cellStyle name="Normal 18 3 4 4" xfId="3305"/>
    <cellStyle name="Normal 18 3 4 5" xfId="2606"/>
    <cellStyle name="Normal 18 3 5" xfId="1377"/>
    <cellStyle name="Normal 18 3 5 2" xfId="4453"/>
    <cellStyle name="Normal 18 3 6" xfId="3540"/>
    <cellStyle name="Normal 18 3 7" xfId="2839"/>
    <cellStyle name="Normal 18 3 8" xfId="2140"/>
    <cellStyle name="Normal 18 4" xfId="368"/>
    <cellStyle name="Normal 18 4 2" xfId="685"/>
    <cellStyle name="Normal 18 4 2 2" xfId="1148"/>
    <cellStyle name="Normal 18 4 2 2 2" xfId="4227"/>
    <cellStyle name="Normal 18 4 2 3" xfId="1623"/>
    <cellStyle name="Normal 18 4 2 3 2" xfId="4689"/>
    <cellStyle name="Normal 18 4 2 4" xfId="3772"/>
    <cellStyle name="Normal 18 4 2 5" xfId="3075"/>
    <cellStyle name="Normal 18 4 2 6" xfId="2376"/>
    <cellStyle name="Normal 18 4 3" xfId="921"/>
    <cellStyle name="Normal 18 4 3 2" xfId="1868"/>
    <cellStyle name="Normal 18 4 3 2 2" xfId="4930"/>
    <cellStyle name="Normal 18 4 3 3" xfId="4000"/>
    <cellStyle name="Normal 18 4 3 4" xfId="3307"/>
    <cellStyle name="Normal 18 4 3 5" xfId="2608"/>
    <cellStyle name="Normal 18 4 4" xfId="1379"/>
    <cellStyle name="Normal 18 4 4 2" xfId="4455"/>
    <cellStyle name="Normal 18 4 5" xfId="3542"/>
    <cellStyle name="Normal 18 4 6" xfId="2841"/>
    <cellStyle name="Normal 18 4 7" xfId="2142"/>
    <cellStyle name="Normal 18 5" xfId="680"/>
    <cellStyle name="Normal 18 5 2" xfId="1143"/>
    <cellStyle name="Normal 18 5 2 2" xfId="4222"/>
    <cellStyle name="Normal 18 5 3" xfId="1618"/>
    <cellStyle name="Normal 18 5 3 2" xfId="4684"/>
    <cellStyle name="Normal 18 5 4" xfId="3767"/>
    <cellStyle name="Normal 18 5 5" xfId="3070"/>
    <cellStyle name="Normal 18 5 6" xfId="2371"/>
    <cellStyle name="Normal 18 6" xfId="916"/>
    <cellStyle name="Normal 18 6 2" xfId="1863"/>
    <cellStyle name="Normal 18 6 2 2" xfId="4925"/>
    <cellStyle name="Normal 18 6 3" xfId="3995"/>
    <cellStyle name="Normal 18 6 4" xfId="3302"/>
    <cellStyle name="Normal 18 6 5" xfId="2603"/>
    <cellStyle name="Normal 18 7" xfId="1374"/>
    <cellStyle name="Normal 18 7 2" xfId="4450"/>
    <cellStyle name="Normal 18 8" xfId="3537"/>
    <cellStyle name="Normal 18 9" xfId="2836"/>
    <cellStyle name="Normal 19" xfId="369"/>
    <cellStyle name="Normal 19 2" xfId="370"/>
    <cellStyle name="Normal 19 3" xfId="371"/>
    <cellStyle name="Normal 19 3 2" xfId="687"/>
    <cellStyle name="Normal 19 3 2 2" xfId="1150"/>
    <cellStyle name="Normal 19 3 2 2 2" xfId="4229"/>
    <cellStyle name="Normal 19 3 2 3" xfId="1625"/>
    <cellStyle name="Normal 19 3 2 3 2" xfId="4691"/>
    <cellStyle name="Normal 19 3 2 4" xfId="3774"/>
    <cellStyle name="Normal 19 3 2 5" xfId="3077"/>
    <cellStyle name="Normal 19 3 2 6" xfId="2378"/>
    <cellStyle name="Normal 19 3 3" xfId="923"/>
    <cellStyle name="Normal 19 3 3 2" xfId="1870"/>
    <cellStyle name="Normal 19 3 3 2 2" xfId="4932"/>
    <cellStyle name="Normal 19 3 3 3" xfId="4002"/>
    <cellStyle name="Normal 19 3 3 4" xfId="3309"/>
    <cellStyle name="Normal 19 3 3 5" xfId="2610"/>
    <cellStyle name="Normal 19 3 4" xfId="1381"/>
    <cellStyle name="Normal 19 3 4 2" xfId="4457"/>
    <cellStyle name="Normal 19 3 5" xfId="3544"/>
    <cellStyle name="Normal 19 3 6" xfId="2843"/>
    <cellStyle name="Normal 19 3 7" xfId="2144"/>
    <cellStyle name="Normal 19 4" xfId="686"/>
    <cellStyle name="Normal 19 4 2" xfId="1149"/>
    <cellStyle name="Normal 19 4 2 2" xfId="4228"/>
    <cellStyle name="Normal 19 4 3" xfId="1624"/>
    <cellStyle name="Normal 19 4 3 2" xfId="4690"/>
    <cellStyle name="Normal 19 4 4" xfId="3773"/>
    <cellStyle name="Normal 19 4 5" xfId="3076"/>
    <cellStyle name="Normal 19 4 6" xfId="2377"/>
    <cellStyle name="Normal 19 5" xfId="922"/>
    <cellStyle name="Normal 19 5 2" xfId="1869"/>
    <cellStyle name="Normal 19 5 2 2" xfId="4931"/>
    <cellStyle name="Normal 19 5 3" xfId="4001"/>
    <cellStyle name="Normal 19 5 4" xfId="3308"/>
    <cellStyle name="Normal 19 5 5" xfId="2609"/>
    <cellStyle name="Normal 19 6" xfId="1380"/>
    <cellStyle name="Normal 19 6 2" xfId="4456"/>
    <cellStyle name="Normal 19 7" xfId="3543"/>
    <cellStyle name="Normal 19 8" xfId="2842"/>
    <cellStyle name="Normal 19 9" xfId="2143"/>
    <cellStyle name="Normal 2" xfId="125"/>
    <cellStyle name="Normal 2 2" xfId="372"/>
    <cellStyle name="Normal 2 2 2" xfId="373"/>
    <cellStyle name="Normal 2 2 2 2" xfId="374"/>
    <cellStyle name="Normal 2 2 2 2 2" xfId="5366"/>
    <cellStyle name="Normal 2 2 2 3" xfId="5362"/>
    <cellStyle name="Normal 2 2 3" xfId="5358"/>
    <cellStyle name="Normal 2 254" xfId="1968"/>
    <cellStyle name="Normal 2 3" xfId="375"/>
    <cellStyle name="Normal 2 3 10" xfId="2145"/>
    <cellStyle name="Normal 2 3 11" xfId="5395"/>
    <cellStyle name="Normal 2 3 2" xfId="376"/>
    <cellStyle name="Normal 2 3 2 2" xfId="377"/>
    <cellStyle name="Normal 2 3 2 2 2" xfId="690"/>
    <cellStyle name="Normal 2 3 2 2 2 2" xfId="1153"/>
    <cellStyle name="Normal 2 3 2 2 2 2 2" xfId="4232"/>
    <cellStyle name="Normal 2 3 2 2 2 3" xfId="1628"/>
    <cellStyle name="Normal 2 3 2 2 2 3 2" xfId="4694"/>
    <cellStyle name="Normal 2 3 2 2 2 4" xfId="3777"/>
    <cellStyle name="Normal 2 3 2 2 2 5" xfId="3080"/>
    <cellStyle name="Normal 2 3 2 2 2 6" xfId="2381"/>
    <cellStyle name="Normal 2 3 2 2 3" xfId="926"/>
    <cellStyle name="Normal 2 3 2 2 3 2" xfId="1873"/>
    <cellStyle name="Normal 2 3 2 2 3 2 2" xfId="4935"/>
    <cellStyle name="Normal 2 3 2 2 3 3" xfId="4005"/>
    <cellStyle name="Normal 2 3 2 2 3 4" xfId="3312"/>
    <cellStyle name="Normal 2 3 2 2 3 5" xfId="2613"/>
    <cellStyle name="Normal 2 3 2 2 4" xfId="1384"/>
    <cellStyle name="Normal 2 3 2 2 4 2" xfId="4460"/>
    <cellStyle name="Normal 2 3 2 2 5" xfId="3547"/>
    <cellStyle name="Normal 2 3 2 2 6" xfId="2846"/>
    <cellStyle name="Normal 2 3 2 2 7" xfId="2147"/>
    <cellStyle name="Normal 2 3 2 3" xfId="689"/>
    <cellStyle name="Normal 2 3 2 3 2" xfId="1152"/>
    <cellStyle name="Normal 2 3 2 3 2 2" xfId="4231"/>
    <cellStyle name="Normal 2 3 2 3 3" xfId="1627"/>
    <cellStyle name="Normal 2 3 2 3 3 2" xfId="4693"/>
    <cellStyle name="Normal 2 3 2 3 4" xfId="3776"/>
    <cellStyle name="Normal 2 3 2 3 5" xfId="3079"/>
    <cellStyle name="Normal 2 3 2 3 6" xfId="2380"/>
    <cellStyle name="Normal 2 3 2 4" xfId="925"/>
    <cellStyle name="Normal 2 3 2 4 2" xfId="1872"/>
    <cellStyle name="Normal 2 3 2 4 2 2" xfId="4934"/>
    <cellStyle name="Normal 2 3 2 4 3" xfId="4004"/>
    <cellStyle name="Normal 2 3 2 4 4" xfId="3311"/>
    <cellStyle name="Normal 2 3 2 4 5" xfId="2612"/>
    <cellStyle name="Normal 2 3 2 5" xfId="1383"/>
    <cellStyle name="Normal 2 3 2 5 2" xfId="4459"/>
    <cellStyle name="Normal 2 3 2 6" xfId="3546"/>
    <cellStyle name="Normal 2 3 2 7" xfId="2845"/>
    <cellStyle name="Normal 2 3 2 8" xfId="2146"/>
    <cellStyle name="Normal 2 3 3" xfId="378"/>
    <cellStyle name="Normal 2 3 3 2" xfId="691"/>
    <cellStyle name="Normal 2 3 3 2 2" xfId="1154"/>
    <cellStyle name="Normal 2 3 3 2 2 2" xfId="4233"/>
    <cellStyle name="Normal 2 3 3 2 3" xfId="1629"/>
    <cellStyle name="Normal 2 3 3 2 3 2" xfId="4695"/>
    <cellStyle name="Normal 2 3 3 2 4" xfId="3778"/>
    <cellStyle name="Normal 2 3 3 2 5" xfId="3081"/>
    <cellStyle name="Normal 2 3 3 2 6" xfId="2382"/>
    <cellStyle name="Normal 2 3 3 3" xfId="927"/>
    <cellStyle name="Normal 2 3 3 3 2" xfId="1874"/>
    <cellStyle name="Normal 2 3 3 3 2 2" xfId="4936"/>
    <cellStyle name="Normal 2 3 3 3 3" xfId="4006"/>
    <cellStyle name="Normal 2 3 3 3 4" xfId="3313"/>
    <cellStyle name="Normal 2 3 3 3 5" xfId="2614"/>
    <cellStyle name="Normal 2 3 3 4" xfId="1385"/>
    <cellStyle name="Normal 2 3 3 4 2" xfId="4461"/>
    <cellStyle name="Normal 2 3 3 5" xfId="3548"/>
    <cellStyle name="Normal 2 3 3 6" xfId="2847"/>
    <cellStyle name="Normal 2 3 3 7" xfId="2148"/>
    <cellStyle name="Normal 2 3 4" xfId="688"/>
    <cellStyle name="Normal 2 3 4 2" xfId="1151"/>
    <cellStyle name="Normal 2 3 4 2 2" xfId="4230"/>
    <cellStyle name="Normal 2 3 4 3" xfId="1626"/>
    <cellStyle name="Normal 2 3 4 3 2" xfId="4692"/>
    <cellStyle name="Normal 2 3 4 4" xfId="3775"/>
    <cellStyle name="Normal 2 3 4 5" xfId="3078"/>
    <cellStyle name="Normal 2 3 4 6" xfId="2379"/>
    <cellStyle name="Normal 2 3 5" xfId="924"/>
    <cellStyle name="Normal 2 3 5 2" xfId="1871"/>
    <cellStyle name="Normal 2 3 5 2 2" xfId="4933"/>
    <cellStyle name="Normal 2 3 5 3" xfId="4003"/>
    <cellStyle name="Normal 2 3 5 4" xfId="3310"/>
    <cellStyle name="Normal 2 3 5 5" xfId="2611"/>
    <cellStyle name="Normal 2 3 6" xfId="1382"/>
    <cellStyle name="Normal 2 3 6 2" xfId="4458"/>
    <cellStyle name="Normal 2 3 7" xfId="1966"/>
    <cellStyle name="Normal 2 3 7 2" xfId="3545"/>
    <cellStyle name="Normal 2 3 8" xfId="2844"/>
    <cellStyle name="Normal 2 3 9" xfId="5025"/>
    <cellStyle name="Normal 2 4" xfId="379"/>
    <cellStyle name="Normal 2 4 2" xfId="380"/>
    <cellStyle name="Normal 2 4 2 2" xfId="693"/>
    <cellStyle name="Normal 2 4 2 2 2" xfId="1156"/>
    <cellStyle name="Normal 2 4 2 2 2 2" xfId="4235"/>
    <cellStyle name="Normal 2 4 2 2 3" xfId="1631"/>
    <cellStyle name="Normal 2 4 2 2 3 2" xfId="4697"/>
    <cellStyle name="Normal 2 4 2 2 4" xfId="3780"/>
    <cellStyle name="Normal 2 4 2 2 5" xfId="3083"/>
    <cellStyle name="Normal 2 4 2 2 6" xfId="2384"/>
    <cellStyle name="Normal 2 4 2 3" xfId="929"/>
    <cellStyle name="Normal 2 4 2 3 2" xfId="1876"/>
    <cellStyle name="Normal 2 4 2 3 2 2" xfId="4938"/>
    <cellStyle name="Normal 2 4 2 3 3" xfId="4008"/>
    <cellStyle name="Normal 2 4 2 3 4" xfId="3315"/>
    <cellStyle name="Normal 2 4 2 3 5" xfId="2616"/>
    <cellStyle name="Normal 2 4 2 4" xfId="1387"/>
    <cellStyle name="Normal 2 4 2 4 2" xfId="4463"/>
    <cellStyle name="Normal 2 4 2 5" xfId="3550"/>
    <cellStyle name="Normal 2 4 2 6" xfId="2849"/>
    <cellStyle name="Normal 2 4 2 7" xfId="2150"/>
    <cellStyle name="Normal 2 4 3" xfId="692"/>
    <cellStyle name="Normal 2 4 3 2" xfId="1155"/>
    <cellStyle name="Normal 2 4 3 2 2" xfId="4234"/>
    <cellStyle name="Normal 2 4 3 3" xfId="1630"/>
    <cellStyle name="Normal 2 4 3 3 2" xfId="4696"/>
    <cellStyle name="Normal 2 4 3 4" xfId="3779"/>
    <cellStyle name="Normal 2 4 3 5" xfId="3082"/>
    <cellStyle name="Normal 2 4 3 6" xfId="2383"/>
    <cellStyle name="Normal 2 4 4" xfId="928"/>
    <cellStyle name="Normal 2 4 4 2" xfId="1875"/>
    <cellStyle name="Normal 2 4 4 2 2" xfId="4937"/>
    <cellStyle name="Normal 2 4 4 3" xfId="4007"/>
    <cellStyle name="Normal 2 4 4 4" xfId="3314"/>
    <cellStyle name="Normal 2 4 4 5" xfId="2615"/>
    <cellStyle name="Normal 2 4 5" xfId="1386"/>
    <cellStyle name="Normal 2 4 5 2" xfId="4462"/>
    <cellStyle name="Normal 2 4 6" xfId="3549"/>
    <cellStyle name="Normal 2 4 7" xfId="2848"/>
    <cellStyle name="Normal 2 4 8" xfId="2149"/>
    <cellStyle name="Normal 2 5" xfId="381"/>
    <cellStyle name="Normal 2 6" xfId="1455"/>
    <cellStyle name="Normal 2 6 2" xfId="1692"/>
    <cellStyle name="Normal 2 6 2 2" xfId="4755"/>
    <cellStyle name="Normal 2 6 2 3" xfId="3141"/>
    <cellStyle name="Normal 2 6 2 4" xfId="2442"/>
    <cellStyle name="Normal 2 6 3" xfId="1940"/>
    <cellStyle name="Normal 2 6 3 2" xfId="5002"/>
    <cellStyle name="Normal 2 6 3 3" xfId="3373"/>
    <cellStyle name="Normal 2 6 3 4" xfId="2674"/>
    <cellStyle name="Normal 2 6 4" xfId="4524"/>
    <cellStyle name="Normal 2 6 5" xfId="2910"/>
    <cellStyle name="Normal 2 6 6" xfId="2210"/>
    <cellStyle name="Normal 20" xfId="382"/>
    <cellStyle name="Normal 21" xfId="383"/>
    <cellStyle name="Normal 22" xfId="384"/>
    <cellStyle name="Normal 23" xfId="385"/>
    <cellStyle name="Normal 24" xfId="386"/>
    <cellStyle name="Normal 25" xfId="387"/>
    <cellStyle name="Normal 26" xfId="388"/>
    <cellStyle name="Normal 26 2" xfId="389"/>
    <cellStyle name="Normal 26 2 2" xfId="695"/>
    <cellStyle name="Normal 26 2 2 2" xfId="1158"/>
    <cellStyle name="Normal 26 2 2 2 2" xfId="4237"/>
    <cellStyle name="Normal 26 2 2 3" xfId="1633"/>
    <cellStyle name="Normal 26 2 2 3 2" xfId="4699"/>
    <cellStyle name="Normal 26 2 2 4" xfId="3782"/>
    <cellStyle name="Normal 26 2 2 5" xfId="3085"/>
    <cellStyle name="Normal 26 2 2 6" xfId="2386"/>
    <cellStyle name="Normal 26 2 3" xfId="931"/>
    <cellStyle name="Normal 26 2 3 2" xfId="1878"/>
    <cellStyle name="Normal 26 2 3 2 2" xfId="4940"/>
    <cellStyle name="Normal 26 2 3 3" xfId="4010"/>
    <cellStyle name="Normal 26 2 3 4" xfId="3317"/>
    <cellStyle name="Normal 26 2 3 5" xfId="2618"/>
    <cellStyle name="Normal 26 2 4" xfId="1389"/>
    <cellStyle name="Normal 26 2 4 2" xfId="4465"/>
    <cellStyle name="Normal 26 2 5" xfId="3552"/>
    <cellStyle name="Normal 26 2 6" xfId="2851"/>
    <cellStyle name="Normal 26 2 7" xfId="2152"/>
    <cellStyle name="Normal 26 3" xfId="694"/>
    <cellStyle name="Normal 26 3 2" xfId="1157"/>
    <cellStyle name="Normal 26 3 2 2" xfId="4236"/>
    <cellStyle name="Normal 26 3 3" xfId="1632"/>
    <cellStyle name="Normal 26 3 3 2" xfId="4698"/>
    <cellStyle name="Normal 26 3 4" xfId="3781"/>
    <cellStyle name="Normal 26 3 5" xfId="3084"/>
    <cellStyle name="Normal 26 3 6" xfId="2385"/>
    <cellStyle name="Normal 26 4" xfId="930"/>
    <cellStyle name="Normal 26 4 2" xfId="1877"/>
    <cellStyle name="Normal 26 4 2 2" xfId="4939"/>
    <cellStyle name="Normal 26 4 3" xfId="4009"/>
    <cellStyle name="Normal 26 4 4" xfId="3316"/>
    <cellStyle name="Normal 26 4 5" xfId="2617"/>
    <cellStyle name="Normal 26 5" xfId="1388"/>
    <cellStyle name="Normal 26 5 2" xfId="4464"/>
    <cellStyle name="Normal 26 6" xfId="3551"/>
    <cellStyle name="Normal 26 7" xfId="2850"/>
    <cellStyle name="Normal 26 8" xfId="2151"/>
    <cellStyle name="Normal 27" xfId="390"/>
    <cellStyle name="Normal 27 2" xfId="5372"/>
    <cellStyle name="Normal 28" xfId="391"/>
    <cellStyle name="Normal 29" xfId="392"/>
    <cellStyle name="Normal 3" xfId="126"/>
    <cellStyle name="Normal 3 10" xfId="3412"/>
    <cellStyle name="Normal 3 11" xfId="2711"/>
    <cellStyle name="Normal 3 12" xfId="2010"/>
    <cellStyle name="Normal 3 2" xfId="127"/>
    <cellStyle name="Normal 3 2 2" xfId="393"/>
    <cellStyle name="Normal 3 2 2 2" xfId="394"/>
    <cellStyle name="Normal 3 2 2 2 2" xfId="395"/>
    <cellStyle name="Normal 3 2 2 2 2 2" xfId="697"/>
    <cellStyle name="Normal 3 2 2 2 2 2 2" xfId="1160"/>
    <cellStyle name="Normal 3 2 2 2 2 2 2 2" xfId="4239"/>
    <cellStyle name="Normal 3 2 2 2 2 2 3" xfId="1635"/>
    <cellStyle name="Normal 3 2 2 2 2 2 3 2" xfId="4701"/>
    <cellStyle name="Normal 3 2 2 2 2 2 4" xfId="3784"/>
    <cellStyle name="Normal 3 2 2 2 2 2 5" xfId="3087"/>
    <cellStyle name="Normal 3 2 2 2 2 2 6" xfId="2388"/>
    <cellStyle name="Normal 3 2 2 2 2 3" xfId="933"/>
    <cellStyle name="Normal 3 2 2 2 2 3 2" xfId="1880"/>
    <cellStyle name="Normal 3 2 2 2 2 3 2 2" xfId="4942"/>
    <cellStyle name="Normal 3 2 2 2 2 3 3" xfId="4012"/>
    <cellStyle name="Normal 3 2 2 2 2 3 4" xfId="3319"/>
    <cellStyle name="Normal 3 2 2 2 2 3 5" xfId="2620"/>
    <cellStyle name="Normal 3 2 2 2 2 4" xfId="1391"/>
    <cellStyle name="Normal 3 2 2 2 2 4 2" xfId="4467"/>
    <cellStyle name="Normal 3 2 2 2 2 5" xfId="3554"/>
    <cellStyle name="Normal 3 2 2 2 2 6" xfId="2853"/>
    <cellStyle name="Normal 3 2 2 2 2 7" xfId="2154"/>
    <cellStyle name="Normal 3 2 2 2 3" xfId="696"/>
    <cellStyle name="Normal 3 2 2 2 3 2" xfId="1159"/>
    <cellStyle name="Normal 3 2 2 2 3 2 2" xfId="4238"/>
    <cellStyle name="Normal 3 2 2 2 3 3" xfId="1634"/>
    <cellStyle name="Normal 3 2 2 2 3 3 2" xfId="4700"/>
    <cellStyle name="Normal 3 2 2 2 3 4" xfId="3783"/>
    <cellStyle name="Normal 3 2 2 2 3 5" xfId="3086"/>
    <cellStyle name="Normal 3 2 2 2 3 6" xfId="2387"/>
    <cellStyle name="Normal 3 2 2 2 4" xfId="932"/>
    <cellStyle name="Normal 3 2 2 2 4 2" xfId="1879"/>
    <cellStyle name="Normal 3 2 2 2 4 2 2" xfId="4941"/>
    <cellStyle name="Normal 3 2 2 2 4 3" xfId="4011"/>
    <cellStyle name="Normal 3 2 2 2 4 4" xfId="3318"/>
    <cellStyle name="Normal 3 2 2 2 4 5" xfId="2619"/>
    <cellStyle name="Normal 3 2 2 2 5" xfId="1390"/>
    <cellStyle name="Normal 3 2 2 2 5 2" xfId="4466"/>
    <cellStyle name="Normal 3 2 2 2 6" xfId="3553"/>
    <cellStyle name="Normal 3 2 2 2 7" xfId="2852"/>
    <cellStyle name="Normal 3 2 2 2 8" xfId="2153"/>
    <cellStyle name="Normal 3 2 3" xfId="396"/>
    <cellStyle name="Normal 3 2 3 2" xfId="698"/>
    <cellStyle name="Normal 3 2 3 2 2" xfId="1161"/>
    <cellStyle name="Normal 3 2 3 2 2 2" xfId="4240"/>
    <cellStyle name="Normal 3 2 3 2 3" xfId="1636"/>
    <cellStyle name="Normal 3 2 3 2 3 2" xfId="4702"/>
    <cellStyle name="Normal 3 2 3 2 4" xfId="3785"/>
    <cellStyle name="Normal 3 2 3 2 5" xfId="3088"/>
    <cellStyle name="Normal 3 2 3 2 6" xfId="2389"/>
    <cellStyle name="Normal 3 2 3 3" xfId="934"/>
    <cellStyle name="Normal 3 2 3 3 2" xfId="1881"/>
    <cellStyle name="Normal 3 2 3 3 2 2" xfId="4943"/>
    <cellStyle name="Normal 3 2 3 3 3" xfId="4013"/>
    <cellStyle name="Normal 3 2 3 3 4" xfId="3320"/>
    <cellStyle name="Normal 3 2 3 3 5" xfId="2621"/>
    <cellStyle name="Normal 3 2 3 4" xfId="1392"/>
    <cellStyle name="Normal 3 2 3 4 2" xfId="4468"/>
    <cellStyle name="Normal 3 2 3 5" xfId="3555"/>
    <cellStyle name="Normal 3 2 3 6" xfId="2854"/>
    <cellStyle name="Normal 3 2 3 7" xfId="2155"/>
    <cellStyle name="Normal 3 2 4" xfId="557"/>
    <cellStyle name="Normal 3 2 4 2" xfId="1020"/>
    <cellStyle name="Normal 3 2 4 2 2" xfId="4099"/>
    <cellStyle name="Normal 3 2 4 3" xfId="1495"/>
    <cellStyle name="Normal 3 2 4 3 2" xfId="4561"/>
    <cellStyle name="Normal 3 2 4 4" xfId="3644"/>
    <cellStyle name="Normal 3 2 4 5" xfId="2947"/>
    <cellStyle name="Normal 3 2 4 6" xfId="2248"/>
    <cellStyle name="Normal 3 2 5" xfId="791"/>
    <cellStyle name="Normal 3 2 5 2" xfId="1732"/>
    <cellStyle name="Normal 3 2 5 2 2" xfId="4794"/>
    <cellStyle name="Normal 3 2 5 3" xfId="3872"/>
    <cellStyle name="Normal 3 2 5 4" xfId="3178"/>
    <cellStyle name="Normal 3 2 5 5" xfId="2479"/>
    <cellStyle name="Normal 3 2 6" xfId="1250"/>
    <cellStyle name="Normal 3 2 6 2" xfId="4326"/>
    <cellStyle name="Normal 3 2 7" xfId="3413"/>
    <cellStyle name="Normal 3 2 8" xfId="2712"/>
    <cellStyle name="Normal 3 2 9" xfId="2011"/>
    <cellStyle name="Normal 3 3" xfId="128"/>
    <cellStyle name="Normal 3 3 10" xfId="2012"/>
    <cellStyle name="Normal 3 3 2" xfId="397"/>
    <cellStyle name="Normal 3 3 2 2" xfId="398"/>
    <cellStyle name="Normal 3 3 2 2 2" xfId="700"/>
    <cellStyle name="Normal 3 3 2 2 2 2" xfId="1163"/>
    <cellStyle name="Normal 3 3 2 2 2 2 2" xfId="4242"/>
    <cellStyle name="Normal 3 3 2 2 2 3" xfId="1638"/>
    <cellStyle name="Normal 3 3 2 2 2 3 2" xfId="4704"/>
    <cellStyle name="Normal 3 3 2 2 2 4" xfId="3787"/>
    <cellStyle name="Normal 3 3 2 2 2 5" xfId="3090"/>
    <cellStyle name="Normal 3 3 2 2 2 6" xfId="2391"/>
    <cellStyle name="Normal 3 3 2 2 3" xfId="936"/>
    <cellStyle name="Normal 3 3 2 2 3 2" xfId="1883"/>
    <cellStyle name="Normal 3 3 2 2 3 2 2" xfId="4945"/>
    <cellStyle name="Normal 3 3 2 2 3 3" xfId="4015"/>
    <cellStyle name="Normal 3 3 2 2 3 4" xfId="3322"/>
    <cellStyle name="Normal 3 3 2 2 3 5" xfId="2623"/>
    <cellStyle name="Normal 3 3 2 2 4" xfId="1394"/>
    <cellStyle name="Normal 3 3 2 2 4 2" xfId="4470"/>
    <cellStyle name="Normal 3 3 2 2 5" xfId="3557"/>
    <cellStyle name="Normal 3 3 2 2 6" xfId="2856"/>
    <cellStyle name="Normal 3 3 2 2 7" xfId="2157"/>
    <cellStyle name="Normal 3 3 2 3" xfId="699"/>
    <cellStyle name="Normal 3 3 2 3 2" xfId="1162"/>
    <cellStyle name="Normal 3 3 2 3 2 2" xfId="4241"/>
    <cellStyle name="Normal 3 3 2 3 3" xfId="1637"/>
    <cellStyle name="Normal 3 3 2 3 3 2" xfId="4703"/>
    <cellStyle name="Normal 3 3 2 3 4" xfId="3786"/>
    <cellStyle name="Normal 3 3 2 3 5" xfId="3089"/>
    <cellStyle name="Normal 3 3 2 3 6" xfId="2390"/>
    <cellStyle name="Normal 3 3 2 4" xfId="935"/>
    <cellStyle name="Normal 3 3 2 4 2" xfId="1882"/>
    <cellStyle name="Normal 3 3 2 4 2 2" xfId="4944"/>
    <cellStyle name="Normal 3 3 2 4 3" xfId="4014"/>
    <cellStyle name="Normal 3 3 2 4 4" xfId="3321"/>
    <cellStyle name="Normal 3 3 2 4 5" xfId="2622"/>
    <cellStyle name="Normal 3 3 2 5" xfId="1393"/>
    <cellStyle name="Normal 3 3 2 5 2" xfId="4469"/>
    <cellStyle name="Normal 3 3 2 6" xfId="3556"/>
    <cellStyle name="Normal 3 3 2 7" xfId="2855"/>
    <cellStyle name="Normal 3 3 2 8" xfId="2156"/>
    <cellStyle name="Normal 3 3 3" xfId="399"/>
    <cellStyle name="Normal 3 3 3 2" xfId="701"/>
    <cellStyle name="Normal 3 3 3 2 2" xfId="1164"/>
    <cellStyle name="Normal 3 3 3 2 2 2" xfId="4243"/>
    <cellStyle name="Normal 3 3 3 2 3" xfId="1639"/>
    <cellStyle name="Normal 3 3 3 2 3 2" xfId="4705"/>
    <cellStyle name="Normal 3 3 3 2 4" xfId="3788"/>
    <cellStyle name="Normal 3 3 3 2 5" xfId="3091"/>
    <cellStyle name="Normal 3 3 3 2 6" xfId="2392"/>
    <cellStyle name="Normal 3 3 3 3" xfId="937"/>
    <cellStyle name="Normal 3 3 3 3 2" xfId="1884"/>
    <cellStyle name="Normal 3 3 3 3 2 2" xfId="4946"/>
    <cellStyle name="Normal 3 3 3 3 3" xfId="4016"/>
    <cellStyle name="Normal 3 3 3 3 4" xfId="3323"/>
    <cellStyle name="Normal 3 3 3 3 5" xfId="2624"/>
    <cellStyle name="Normal 3 3 3 4" xfId="1395"/>
    <cellStyle name="Normal 3 3 3 4 2" xfId="4471"/>
    <cellStyle name="Normal 3 3 3 5" xfId="3558"/>
    <cellStyle name="Normal 3 3 3 6" xfId="2857"/>
    <cellStyle name="Normal 3 3 3 7" xfId="2158"/>
    <cellStyle name="Normal 3 3 4" xfId="558"/>
    <cellStyle name="Normal 3 3 4 2" xfId="1021"/>
    <cellStyle name="Normal 3 3 4 2 2" xfId="4100"/>
    <cellStyle name="Normal 3 3 4 3" xfId="1496"/>
    <cellStyle name="Normal 3 3 4 3 2" xfId="4562"/>
    <cellStyle name="Normal 3 3 4 4" xfId="3645"/>
    <cellStyle name="Normal 3 3 4 5" xfId="2948"/>
    <cellStyle name="Normal 3 3 4 6" xfId="2249"/>
    <cellStyle name="Normal 3 3 5" xfId="792"/>
    <cellStyle name="Normal 3 3 5 2" xfId="1733"/>
    <cellStyle name="Normal 3 3 5 2 2" xfId="4795"/>
    <cellStyle name="Normal 3 3 5 3" xfId="3873"/>
    <cellStyle name="Normal 3 3 5 4" xfId="3179"/>
    <cellStyle name="Normal 3 3 5 5" xfId="2480"/>
    <cellStyle name="Normal 3 3 6" xfId="1251"/>
    <cellStyle name="Normal 3 3 6 2" xfId="4327"/>
    <cellStyle name="Normal 3 3 7" xfId="1967"/>
    <cellStyle name="Normal 3 3 7 2" xfId="3414"/>
    <cellStyle name="Normal 3 3 8" xfId="2713"/>
    <cellStyle name="Normal 3 3 9" xfId="5026"/>
    <cellStyle name="Normal 3 4" xfId="400"/>
    <cellStyle name="Normal 3 5" xfId="401"/>
    <cellStyle name="Normal 3 5 2" xfId="5394"/>
    <cellStyle name="Normal 3 6" xfId="402"/>
    <cellStyle name="Normal 3 6 2" xfId="702"/>
    <cellStyle name="Normal 3 6 2 2" xfId="1165"/>
    <cellStyle name="Normal 3 6 2 2 2" xfId="4244"/>
    <cellStyle name="Normal 3 6 2 3" xfId="1640"/>
    <cellStyle name="Normal 3 6 2 3 2" xfId="4706"/>
    <cellStyle name="Normal 3 6 2 4" xfId="3789"/>
    <cellStyle name="Normal 3 6 2 5" xfId="3092"/>
    <cellStyle name="Normal 3 6 2 6" xfId="2393"/>
    <cellStyle name="Normal 3 6 3" xfId="938"/>
    <cellStyle name="Normal 3 6 3 2" xfId="1885"/>
    <cellStyle name="Normal 3 6 3 2 2" xfId="4947"/>
    <cellStyle name="Normal 3 6 3 3" xfId="4017"/>
    <cellStyle name="Normal 3 6 3 4" xfId="3324"/>
    <cellStyle name="Normal 3 6 3 5" xfId="2625"/>
    <cellStyle name="Normal 3 6 4" xfId="1396"/>
    <cellStyle name="Normal 3 6 4 2" xfId="4472"/>
    <cellStyle name="Normal 3 6 5" xfId="3559"/>
    <cellStyle name="Normal 3 6 6" xfId="2858"/>
    <cellStyle name="Normal 3 6 7" xfId="2160"/>
    <cellStyle name="Normal 3 7" xfId="556"/>
    <cellStyle name="Normal 3 7 2" xfId="1019"/>
    <cellStyle name="Normal 3 7 2 2" xfId="4098"/>
    <cellStyle name="Normal 3 7 3" xfId="1494"/>
    <cellStyle name="Normal 3 7 3 2" xfId="4560"/>
    <cellStyle name="Normal 3 7 4" xfId="3643"/>
    <cellStyle name="Normal 3 7 5" xfId="2946"/>
    <cellStyle name="Normal 3 7 6" xfId="2247"/>
    <cellStyle name="Normal 3 8" xfId="790"/>
    <cellStyle name="Normal 3 8 2" xfId="1731"/>
    <cellStyle name="Normal 3 8 2 2" xfId="4793"/>
    <cellStyle name="Normal 3 8 3" xfId="3871"/>
    <cellStyle name="Normal 3 8 4" xfId="3177"/>
    <cellStyle name="Normal 3 8 5" xfId="2478"/>
    <cellStyle name="Normal 3 9" xfId="1249"/>
    <cellStyle name="Normal 3 9 2" xfId="4325"/>
    <cellStyle name="Normal 30" xfId="403"/>
    <cellStyle name="Normal 31" xfId="404"/>
    <cellStyle name="Normal 32" xfId="405"/>
    <cellStyle name="Normal 32 2" xfId="406"/>
    <cellStyle name="Normal 32 2 2" xfId="704"/>
    <cellStyle name="Normal 32 2 2 2" xfId="1167"/>
    <cellStyle name="Normal 32 2 2 2 2" xfId="4246"/>
    <cellStyle name="Normal 32 2 2 3" xfId="1642"/>
    <cellStyle name="Normal 32 2 2 3 2" xfId="4708"/>
    <cellStyle name="Normal 32 2 2 4" xfId="3791"/>
    <cellStyle name="Normal 32 2 2 5" xfId="3094"/>
    <cellStyle name="Normal 32 2 2 6" xfId="2395"/>
    <cellStyle name="Normal 32 2 3" xfId="940"/>
    <cellStyle name="Normal 32 2 3 2" xfId="1887"/>
    <cellStyle name="Normal 32 2 3 2 2" xfId="4949"/>
    <cellStyle name="Normal 32 2 3 3" xfId="4019"/>
    <cellStyle name="Normal 32 2 3 4" xfId="3326"/>
    <cellStyle name="Normal 32 2 3 5" xfId="2627"/>
    <cellStyle name="Normal 32 2 4" xfId="1398"/>
    <cellStyle name="Normal 32 2 4 2" xfId="4474"/>
    <cellStyle name="Normal 32 2 5" xfId="3561"/>
    <cellStyle name="Normal 32 2 6" xfId="2860"/>
    <cellStyle name="Normal 32 2 7" xfId="2162"/>
    <cellStyle name="Normal 32 3" xfId="703"/>
    <cellStyle name="Normal 32 3 2" xfId="1166"/>
    <cellStyle name="Normal 32 3 2 2" xfId="4245"/>
    <cellStyle name="Normal 32 3 3" xfId="1641"/>
    <cellStyle name="Normal 32 3 3 2" xfId="4707"/>
    <cellStyle name="Normal 32 3 4" xfId="3790"/>
    <cellStyle name="Normal 32 3 5" xfId="3093"/>
    <cellStyle name="Normal 32 3 6" xfId="2394"/>
    <cellStyle name="Normal 32 4" xfId="939"/>
    <cellStyle name="Normal 32 4 2" xfId="1886"/>
    <cellStyle name="Normal 32 4 2 2" xfId="4948"/>
    <cellStyle name="Normal 32 4 3" xfId="4018"/>
    <cellStyle name="Normal 32 4 4" xfId="3325"/>
    <cellStyle name="Normal 32 4 5" xfId="2626"/>
    <cellStyle name="Normal 32 5" xfId="1397"/>
    <cellStyle name="Normal 32 5 2" xfId="4473"/>
    <cellStyle name="Normal 32 6" xfId="3560"/>
    <cellStyle name="Normal 32 7" xfId="2859"/>
    <cellStyle name="Normal 32 8" xfId="2161"/>
    <cellStyle name="Normal 32 9" xfId="5375"/>
    <cellStyle name="Normal 33" xfId="407"/>
    <cellStyle name="Normal 33 2" xfId="408"/>
    <cellStyle name="Normal 33 2 2" xfId="409"/>
    <cellStyle name="Normal 33 2 2 2" xfId="706"/>
    <cellStyle name="Normal 33 2 2 2 2" xfId="1169"/>
    <cellStyle name="Normal 33 2 2 2 2 2" xfId="4248"/>
    <cellStyle name="Normal 33 2 2 2 3" xfId="1644"/>
    <cellStyle name="Normal 33 2 2 2 3 2" xfId="4710"/>
    <cellStyle name="Normal 33 2 2 2 4" xfId="3793"/>
    <cellStyle name="Normal 33 2 2 2 5" xfId="3096"/>
    <cellStyle name="Normal 33 2 2 2 6" xfId="2397"/>
    <cellStyle name="Normal 33 2 2 3" xfId="942"/>
    <cellStyle name="Normal 33 2 2 3 2" xfId="1889"/>
    <cellStyle name="Normal 33 2 2 3 2 2" xfId="4951"/>
    <cellStyle name="Normal 33 2 2 3 3" xfId="4021"/>
    <cellStyle name="Normal 33 2 2 3 4" xfId="3328"/>
    <cellStyle name="Normal 33 2 2 3 5" xfId="2629"/>
    <cellStyle name="Normal 33 2 2 4" xfId="1400"/>
    <cellStyle name="Normal 33 2 2 4 2" xfId="4476"/>
    <cellStyle name="Normal 33 2 2 5" xfId="3563"/>
    <cellStyle name="Normal 33 2 2 6" xfId="2862"/>
    <cellStyle name="Normal 33 2 2 7" xfId="2164"/>
    <cellStyle name="Normal 33 2 3" xfId="705"/>
    <cellStyle name="Normal 33 2 3 2" xfId="1168"/>
    <cellStyle name="Normal 33 2 3 2 2" xfId="4247"/>
    <cellStyle name="Normal 33 2 3 3" xfId="1643"/>
    <cellStyle name="Normal 33 2 3 3 2" xfId="4709"/>
    <cellStyle name="Normal 33 2 3 4" xfId="3792"/>
    <cellStyle name="Normal 33 2 3 5" xfId="3095"/>
    <cellStyle name="Normal 33 2 3 6" xfId="2396"/>
    <cellStyle name="Normal 33 2 4" xfId="941"/>
    <cellStyle name="Normal 33 2 4 2" xfId="1888"/>
    <cellStyle name="Normal 33 2 4 2 2" xfId="4950"/>
    <cellStyle name="Normal 33 2 4 3" xfId="4020"/>
    <cellStyle name="Normal 33 2 4 4" xfId="3327"/>
    <cellStyle name="Normal 33 2 4 5" xfId="2628"/>
    <cellStyle name="Normal 33 2 5" xfId="1399"/>
    <cellStyle name="Normal 33 2 5 2" xfId="4475"/>
    <cellStyle name="Normal 33 2 6" xfId="3562"/>
    <cellStyle name="Normal 33 2 7" xfId="2861"/>
    <cellStyle name="Normal 33 2 8" xfId="2163"/>
    <cellStyle name="Normal 34" xfId="410"/>
    <cellStyle name="Normal 35" xfId="411"/>
    <cellStyle name="Normal 36" xfId="412"/>
    <cellStyle name="Normal 36 2" xfId="413"/>
    <cellStyle name="Normal 36 2 2" xfId="708"/>
    <cellStyle name="Normal 36 2 2 2" xfId="1171"/>
    <cellStyle name="Normal 36 2 2 2 2" xfId="4250"/>
    <cellStyle name="Normal 36 2 2 3" xfId="1646"/>
    <cellStyle name="Normal 36 2 2 3 2" xfId="4712"/>
    <cellStyle name="Normal 36 2 2 4" xfId="3795"/>
    <cellStyle name="Normal 36 2 2 5" xfId="3098"/>
    <cellStyle name="Normal 36 2 2 6" xfId="2399"/>
    <cellStyle name="Normal 36 2 3" xfId="944"/>
    <cellStyle name="Normal 36 2 3 2" xfId="1891"/>
    <cellStyle name="Normal 36 2 3 2 2" xfId="4953"/>
    <cellStyle name="Normal 36 2 3 3" xfId="4023"/>
    <cellStyle name="Normal 36 2 3 4" xfId="3330"/>
    <cellStyle name="Normal 36 2 3 5" xfId="2631"/>
    <cellStyle name="Normal 36 2 4" xfId="1402"/>
    <cellStyle name="Normal 36 2 4 2" xfId="4478"/>
    <cellStyle name="Normal 36 2 5" xfId="3565"/>
    <cellStyle name="Normal 36 2 6" xfId="2864"/>
    <cellStyle name="Normal 36 2 7" xfId="2166"/>
    <cellStyle name="Normal 36 3" xfId="707"/>
    <cellStyle name="Normal 36 3 2" xfId="1170"/>
    <cellStyle name="Normal 36 3 2 2" xfId="4249"/>
    <cellStyle name="Normal 36 3 3" xfId="1645"/>
    <cellStyle name="Normal 36 3 3 2" xfId="4711"/>
    <cellStyle name="Normal 36 3 4" xfId="3794"/>
    <cellStyle name="Normal 36 3 5" xfId="3097"/>
    <cellStyle name="Normal 36 3 6" xfId="2398"/>
    <cellStyle name="Normal 36 4" xfId="943"/>
    <cellStyle name="Normal 36 4 2" xfId="1890"/>
    <cellStyle name="Normal 36 4 2 2" xfId="4952"/>
    <cellStyle name="Normal 36 4 3" xfId="4022"/>
    <cellStyle name="Normal 36 4 4" xfId="3329"/>
    <cellStyle name="Normal 36 4 5" xfId="2630"/>
    <cellStyle name="Normal 36 5" xfId="1401"/>
    <cellStyle name="Normal 36 5 2" xfId="4477"/>
    <cellStyle name="Normal 36 6" xfId="3564"/>
    <cellStyle name="Normal 36 7" xfId="2863"/>
    <cellStyle name="Normal 36 8" xfId="2165"/>
    <cellStyle name="Normal 37" xfId="414"/>
    <cellStyle name="Normal 38" xfId="415"/>
    <cellStyle name="Normal 39" xfId="416"/>
    <cellStyle name="Normal 4" xfId="129"/>
    <cellStyle name="Normal 4 10" xfId="793"/>
    <cellStyle name="Normal 4 10 2" xfId="1497"/>
    <cellStyle name="Normal 4 10 2 2" xfId="4563"/>
    <cellStyle name="Normal 4 10 3" xfId="3874"/>
    <cellStyle name="Normal 4 10 4" xfId="2949"/>
    <cellStyle name="Normal 4 10 5" xfId="2250"/>
    <cellStyle name="Normal 4 11" xfId="1734"/>
    <cellStyle name="Normal 4 11 2" xfId="4796"/>
    <cellStyle name="Normal 4 11 3" xfId="3180"/>
    <cellStyle name="Normal 4 11 4" xfId="2481"/>
    <cellStyle name="Normal 4 12" xfId="1252"/>
    <cellStyle name="Normal 4 12 2" xfId="4328"/>
    <cellStyle name="Normal 4 13" xfId="3415"/>
    <cellStyle name="Normal 4 14" xfId="2714"/>
    <cellStyle name="Normal 4 15" xfId="2013"/>
    <cellStyle name="Normal 4 16" xfId="5341"/>
    <cellStyle name="Normal 4 2" xfId="130"/>
    <cellStyle name="Normal 4 2 10" xfId="5404"/>
    <cellStyle name="Normal 4 2 2" xfId="417"/>
    <cellStyle name="Normal 4 2 2 2" xfId="418"/>
    <cellStyle name="Normal 4 2 2 2 2" xfId="710"/>
    <cellStyle name="Normal 4 2 2 2 2 2" xfId="1173"/>
    <cellStyle name="Normal 4 2 2 2 2 2 2" xfId="4252"/>
    <cellStyle name="Normal 4 2 2 2 2 3" xfId="1648"/>
    <cellStyle name="Normal 4 2 2 2 2 3 2" xfId="4714"/>
    <cellStyle name="Normal 4 2 2 2 2 4" xfId="3797"/>
    <cellStyle name="Normal 4 2 2 2 2 5" xfId="3100"/>
    <cellStyle name="Normal 4 2 2 2 2 6" xfId="2401"/>
    <cellStyle name="Normal 4 2 2 2 3" xfId="946"/>
    <cellStyle name="Normal 4 2 2 2 3 2" xfId="1893"/>
    <cellStyle name="Normal 4 2 2 2 3 2 2" xfId="4955"/>
    <cellStyle name="Normal 4 2 2 2 3 3" xfId="4025"/>
    <cellStyle name="Normal 4 2 2 2 3 4" xfId="3332"/>
    <cellStyle name="Normal 4 2 2 2 3 5" xfId="2633"/>
    <cellStyle name="Normal 4 2 2 2 4" xfId="1404"/>
    <cellStyle name="Normal 4 2 2 2 4 2" xfId="4480"/>
    <cellStyle name="Normal 4 2 2 2 5" xfId="3567"/>
    <cellStyle name="Normal 4 2 2 2 6" xfId="2866"/>
    <cellStyle name="Normal 4 2 2 2 7" xfId="2168"/>
    <cellStyle name="Normal 4 2 2 3" xfId="709"/>
    <cellStyle name="Normal 4 2 2 3 2" xfId="1172"/>
    <cellStyle name="Normal 4 2 2 3 2 2" xfId="4251"/>
    <cellStyle name="Normal 4 2 2 3 3" xfId="1647"/>
    <cellStyle name="Normal 4 2 2 3 3 2" xfId="4713"/>
    <cellStyle name="Normal 4 2 2 3 4" xfId="3796"/>
    <cellStyle name="Normal 4 2 2 3 5" xfId="3099"/>
    <cellStyle name="Normal 4 2 2 3 6" xfId="2400"/>
    <cellStyle name="Normal 4 2 2 4" xfId="945"/>
    <cellStyle name="Normal 4 2 2 4 2" xfId="1892"/>
    <cellStyle name="Normal 4 2 2 4 2 2" xfId="4954"/>
    <cellStyle name="Normal 4 2 2 4 3" xfId="4024"/>
    <cellStyle name="Normal 4 2 2 4 4" xfId="3331"/>
    <cellStyle name="Normal 4 2 2 4 5" xfId="2632"/>
    <cellStyle name="Normal 4 2 2 5" xfId="1403"/>
    <cellStyle name="Normal 4 2 2 5 2" xfId="4479"/>
    <cellStyle name="Normal 4 2 2 6" xfId="3566"/>
    <cellStyle name="Normal 4 2 2 7" xfId="2865"/>
    <cellStyle name="Normal 4 2 2 8" xfId="2167"/>
    <cellStyle name="Normal 4 2 3" xfId="419"/>
    <cellStyle name="Normal 4 2 3 2" xfId="711"/>
    <cellStyle name="Normal 4 2 3 2 2" xfId="1174"/>
    <cellStyle name="Normal 4 2 3 2 2 2" xfId="4253"/>
    <cellStyle name="Normal 4 2 3 2 3" xfId="1649"/>
    <cellStyle name="Normal 4 2 3 2 3 2" xfId="4715"/>
    <cellStyle name="Normal 4 2 3 2 4" xfId="3798"/>
    <cellStyle name="Normal 4 2 3 2 5" xfId="3101"/>
    <cellStyle name="Normal 4 2 3 2 6" xfId="2402"/>
    <cellStyle name="Normal 4 2 3 3" xfId="947"/>
    <cellStyle name="Normal 4 2 3 3 2" xfId="1894"/>
    <cellStyle name="Normal 4 2 3 3 2 2" xfId="4956"/>
    <cellStyle name="Normal 4 2 3 3 3" xfId="4026"/>
    <cellStyle name="Normal 4 2 3 3 4" xfId="3333"/>
    <cellStyle name="Normal 4 2 3 3 5" xfId="2634"/>
    <cellStyle name="Normal 4 2 3 4" xfId="1405"/>
    <cellStyle name="Normal 4 2 3 4 2" xfId="4481"/>
    <cellStyle name="Normal 4 2 3 5" xfId="3568"/>
    <cellStyle name="Normal 4 2 3 6" xfId="2867"/>
    <cellStyle name="Normal 4 2 3 7" xfId="2169"/>
    <cellStyle name="Normal 4 2 4" xfId="560"/>
    <cellStyle name="Normal 4 2 4 2" xfId="1023"/>
    <cellStyle name="Normal 4 2 4 2 2" xfId="4102"/>
    <cellStyle name="Normal 4 2 4 3" xfId="1498"/>
    <cellStyle name="Normal 4 2 4 3 2" xfId="4564"/>
    <cellStyle name="Normal 4 2 4 4" xfId="3647"/>
    <cellStyle name="Normal 4 2 4 5" xfId="2950"/>
    <cellStyle name="Normal 4 2 4 6" xfId="2251"/>
    <cellStyle name="Normal 4 2 5" xfId="794"/>
    <cellStyle name="Normal 4 2 5 2" xfId="1735"/>
    <cellStyle name="Normal 4 2 5 2 2" xfId="4797"/>
    <cellStyle name="Normal 4 2 5 3" xfId="3875"/>
    <cellStyle name="Normal 4 2 5 4" xfId="3181"/>
    <cellStyle name="Normal 4 2 5 5" xfId="2482"/>
    <cellStyle name="Normal 4 2 6" xfId="1253"/>
    <cellStyle name="Normal 4 2 6 2" xfId="4329"/>
    <cellStyle name="Normal 4 2 7" xfId="3416"/>
    <cellStyle name="Normal 4 2 8" xfId="2715"/>
    <cellStyle name="Normal 4 2 9" xfId="2014"/>
    <cellStyle name="Normal 4 3" xfId="420"/>
    <cellStyle name="Normal 4 3 10" xfId="5410"/>
    <cellStyle name="Normal 4 3 2" xfId="421"/>
    <cellStyle name="Normal 4 3 3" xfId="422"/>
    <cellStyle name="Normal 4 3 3 2" xfId="713"/>
    <cellStyle name="Normal 4 3 3 2 2" xfId="1176"/>
    <cellStyle name="Normal 4 3 3 2 2 2" xfId="4255"/>
    <cellStyle name="Normal 4 3 3 2 3" xfId="1651"/>
    <cellStyle name="Normal 4 3 3 2 3 2" xfId="4717"/>
    <cellStyle name="Normal 4 3 3 2 4" xfId="3800"/>
    <cellStyle name="Normal 4 3 3 2 5" xfId="3103"/>
    <cellStyle name="Normal 4 3 3 2 6" xfId="2404"/>
    <cellStyle name="Normal 4 3 3 3" xfId="949"/>
    <cellStyle name="Normal 4 3 3 3 2" xfId="1896"/>
    <cellStyle name="Normal 4 3 3 3 2 2" xfId="4958"/>
    <cellStyle name="Normal 4 3 3 3 3" xfId="4028"/>
    <cellStyle name="Normal 4 3 3 3 4" xfId="3335"/>
    <cellStyle name="Normal 4 3 3 3 5" xfId="2636"/>
    <cellStyle name="Normal 4 3 3 4" xfId="1407"/>
    <cellStyle name="Normal 4 3 3 4 2" xfId="4483"/>
    <cellStyle name="Normal 4 3 3 5" xfId="3570"/>
    <cellStyle name="Normal 4 3 3 6" xfId="2869"/>
    <cellStyle name="Normal 4 3 3 7" xfId="2171"/>
    <cellStyle name="Normal 4 3 4" xfId="712"/>
    <cellStyle name="Normal 4 3 4 2" xfId="1175"/>
    <cellStyle name="Normal 4 3 4 2 2" xfId="4254"/>
    <cellStyle name="Normal 4 3 4 3" xfId="1650"/>
    <cellStyle name="Normal 4 3 4 3 2" xfId="4716"/>
    <cellStyle name="Normal 4 3 4 4" xfId="3799"/>
    <cellStyle name="Normal 4 3 4 5" xfId="3102"/>
    <cellStyle name="Normal 4 3 4 6" xfId="2403"/>
    <cellStyle name="Normal 4 3 5" xfId="948"/>
    <cellStyle name="Normal 4 3 5 2" xfId="1895"/>
    <cellStyle name="Normal 4 3 5 2 2" xfId="4957"/>
    <cellStyle name="Normal 4 3 5 3" xfId="4027"/>
    <cellStyle name="Normal 4 3 5 4" xfId="3334"/>
    <cellStyle name="Normal 4 3 5 5" xfId="2635"/>
    <cellStyle name="Normal 4 3 6" xfId="1406"/>
    <cellStyle name="Normal 4 3 6 2" xfId="4482"/>
    <cellStyle name="Normal 4 3 7" xfId="3569"/>
    <cellStyle name="Normal 4 3 8" xfId="2868"/>
    <cellStyle name="Normal 4 3 9" xfId="2170"/>
    <cellStyle name="Normal 4 4" xfId="423"/>
    <cellStyle name="Normal 4 4 2" xfId="424"/>
    <cellStyle name="Normal 4 4 2 2" xfId="715"/>
    <cellStyle name="Normal 4 4 2 2 2" xfId="1178"/>
    <cellStyle name="Normal 4 4 2 2 2 2" xfId="4257"/>
    <cellStyle name="Normal 4 4 2 2 3" xfId="1653"/>
    <cellStyle name="Normal 4 4 2 2 3 2" xfId="4719"/>
    <cellStyle name="Normal 4 4 2 2 4" xfId="3802"/>
    <cellStyle name="Normal 4 4 2 2 5" xfId="3105"/>
    <cellStyle name="Normal 4 4 2 2 6" xfId="2406"/>
    <cellStyle name="Normal 4 4 2 3" xfId="951"/>
    <cellStyle name="Normal 4 4 2 3 2" xfId="1898"/>
    <cellStyle name="Normal 4 4 2 3 2 2" xfId="4960"/>
    <cellStyle name="Normal 4 4 2 3 3" xfId="4030"/>
    <cellStyle name="Normal 4 4 2 3 4" xfId="3337"/>
    <cellStyle name="Normal 4 4 2 3 5" xfId="2638"/>
    <cellStyle name="Normal 4 4 2 4" xfId="1409"/>
    <cellStyle name="Normal 4 4 2 4 2" xfId="4485"/>
    <cellStyle name="Normal 4 4 2 5" xfId="3572"/>
    <cellStyle name="Normal 4 4 2 6" xfId="2871"/>
    <cellStyle name="Normal 4 4 2 7" xfId="2173"/>
    <cellStyle name="Normal 4 4 3" xfId="714"/>
    <cellStyle name="Normal 4 4 3 2" xfId="1177"/>
    <cellStyle name="Normal 4 4 3 2 2" xfId="4256"/>
    <cellStyle name="Normal 4 4 3 3" xfId="1652"/>
    <cellStyle name="Normal 4 4 3 3 2" xfId="4718"/>
    <cellStyle name="Normal 4 4 3 4" xfId="3801"/>
    <cellStyle name="Normal 4 4 3 5" xfId="3104"/>
    <cellStyle name="Normal 4 4 3 6" xfId="2405"/>
    <cellStyle name="Normal 4 4 4" xfId="950"/>
    <cellStyle name="Normal 4 4 4 2" xfId="1897"/>
    <cellStyle name="Normal 4 4 4 2 2" xfId="4959"/>
    <cellStyle name="Normal 4 4 4 3" xfId="4029"/>
    <cellStyle name="Normal 4 4 4 4" xfId="3336"/>
    <cellStyle name="Normal 4 4 4 5" xfId="2637"/>
    <cellStyle name="Normal 4 4 5" xfId="1408"/>
    <cellStyle name="Normal 4 4 5 2" xfId="4484"/>
    <cellStyle name="Normal 4 4 6" xfId="3571"/>
    <cellStyle name="Normal 4 4 7" xfId="2870"/>
    <cellStyle name="Normal 4 4 8" xfId="2172"/>
    <cellStyle name="Normal 4 4 9" xfId="5403"/>
    <cellStyle name="Normal 4 5" xfId="425"/>
    <cellStyle name="Normal 4 6" xfId="426"/>
    <cellStyle name="Normal 4 6 2" xfId="427"/>
    <cellStyle name="Normal 4 6 2 2" xfId="717"/>
    <cellStyle name="Normal 4 6 2 2 2" xfId="1180"/>
    <cellStyle name="Normal 4 6 2 2 2 2" xfId="4259"/>
    <cellStyle name="Normal 4 6 2 2 3" xfId="1655"/>
    <cellStyle name="Normal 4 6 2 2 3 2" xfId="4721"/>
    <cellStyle name="Normal 4 6 2 2 4" xfId="3804"/>
    <cellStyle name="Normal 4 6 2 2 5" xfId="3107"/>
    <cellStyle name="Normal 4 6 2 2 6" xfId="2408"/>
    <cellStyle name="Normal 4 6 2 3" xfId="953"/>
    <cellStyle name="Normal 4 6 2 3 2" xfId="1900"/>
    <cellStyle name="Normal 4 6 2 3 2 2" xfId="4962"/>
    <cellStyle name="Normal 4 6 2 3 3" xfId="4032"/>
    <cellStyle name="Normal 4 6 2 3 4" xfId="3339"/>
    <cellStyle name="Normal 4 6 2 3 5" xfId="2640"/>
    <cellStyle name="Normal 4 6 2 4" xfId="1411"/>
    <cellStyle name="Normal 4 6 2 4 2" xfId="4487"/>
    <cellStyle name="Normal 4 6 2 5" xfId="3574"/>
    <cellStyle name="Normal 4 6 2 6" xfId="2873"/>
    <cellStyle name="Normal 4 6 2 7" xfId="2175"/>
    <cellStyle name="Normal 4 6 3" xfId="716"/>
    <cellStyle name="Normal 4 6 3 2" xfId="1179"/>
    <cellStyle name="Normal 4 6 3 2 2" xfId="4258"/>
    <cellStyle name="Normal 4 6 3 3" xfId="1654"/>
    <cellStyle name="Normal 4 6 3 3 2" xfId="4720"/>
    <cellStyle name="Normal 4 6 3 4" xfId="3803"/>
    <cellStyle name="Normal 4 6 3 5" xfId="3106"/>
    <cellStyle name="Normal 4 6 3 6" xfId="2407"/>
    <cellStyle name="Normal 4 6 4" xfId="952"/>
    <cellStyle name="Normal 4 6 4 2" xfId="1899"/>
    <cellStyle name="Normal 4 6 4 2 2" xfId="4961"/>
    <cellStyle name="Normal 4 6 4 3" xfId="4031"/>
    <cellStyle name="Normal 4 6 4 4" xfId="3338"/>
    <cellStyle name="Normal 4 6 4 5" xfId="2639"/>
    <cellStyle name="Normal 4 6 5" xfId="1410"/>
    <cellStyle name="Normal 4 6 5 2" xfId="4486"/>
    <cellStyle name="Normal 4 6 6" xfId="3573"/>
    <cellStyle name="Normal 4 6 7" xfId="2872"/>
    <cellStyle name="Normal 4 6 8" xfId="2174"/>
    <cellStyle name="Normal 4 7" xfId="428"/>
    <cellStyle name="Normal 4 7 2" xfId="718"/>
    <cellStyle name="Normal 4 7 2 2" xfId="1181"/>
    <cellStyle name="Normal 4 7 2 2 2" xfId="4260"/>
    <cellStyle name="Normal 4 7 2 3" xfId="1656"/>
    <cellStyle name="Normal 4 7 2 3 2" xfId="4722"/>
    <cellStyle name="Normal 4 7 2 4" xfId="3805"/>
    <cellStyle name="Normal 4 7 2 5" xfId="3108"/>
    <cellStyle name="Normal 4 7 2 6" xfId="2409"/>
    <cellStyle name="Normal 4 7 3" xfId="954"/>
    <cellStyle name="Normal 4 7 3 2" xfId="1901"/>
    <cellStyle name="Normal 4 7 3 2 2" xfId="4963"/>
    <cellStyle name="Normal 4 7 3 3" xfId="4033"/>
    <cellStyle name="Normal 4 7 3 4" xfId="3340"/>
    <cellStyle name="Normal 4 7 3 5" xfId="2641"/>
    <cellStyle name="Normal 4 7 4" xfId="1412"/>
    <cellStyle name="Normal 4 7 4 2" xfId="4488"/>
    <cellStyle name="Normal 4 7 5" xfId="3575"/>
    <cellStyle name="Normal 4 7 6" xfId="2874"/>
    <cellStyle name="Normal 4 7 7" xfId="2176"/>
    <cellStyle name="Normal 4 8" xfId="429"/>
    <cellStyle name="Normal 4 8 2" xfId="719"/>
    <cellStyle name="Normal 4 8 2 2" xfId="1182"/>
    <cellStyle name="Normal 4 8 2 2 2" xfId="4261"/>
    <cellStyle name="Normal 4 8 2 3" xfId="1657"/>
    <cellStyle name="Normal 4 8 2 3 2" xfId="4723"/>
    <cellStyle name="Normal 4 8 2 4" xfId="3806"/>
    <cellStyle name="Normal 4 8 2 5" xfId="3109"/>
    <cellStyle name="Normal 4 8 2 6" xfId="2410"/>
    <cellStyle name="Normal 4 8 3" xfId="955"/>
    <cellStyle name="Normal 4 8 3 2" xfId="1902"/>
    <cellStyle name="Normal 4 8 3 2 2" xfId="4964"/>
    <cellStyle name="Normal 4 8 3 3" xfId="4034"/>
    <cellStyle name="Normal 4 8 3 4" xfId="3341"/>
    <cellStyle name="Normal 4 8 3 5" xfId="2642"/>
    <cellStyle name="Normal 4 8 4" xfId="1413"/>
    <cellStyle name="Normal 4 8 4 2" xfId="4489"/>
    <cellStyle name="Normal 4 8 5" xfId="3576"/>
    <cellStyle name="Normal 4 8 6" xfId="2875"/>
    <cellStyle name="Normal 4 8 7" xfId="2177"/>
    <cellStyle name="Normal 4 9" xfId="559"/>
    <cellStyle name="Normal 4 9 2" xfId="1022"/>
    <cellStyle name="Normal 4 9 2 2" xfId="4101"/>
    <cellStyle name="Normal 4 9 3" xfId="1451"/>
    <cellStyle name="Normal 4 9 4" xfId="3646"/>
    <cellStyle name="Normal 40" xfId="430"/>
    <cellStyle name="Normal 41" xfId="431"/>
    <cellStyle name="Normal 42" xfId="432"/>
    <cellStyle name="Normal 43" xfId="433"/>
    <cellStyle name="Normal 44" xfId="434"/>
    <cellStyle name="Normal 45" xfId="435"/>
    <cellStyle name="Normal 46" xfId="436"/>
    <cellStyle name="Normal 47" xfId="437"/>
    <cellStyle name="Normal 47 2" xfId="720"/>
    <cellStyle name="Normal 47 2 2" xfId="1183"/>
    <cellStyle name="Normal 47 2 2 2" xfId="4262"/>
    <cellStyle name="Normal 47 2 3" xfId="1658"/>
    <cellStyle name="Normal 47 2 3 2" xfId="4724"/>
    <cellStyle name="Normal 47 2 4" xfId="3807"/>
    <cellStyle name="Normal 47 2 5" xfId="3110"/>
    <cellStyle name="Normal 47 2 6" xfId="2411"/>
    <cellStyle name="Normal 47 3" xfId="956"/>
    <cellStyle name="Normal 47 3 2" xfId="1904"/>
    <cellStyle name="Normal 47 3 2 2" xfId="4966"/>
    <cellStyle name="Normal 47 3 3" xfId="4035"/>
    <cellStyle name="Normal 47 3 4" xfId="3342"/>
    <cellStyle name="Normal 47 3 5" xfId="2643"/>
    <cellStyle name="Normal 47 4" xfId="1414"/>
    <cellStyle name="Normal 47 4 2" xfId="4490"/>
    <cellStyle name="Normal 47 5" xfId="3577"/>
    <cellStyle name="Normal 47 6" xfId="2876"/>
    <cellStyle name="Normal 47 7" xfId="2178"/>
    <cellStyle name="Normal 48" xfId="438"/>
    <cellStyle name="Normal 48 2" xfId="721"/>
    <cellStyle name="Normal 48 2 2" xfId="1184"/>
    <cellStyle name="Normal 48 2 2 2" xfId="4263"/>
    <cellStyle name="Normal 48 2 3" xfId="1659"/>
    <cellStyle name="Normal 48 2 3 2" xfId="4725"/>
    <cellStyle name="Normal 48 2 4" xfId="3808"/>
    <cellStyle name="Normal 48 2 5" xfId="3111"/>
    <cellStyle name="Normal 48 2 6" xfId="2412"/>
    <cellStyle name="Normal 48 3" xfId="957"/>
    <cellStyle name="Normal 48 3 2" xfId="1905"/>
    <cellStyle name="Normal 48 3 2 2" xfId="4967"/>
    <cellStyle name="Normal 48 3 3" xfId="4036"/>
    <cellStyle name="Normal 48 3 4" xfId="3343"/>
    <cellStyle name="Normal 48 3 5" xfId="2644"/>
    <cellStyle name="Normal 48 4" xfId="1415"/>
    <cellStyle name="Normal 48 4 2" xfId="4491"/>
    <cellStyle name="Normal 48 5" xfId="3578"/>
    <cellStyle name="Normal 48 6" xfId="2877"/>
    <cellStyle name="Normal 48 7" xfId="2179"/>
    <cellStyle name="Normal 49" xfId="439"/>
    <cellStyle name="Normal 49 2" xfId="722"/>
    <cellStyle name="Normal 49 2 2" xfId="1185"/>
    <cellStyle name="Normal 49 2 2 2" xfId="4264"/>
    <cellStyle name="Normal 49 2 3" xfId="1660"/>
    <cellStyle name="Normal 49 2 3 2" xfId="4726"/>
    <cellStyle name="Normal 49 2 4" xfId="3809"/>
    <cellStyle name="Normal 49 2 5" xfId="3112"/>
    <cellStyle name="Normal 49 2 6" xfId="2413"/>
    <cellStyle name="Normal 49 3" xfId="958"/>
    <cellStyle name="Normal 49 3 2" xfId="1906"/>
    <cellStyle name="Normal 49 3 2 2" xfId="4968"/>
    <cellStyle name="Normal 49 3 3" xfId="4037"/>
    <cellStyle name="Normal 49 3 4" xfId="3344"/>
    <cellStyle name="Normal 49 3 5" xfId="2645"/>
    <cellStyle name="Normal 49 4" xfId="1416"/>
    <cellStyle name="Normal 49 4 2" xfId="4492"/>
    <cellStyle name="Normal 49 5" xfId="3579"/>
    <cellStyle name="Normal 49 6" xfId="2878"/>
    <cellStyle name="Normal 49 7" xfId="2180"/>
    <cellStyle name="Normal 5" xfId="131"/>
    <cellStyle name="Normal 5 2" xfId="440"/>
    <cellStyle name="Normal 5 2 2" xfId="5411"/>
    <cellStyle name="Normal 5 3" xfId="441"/>
    <cellStyle name="Normal 5 3 2" xfId="5402"/>
    <cellStyle name="Normal 5 4" xfId="442"/>
    <cellStyle name="Normal 50" xfId="156"/>
    <cellStyle name="Normal 50 2" xfId="566"/>
    <cellStyle name="Normal 50 2 2" xfId="1029"/>
    <cellStyle name="Normal 50 2 2 2" xfId="4108"/>
    <cellStyle name="Normal 50 2 3" xfId="1504"/>
    <cellStyle name="Normal 50 2 3 2" xfId="4570"/>
    <cellStyle name="Normal 50 2 4" xfId="3653"/>
    <cellStyle name="Normal 50 2 5" xfId="2956"/>
    <cellStyle name="Normal 50 2 6" xfId="2257"/>
    <cellStyle name="Normal 50 3" xfId="801"/>
    <cellStyle name="Normal 50 3 2" xfId="1742"/>
    <cellStyle name="Normal 50 3 2 2" xfId="4804"/>
    <cellStyle name="Normal 50 3 3" xfId="3881"/>
    <cellStyle name="Normal 50 3 4" xfId="3188"/>
    <cellStyle name="Normal 50 3 5" xfId="2488"/>
    <cellStyle name="Normal 50 4" xfId="1260"/>
    <cellStyle name="Normal 50 4 2" xfId="4336"/>
    <cellStyle name="Normal 50 5" xfId="3423"/>
    <cellStyle name="Normal 50 6" xfId="2722"/>
    <cellStyle name="Normal 50 7" xfId="2021"/>
    <cellStyle name="Normal 51" xfId="523"/>
    <cellStyle name="Normal 51 2" xfId="750"/>
    <cellStyle name="Normal 51 2 2" xfId="1213"/>
    <cellStyle name="Normal 51 2 2 2" xfId="4292"/>
    <cellStyle name="Normal 51 2 3" xfId="1691"/>
    <cellStyle name="Normal 51 2 3 2" xfId="4754"/>
    <cellStyle name="Normal 51 2 4" xfId="3837"/>
    <cellStyle name="Normal 51 2 5" xfId="3140"/>
    <cellStyle name="Normal 51 2 6" xfId="2441"/>
    <cellStyle name="Normal 51 3" xfId="986"/>
    <cellStyle name="Normal 51 3 2" xfId="1937"/>
    <cellStyle name="Normal 51 3 2 2" xfId="4999"/>
    <cellStyle name="Normal 51 3 3" xfId="4065"/>
    <cellStyle name="Normal 51 3 4" xfId="3372"/>
    <cellStyle name="Normal 51 3 5" xfId="2673"/>
    <cellStyle name="Normal 51 4" xfId="1447"/>
    <cellStyle name="Normal 51 4 2" xfId="4523"/>
    <cellStyle name="Normal 51 5" xfId="3610"/>
    <cellStyle name="Normal 51 6" xfId="2909"/>
    <cellStyle name="Normal 51 7" xfId="2209"/>
    <cellStyle name="Normal 52" xfId="752"/>
    <cellStyle name="Normal 529" xfId="443"/>
    <cellStyle name="Normal 53" xfId="751"/>
    <cellStyle name="Normal 54" xfId="754"/>
    <cellStyle name="Normal 55" xfId="755"/>
    <cellStyle name="Normal 56" xfId="800"/>
    <cellStyle name="Normal 56 2" xfId="5379"/>
    <cellStyle name="Normal 57" xfId="785"/>
    <cellStyle name="Normal 58" xfId="1679"/>
    <cellStyle name="Normal 59" xfId="1677"/>
    <cellStyle name="Normal 6" xfId="4"/>
    <cellStyle name="Normal 6 2" xfId="132"/>
    <cellStyle name="Normal 6 2 2" xfId="444"/>
    <cellStyle name="Normal 6 2 3" xfId="5396"/>
    <cellStyle name="Normal 6 3" xfId="133"/>
    <cellStyle name="Normal 6 3 2" xfId="5405"/>
    <cellStyle name="Normal 6 4" xfId="1461"/>
    <cellStyle name="Normal 6 4 2" xfId="5397"/>
    <cellStyle name="Normal 6 5" xfId="5348"/>
    <cellStyle name="Normal 60" xfId="1690"/>
    <cellStyle name="Normal 61" xfId="1696"/>
    <cellStyle name="Normal 62" xfId="1215"/>
    <cellStyle name="Normal 63" xfId="1216"/>
    <cellStyle name="Normal 64" xfId="1952"/>
    <cellStyle name="Normal 65" xfId="1958"/>
    <cellStyle name="Normal 65 2" xfId="5019"/>
    <cellStyle name="Normal 65 3" xfId="5377"/>
    <cellStyle name="Normal 66" xfId="1960"/>
    <cellStyle name="Normal 66 2" xfId="5023"/>
    <cellStyle name="Normal 66 3" xfId="5376"/>
    <cellStyle name="Normal 67" xfId="1962"/>
    <cellStyle name="Normal 67 2" xfId="5029"/>
    <cellStyle name="Normal 68" xfId="1971"/>
    <cellStyle name="Normal 68 2" xfId="5031"/>
    <cellStyle name="Normal 68 3" xfId="5386"/>
    <cellStyle name="Normal 69" xfId="5034"/>
    <cellStyle name="Normal 69 2" xfId="5371"/>
    <cellStyle name="Normal 69 3" xfId="5381"/>
    <cellStyle name="Normal 7" xfId="134"/>
    <cellStyle name="Normal 7 11" xfId="445"/>
    <cellStyle name="Normal 7 2" xfId="446"/>
    <cellStyle name="Normal 7 2 2" xfId="447"/>
    <cellStyle name="Normal 7 2 2 2" xfId="724"/>
    <cellStyle name="Normal 7 2 2 2 2" xfId="1187"/>
    <cellStyle name="Normal 7 2 2 2 2 2" xfId="4266"/>
    <cellStyle name="Normal 7 2 2 2 3" xfId="1662"/>
    <cellStyle name="Normal 7 2 2 2 3 2" xfId="4728"/>
    <cellStyle name="Normal 7 2 2 2 4" xfId="3811"/>
    <cellStyle name="Normal 7 2 2 2 5" xfId="3114"/>
    <cellStyle name="Normal 7 2 2 2 6" xfId="2415"/>
    <cellStyle name="Normal 7 2 2 3" xfId="960"/>
    <cellStyle name="Normal 7 2 2 3 2" xfId="1908"/>
    <cellStyle name="Normal 7 2 2 3 2 2" xfId="4970"/>
    <cellStyle name="Normal 7 2 2 3 3" xfId="4039"/>
    <cellStyle name="Normal 7 2 2 3 4" xfId="3346"/>
    <cellStyle name="Normal 7 2 2 3 5" xfId="2647"/>
    <cellStyle name="Normal 7 2 2 4" xfId="1418"/>
    <cellStyle name="Normal 7 2 2 4 2" xfId="4494"/>
    <cellStyle name="Normal 7 2 2 5" xfId="3581"/>
    <cellStyle name="Normal 7 2 2 6" xfId="2880"/>
    <cellStyle name="Normal 7 2 2 7" xfId="2182"/>
    <cellStyle name="Normal 7 2 3" xfId="723"/>
    <cellStyle name="Normal 7 2 3 2" xfId="1186"/>
    <cellStyle name="Normal 7 2 3 2 2" xfId="4265"/>
    <cellStyle name="Normal 7 2 3 3" xfId="1661"/>
    <cellStyle name="Normal 7 2 3 3 2" xfId="4727"/>
    <cellStyle name="Normal 7 2 3 4" xfId="3810"/>
    <cellStyle name="Normal 7 2 3 5" xfId="3113"/>
    <cellStyle name="Normal 7 2 3 6" xfId="2414"/>
    <cellStyle name="Normal 7 2 4" xfId="959"/>
    <cellStyle name="Normal 7 2 4 2" xfId="1907"/>
    <cellStyle name="Normal 7 2 4 2 2" xfId="4969"/>
    <cellStyle name="Normal 7 2 4 3" xfId="4038"/>
    <cellStyle name="Normal 7 2 4 4" xfId="3345"/>
    <cellStyle name="Normal 7 2 4 5" xfId="2646"/>
    <cellStyle name="Normal 7 2 5" xfId="1417"/>
    <cellStyle name="Normal 7 2 5 2" xfId="4493"/>
    <cellStyle name="Normal 7 2 6" xfId="3580"/>
    <cellStyle name="Normal 7 2 7" xfId="2879"/>
    <cellStyle name="Normal 7 2 8" xfId="2181"/>
    <cellStyle name="Normal 7 2 9" xfId="5391"/>
    <cellStyle name="Normal 7 3" xfId="448"/>
    <cellStyle name="Normal 7 3 2" xfId="5406"/>
    <cellStyle name="Normal 70" xfId="5229"/>
    <cellStyle name="Normal 70 2" xfId="5367"/>
    <cellStyle name="Normal 70 3" xfId="5382"/>
    <cellStyle name="Normal 71" xfId="5233"/>
    <cellStyle name="Normal 71 2" xfId="5374"/>
    <cellStyle name="Normal 72" xfId="5378"/>
    <cellStyle name="Normal 73" xfId="5259"/>
    <cellStyle name="Normal 76" xfId="5373"/>
    <cellStyle name="Normal 77" xfId="5380"/>
    <cellStyle name="Normal 77 2" xfId="5389"/>
    <cellStyle name="Normal 78" xfId="5383"/>
    <cellStyle name="Normal 79" xfId="5384"/>
    <cellStyle name="Normal 8" xfId="135"/>
    <cellStyle name="Normal 8 2" xfId="449"/>
    <cellStyle name="Normal 8 3" xfId="450"/>
    <cellStyle name="Normal 8 4" xfId="5407"/>
    <cellStyle name="Normal 80" xfId="5388"/>
    <cellStyle name="Normal 81" xfId="5385"/>
    <cellStyle name="Normal 82" xfId="5387"/>
    <cellStyle name="Normal 9" xfId="136"/>
    <cellStyle name="Normal 9 10" xfId="2716"/>
    <cellStyle name="Normal 9 11" xfId="5024"/>
    <cellStyle name="Normal 9 12" xfId="2015"/>
    <cellStyle name="Normal 9 13" xfId="5408"/>
    <cellStyle name="Normal 9 2" xfId="137"/>
    <cellStyle name="Normal 9 2 2" xfId="451"/>
    <cellStyle name="Normal 9 2 2 2" xfId="725"/>
    <cellStyle name="Normal 9 2 2 2 2" xfId="1188"/>
    <cellStyle name="Normal 9 2 2 2 2 2" xfId="4267"/>
    <cellStyle name="Normal 9 2 2 2 3" xfId="1663"/>
    <cellStyle name="Normal 9 2 2 2 3 2" xfId="4729"/>
    <cellStyle name="Normal 9 2 2 2 4" xfId="3812"/>
    <cellStyle name="Normal 9 2 2 2 5" xfId="3115"/>
    <cellStyle name="Normal 9 2 2 2 6" xfId="2416"/>
    <cellStyle name="Normal 9 2 2 3" xfId="961"/>
    <cellStyle name="Normal 9 2 2 3 2" xfId="1909"/>
    <cellStyle name="Normal 9 2 2 3 2 2" xfId="4971"/>
    <cellStyle name="Normal 9 2 2 3 3" xfId="4040"/>
    <cellStyle name="Normal 9 2 2 3 4" xfId="3347"/>
    <cellStyle name="Normal 9 2 2 3 5" xfId="2648"/>
    <cellStyle name="Normal 9 2 2 4" xfId="1419"/>
    <cellStyle name="Normal 9 2 2 4 2" xfId="4495"/>
    <cellStyle name="Normal 9 2 2 5" xfId="3582"/>
    <cellStyle name="Normal 9 2 2 6" xfId="2881"/>
    <cellStyle name="Normal 9 2 2 7" xfId="2183"/>
    <cellStyle name="Normal 9 2 3" xfId="562"/>
    <cellStyle name="Normal 9 2 3 2" xfId="1025"/>
    <cellStyle name="Normal 9 2 3 2 2" xfId="4104"/>
    <cellStyle name="Normal 9 2 3 3" xfId="1500"/>
    <cellStyle name="Normal 9 2 3 3 2" xfId="4566"/>
    <cellStyle name="Normal 9 2 3 4" xfId="3649"/>
    <cellStyle name="Normal 9 2 3 5" xfId="2952"/>
    <cellStyle name="Normal 9 2 3 6" xfId="2253"/>
    <cellStyle name="Normal 9 2 4" xfId="796"/>
    <cellStyle name="Normal 9 2 4 2" xfId="1737"/>
    <cellStyle name="Normal 9 2 4 2 2" xfId="4799"/>
    <cellStyle name="Normal 9 2 4 3" xfId="3877"/>
    <cellStyle name="Normal 9 2 4 4" xfId="3183"/>
    <cellStyle name="Normal 9 2 4 5" xfId="2484"/>
    <cellStyle name="Normal 9 2 5" xfId="1255"/>
    <cellStyle name="Normal 9 2 5 2" xfId="4331"/>
    <cellStyle name="Normal 9 2 6" xfId="3418"/>
    <cellStyle name="Normal 9 2 7" xfId="2717"/>
    <cellStyle name="Normal 9 2 8" xfId="2016"/>
    <cellStyle name="Normal 9 3" xfId="138"/>
    <cellStyle name="Normal 9 3 2" xfId="452"/>
    <cellStyle name="Normal 9 3 2 2" xfId="726"/>
    <cellStyle name="Normal 9 3 2 2 2" xfId="1189"/>
    <cellStyle name="Normal 9 3 2 2 2 2" xfId="4268"/>
    <cellStyle name="Normal 9 3 2 2 3" xfId="1664"/>
    <cellStyle name="Normal 9 3 2 2 3 2" xfId="4730"/>
    <cellStyle name="Normal 9 3 2 2 4" xfId="3813"/>
    <cellStyle name="Normal 9 3 2 2 5" xfId="3116"/>
    <cellStyle name="Normal 9 3 2 2 6" xfId="2417"/>
    <cellStyle name="Normal 9 3 2 3" xfId="962"/>
    <cellStyle name="Normal 9 3 2 3 2" xfId="1910"/>
    <cellStyle name="Normal 9 3 2 3 2 2" xfId="4972"/>
    <cellStyle name="Normal 9 3 2 3 3" xfId="4041"/>
    <cellStyle name="Normal 9 3 2 3 4" xfId="3348"/>
    <cellStyle name="Normal 9 3 2 3 5" xfId="2649"/>
    <cellStyle name="Normal 9 3 2 4" xfId="1420"/>
    <cellStyle name="Normal 9 3 2 4 2" xfId="4496"/>
    <cellStyle name="Normal 9 3 2 5" xfId="3583"/>
    <cellStyle name="Normal 9 3 2 6" xfId="2882"/>
    <cellStyle name="Normal 9 3 2 7" xfId="2184"/>
    <cellStyle name="Normal 9 3 3" xfId="563"/>
    <cellStyle name="Normal 9 3 3 2" xfId="1026"/>
    <cellStyle name="Normal 9 3 3 2 2" xfId="4105"/>
    <cellStyle name="Normal 9 3 3 3" xfId="1501"/>
    <cellStyle name="Normal 9 3 3 3 2" xfId="4567"/>
    <cellStyle name="Normal 9 3 3 4" xfId="3650"/>
    <cellStyle name="Normal 9 3 3 5" xfId="2953"/>
    <cellStyle name="Normal 9 3 3 6" xfId="2254"/>
    <cellStyle name="Normal 9 3 4" xfId="797"/>
    <cellStyle name="Normal 9 3 4 2" xfId="1738"/>
    <cellStyle name="Normal 9 3 4 2 2" xfId="4800"/>
    <cellStyle name="Normal 9 3 4 3" xfId="3878"/>
    <cellStyle name="Normal 9 3 4 4" xfId="3184"/>
    <cellStyle name="Normal 9 3 4 5" xfId="2485"/>
    <cellStyle name="Normal 9 3 5" xfId="1256"/>
    <cellStyle name="Normal 9 3 5 2" xfId="4332"/>
    <cellStyle name="Normal 9 3 6" xfId="3419"/>
    <cellStyle name="Normal 9 3 7" xfId="2718"/>
    <cellStyle name="Normal 9 3 8" xfId="2017"/>
    <cellStyle name="Normal 9 4" xfId="453"/>
    <cellStyle name="Normal 9 4 2" xfId="454"/>
    <cellStyle name="Normal 9 4 2 2" xfId="728"/>
    <cellStyle name="Normal 9 4 2 2 2" xfId="1191"/>
    <cellStyle name="Normal 9 4 2 2 2 2" xfId="4270"/>
    <cellStyle name="Normal 9 4 2 2 3" xfId="1666"/>
    <cellStyle name="Normal 9 4 2 2 3 2" xfId="4732"/>
    <cellStyle name="Normal 9 4 2 2 4" xfId="3815"/>
    <cellStyle name="Normal 9 4 2 2 5" xfId="3118"/>
    <cellStyle name="Normal 9 4 2 2 6" xfId="2419"/>
    <cellStyle name="Normal 9 4 2 3" xfId="964"/>
    <cellStyle name="Normal 9 4 2 3 2" xfId="1912"/>
    <cellStyle name="Normal 9 4 2 3 2 2" xfId="4974"/>
    <cellStyle name="Normal 9 4 2 3 3" xfId="4043"/>
    <cellStyle name="Normal 9 4 2 3 4" xfId="3350"/>
    <cellStyle name="Normal 9 4 2 3 5" xfId="2651"/>
    <cellStyle name="Normal 9 4 2 4" xfId="1422"/>
    <cellStyle name="Normal 9 4 2 4 2" xfId="4498"/>
    <cellStyle name="Normal 9 4 2 5" xfId="3585"/>
    <cellStyle name="Normal 9 4 2 6" xfId="2884"/>
    <cellStyle name="Normal 9 4 2 7" xfId="2186"/>
    <cellStyle name="Normal 9 4 3" xfId="727"/>
    <cellStyle name="Normal 9 4 3 2" xfId="1190"/>
    <cellStyle name="Normal 9 4 3 2 2" xfId="4269"/>
    <cellStyle name="Normal 9 4 3 3" xfId="1665"/>
    <cellStyle name="Normal 9 4 3 3 2" xfId="4731"/>
    <cellStyle name="Normal 9 4 3 4" xfId="3814"/>
    <cellStyle name="Normal 9 4 3 5" xfId="3117"/>
    <cellStyle name="Normal 9 4 3 6" xfId="2418"/>
    <cellStyle name="Normal 9 4 4" xfId="963"/>
    <cellStyle name="Normal 9 4 4 2" xfId="1911"/>
    <cellStyle name="Normal 9 4 4 2 2" xfId="4973"/>
    <cellStyle name="Normal 9 4 4 3" xfId="4042"/>
    <cellStyle name="Normal 9 4 4 4" xfId="3349"/>
    <cellStyle name="Normal 9 4 4 5" xfId="2650"/>
    <cellStyle name="Normal 9 4 5" xfId="1421"/>
    <cellStyle name="Normal 9 4 5 2" xfId="4497"/>
    <cellStyle name="Normal 9 4 6" xfId="3584"/>
    <cellStyle name="Normal 9 4 7" xfId="2883"/>
    <cellStyle name="Normal 9 4 8" xfId="2185"/>
    <cellStyle name="Normal 9 5" xfId="455"/>
    <cellStyle name="Normal 9 5 2" xfId="729"/>
    <cellStyle name="Normal 9 5 2 2" xfId="1192"/>
    <cellStyle name="Normal 9 5 2 2 2" xfId="4271"/>
    <cellStyle name="Normal 9 5 2 3" xfId="1667"/>
    <cellStyle name="Normal 9 5 2 3 2" xfId="4733"/>
    <cellStyle name="Normal 9 5 2 4" xfId="3816"/>
    <cellStyle name="Normal 9 5 2 5" xfId="3119"/>
    <cellStyle name="Normal 9 5 2 6" xfId="2420"/>
    <cellStyle name="Normal 9 5 3" xfId="965"/>
    <cellStyle name="Normal 9 5 3 2" xfId="1913"/>
    <cellStyle name="Normal 9 5 3 2 2" xfId="4975"/>
    <cellStyle name="Normal 9 5 3 3" xfId="4044"/>
    <cellStyle name="Normal 9 5 3 4" xfId="3351"/>
    <cellStyle name="Normal 9 5 3 5" xfId="2652"/>
    <cellStyle name="Normal 9 5 4" xfId="1423"/>
    <cellStyle name="Normal 9 5 4 2" xfId="4499"/>
    <cellStyle name="Normal 9 5 5" xfId="3586"/>
    <cellStyle name="Normal 9 5 6" xfId="2885"/>
    <cellStyle name="Normal 9 5 7" xfId="2187"/>
    <cellStyle name="Normal 9 6" xfId="561"/>
    <cellStyle name="Normal 9 6 2" xfId="1024"/>
    <cellStyle name="Normal 9 6 2 2" xfId="4103"/>
    <cellStyle name="Normal 9 6 3" xfId="1499"/>
    <cellStyle name="Normal 9 6 3 2" xfId="4565"/>
    <cellStyle name="Normal 9 6 4" xfId="3648"/>
    <cellStyle name="Normal 9 6 5" xfId="2951"/>
    <cellStyle name="Normal 9 6 6" xfId="2252"/>
    <cellStyle name="Normal 9 7" xfId="795"/>
    <cellStyle name="Normal 9 7 2" xfId="1736"/>
    <cellStyle name="Normal 9 7 2 2" xfId="4798"/>
    <cellStyle name="Normal 9 7 3" xfId="3876"/>
    <cellStyle name="Normal 9 7 4" xfId="3182"/>
    <cellStyle name="Normal 9 7 5" xfId="2483"/>
    <cellStyle name="Normal 9 8" xfId="1254"/>
    <cellStyle name="Normal 9 8 2" xfId="4330"/>
    <cellStyle name="Normal 9 9" xfId="1965"/>
    <cellStyle name="Normal 9 9 2" xfId="3417"/>
    <cellStyle name="Normal GHG Numbers (0.00)" xfId="456"/>
    <cellStyle name="Normal GHG Numbers (0.00) 2" xfId="1844"/>
    <cellStyle name="Normal GHG Numbers (0.00) 2 2" xfId="4906"/>
    <cellStyle name="Normal GHG Numbers (0.00) 2 2 2" xfId="5121"/>
    <cellStyle name="Normal GHG Numbers (0.00) 2 2 3" xfId="5051"/>
    <cellStyle name="Normal GHG Numbers (0.00) 2 3" xfId="5193"/>
    <cellStyle name="Normal GHG Numbers (0.00) 2 4" xfId="5097"/>
    <cellStyle name="Normal GHG Numbers (0.00) 3" xfId="5141"/>
    <cellStyle name="Normal GHG Numbers (0.00) 4" xfId="5149"/>
    <cellStyle name="Normal GHG-Shade" xfId="457"/>
    <cellStyle name="Normal GHG-Shade 2" xfId="458"/>
    <cellStyle name="Normal_HAND SUBS 3Q03 VALUES ONLY" xfId="5"/>
    <cellStyle name="Normal_RETS43 VALUES" xfId="6"/>
    <cellStyle name="Note 2" xfId="139"/>
    <cellStyle name="Note 2 2" xfId="140"/>
    <cellStyle name="Note 2 2 2" xfId="459"/>
    <cellStyle name="Note 2 2 2 2" xfId="460"/>
    <cellStyle name="Note 2 2 2 2 2" xfId="731"/>
    <cellStyle name="Note 2 2 2 2 2 2" xfId="1194"/>
    <cellStyle name="Note 2 2 2 2 2 2 2" xfId="4273"/>
    <cellStyle name="Note 2 2 2 2 2 3" xfId="1669"/>
    <cellStyle name="Note 2 2 2 2 2 3 2" xfId="4735"/>
    <cellStyle name="Note 2 2 2 2 2 4" xfId="3818"/>
    <cellStyle name="Note 2 2 2 2 2 5" xfId="3121"/>
    <cellStyle name="Note 2 2 2 2 2 6" xfId="2422"/>
    <cellStyle name="Note 2 2 2 2 3" xfId="967"/>
    <cellStyle name="Note 2 2 2 2 3 2" xfId="1915"/>
    <cellStyle name="Note 2 2 2 2 3 2 2" xfId="4977"/>
    <cellStyle name="Note 2 2 2 2 3 3" xfId="4046"/>
    <cellStyle name="Note 2 2 2 2 3 4" xfId="3353"/>
    <cellStyle name="Note 2 2 2 2 3 5" xfId="2654"/>
    <cellStyle name="Note 2 2 2 2 4" xfId="1425"/>
    <cellStyle name="Note 2 2 2 2 4 2" xfId="4501"/>
    <cellStyle name="Note 2 2 2 2 5" xfId="3588"/>
    <cellStyle name="Note 2 2 2 2 6" xfId="2887"/>
    <cellStyle name="Note 2 2 2 2 7" xfId="2189"/>
    <cellStyle name="Note 2 2 2 3" xfId="730"/>
    <cellStyle name="Note 2 2 2 3 2" xfId="1193"/>
    <cellStyle name="Note 2 2 2 3 2 2" xfId="4272"/>
    <cellStyle name="Note 2 2 2 3 3" xfId="1668"/>
    <cellStyle name="Note 2 2 2 3 3 2" xfId="4734"/>
    <cellStyle name="Note 2 2 2 3 4" xfId="3817"/>
    <cellStyle name="Note 2 2 2 3 5" xfId="3120"/>
    <cellStyle name="Note 2 2 2 3 6" xfId="2421"/>
    <cellStyle name="Note 2 2 2 4" xfId="966"/>
    <cellStyle name="Note 2 2 2 4 2" xfId="1914"/>
    <cellStyle name="Note 2 2 2 4 2 2" xfId="4976"/>
    <cellStyle name="Note 2 2 2 4 3" xfId="4045"/>
    <cellStyle name="Note 2 2 2 4 4" xfId="3352"/>
    <cellStyle name="Note 2 2 2 4 5" xfId="2653"/>
    <cellStyle name="Note 2 2 2 5" xfId="1424"/>
    <cellStyle name="Note 2 2 2 5 2" xfId="4500"/>
    <cellStyle name="Note 2 2 2 6" xfId="3587"/>
    <cellStyle name="Note 2 2 2 7" xfId="2886"/>
    <cellStyle name="Note 2 2 2 8" xfId="2188"/>
    <cellStyle name="Note 2 2 3" xfId="461"/>
    <cellStyle name="Note 2 2 3 2" xfId="732"/>
    <cellStyle name="Note 2 2 3 2 2" xfId="1195"/>
    <cellStyle name="Note 2 2 3 2 2 2" xfId="4274"/>
    <cellStyle name="Note 2 2 3 2 3" xfId="1670"/>
    <cellStyle name="Note 2 2 3 2 3 2" xfId="4736"/>
    <cellStyle name="Note 2 2 3 2 4" xfId="3819"/>
    <cellStyle name="Note 2 2 3 2 5" xfId="3122"/>
    <cellStyle name="Note 2 2 3 2 6" xfId="2423"/>
    <cellStyle name="Note 2 2 3 3" xfId="968"/>
    <cellStyle name="Note 2 2 3 3 2" xfId="1916"/>
    <cellStyle name="Note 2 2 3 3 2 2" xfId="4978"/>
    <cellStyle name="Note 2 2 3 3 3" xfId="4047"/>
    <cellStyle name="Note 2 2 3 3 4" xfId="3354"/>
    <cellStyle name="Note 2 2 3 3 5" xfId="2655"/>
    <cellStyle name="Note 2 2 3 4" xfId="1426"/>
    <cellStyle name="Note 2 2 3 4 2" xfId="4502"/>
    <cellStyle name="Note 2 2 3 5" xfId="3589"/>
    <cellStyle name="Note 2 2 3 6" xfId="2888"/>
    <cellStyle name="Note 2 2 3 7" xfId="2190"/>
    <cellStyle name="Note 2 2 4" xfId="564"/>
    <cellStyle name="Note 2 2 4 2" xfId="1027"/>
    <cellStyle name="Note 2 2 4 2 2" xfId="4106"/>
    <cellStyle name="Note 2 2 4 3" xfId="1502"/>
    <cellStyle name="Note 2 2 4 3 2" xfId="4568"/>
    <cellStyle name="Note 2 2 4 4" xfId="3651"/>
    <cellStyle name="Note 2 2 4 5" xfId="2954"/>
    <cellStyle name="Note 2 2 4 6" xfId="2255"/>
    <cellStyle name="Note 2 2 5" xfId="798"/>
    <cellStyle name="Note 2 2 5 2" xfId="1739"/>
    <cellStyle name="Note 2 2 5 2 2" xfId="4801"/>
    <cellStyle name="Note 2 2 5 3" xfId="3879"/>
    <cellStyle name="Note 2 2 5 4" xfId="3185"/>
    <cellStyle name="Note 2 2 5 5" xfId="2486"/>
    <cellStyle name="Note 2 2 6" xfId="1257"/>
    <cellStyle name="Note 2 2 6 2" xfId="4333"/>
    <cellStyle name="Note 2 2 7" xfId="3420"/>
    <cellStyle name="Note 2 2 8" xfId="2719"/>
    <cellStyle name="Note 2 2 9" xfId="2018"/>
    <cellStyle name="Note 2 3" xfId="462"/>
    <cellStyle name="Note 2 4" xfId="463"/>
    <cellStyle name="Note 2 4 2" xfId="464"/>
    <cellStyle name="Note 2 4 2 2" xfId="734"/>
    <cellStyle name="Note 2 4 2 2 2" xfId="1197"/>
    <cellStyle name="Note 2 4 2 2 2 2" xfId="4276"/>
    <cellStyle name="Note 2 4 2 2 3" xfId="1672"/>
    <cellStyle name="Note 2 4 2 2 3 2" xfId="4738"/>
    <cellStyle name="Note 2 4 2 2 4" xfId="3821"/>
    <cellStyle name="Note 2 4 2 2 5" xfId="3124"/>
    <cellStyle name="Note 2 4 2 2 6" xfId="2425"/>
    <cellStyle name="Note 2 4 2 3" xfId="970"/>
    <cellStyle name="Note 2 4 2 3 2" xfId="1918"/>
    <cellStyle name="Note 2 4 2 3 2 2" xfId="4980"/>
    <cellStyle name="Note 2 4 2 3 3" xfId="4049"/>
    <cellStyle name="Note 2 4 2 3 4" xfId="3356"/>
    <cellStyle name="Note 2 4 2 3 5" xfId="2657"/>
    <cellStyle name="Note 2 4 2 4" xfId="1428"/>
    <cellStyle name="Note 2 4 2 4 2" xfId="4504"/>
    <cellStyle name="Note 2 4 2 5" xfId="3591"/>
    <cellStyle name="Note 2 4 2 6" xfId="2890"/>
    <cellStyle name="Note 2 4 2 7" xfId="2192"/>
    <cellStyle name="Note 2 4 3" xfId="733"/>
    <cellStyle name="Note 2 4 3 2" xfId="1196"/>
    <cellStyle name="Note 2 4 3 2 2" xfId="4275"/>
    <cellStyle name="Note 2 4 3 3" xfId="1671"/>
    <cellStyle name="Note 2 4 3 3 2" xfId="4737"/>
    <cellStyle name="Note 2 4 3 4" xfId="3820"/>
    <cellStyle name="Note 2 4 3 5" xfId="3123"/>
    <cellStyle name="Note 2 4 3 6" xfId="2424"/>
    <cellStyle name="Note 2 4 4" xfId="969"/>
    <cellStyle name="Note 2 4 4 2" xfId="1917"/>
    <cellStyle name="Note 2 4 4 2 2" xfId="4979"/>
    <cellStyle name="Note 2 4 4 3" xfId="4048"/>
    <cellStyle name="Note 2 4 4 4" xfId="3355"/>
    <cellStyle name="Note 2 4 4 5" xfId="2656"/>
    <cellStyle name="Note 2 4 5" xfId="1427"/>
    <cellStyle name="Note 2 4 5 2" xfId="4503"/>
    <cellStyle name="Note 2 4 6" xfId="3590"/>
    <cellStyle name="Note 2 4 7" xfId="2889"/>
    <cellStyle name="Note 2 4 8" xfId="2191"/>
    <cellStyle name="Note 2 5" xfId="5300"/>
    <cellStyle name="Note 3" xfId="5262"/>
    <cellStyle name="Output" xfId="5239" builtinId="21" customBuiltin="1"/>
    <cellStyle name="Output 2" xfId="142"/>
    <cellStyle name="Output 2 2" xfId="5301"/>
    <cellStyle name="Output 3" xfId="141"/>
    <cellStyle name="Percent" xfId="7" builtinId="5"/>
    <cellStyle name="Percent 10" xfId="1964"/>
    <cellStyle name="Percent 10 2" xfId="5022"/>
    <cellStyle name="Percent 11" xfId="5033"/>
    <cellStyle name="Percent 12" xfId="5231"/>
    <cellStyle name="Percent 13" xfId="5260"/>
    <cellStyle name="Percent 2" xfId="143"/>
    <cellStyle name="Percent 2 2" xfId="144"/>
    <cellStyle name="Percent 2 2 2" xfId="465"/>
    <cellStyle name="Percent 2 2 3" xfId="466"/>
    <cellStyle name="Percent 2 2 4" xfId="467"/>
    <cellStyle name="Percent 2 3" xfId="145"/>
    <cellStyle name="Percent 2 3 2" xfId="468"/>
    <cellStyle name="Percent 2 4" xfId="469"/>
    <cellStyle name="Percent 2 5" xfId="470"/>
    <cellStyle name="Percent 2 6" xfId="1450"/>
    <cellStyle name="Percent 3" xfId="146"/>
    <cellStyle name="Percent 3 2" xfId="471"/>
    <cellStyle name="Percent 3 2 2" xfId="472"/>
    <cellStyle name="Percent 3 2 3" xfId="5342"/>
    <cellStyle name="Percent 3 3" xfId="473"/>
    <cellStyle name="Percent 3 3 2" xfId="5347"/>
    <cellStyle name="Percent 3 4" xfId="1458"/>
    <cellStyle name="Percent 3 4 2" xfId="1695"/>
    <cellStyle name="Percent 3 4 2 2" xfId="4758"/>
    <cellStyle name="Percent 3 4 2 3" xfId="3144"/>
    <cellStyle name="Percent 3 4 2 4" xfId="2445"/>
    <cellStyle name="Percent 3 4 3" xfId="1943"/>
    <cellStyle name="Percent 3 4 3 2" xfId="5005"/>
    <cellStyle name="Percent 3 4 3 3" xfId="3376"/>
    <cellStyle name="Percent 3 4 3 4" xfId="2677"/>
    <cellStyle name="Percent 3 4 4" xfId="4527"/>
    <cellStyle name="Percent 3 4 5" xfId="2913"/>
    <cellStyle name="Percent 3 4 6" xfId="2213"/>
    <cellStyle name="Percent 3 4 7" xfId="5316"/>
    <cellStyle name="Percent 4" xfId="147"/>
    <cellStyle name="Percent 4 2" xfId="474"/>
    <cellStyle name="Percent 4 2 10" xfId="2193"/>
    <cellStyle name="Percent 4 2 2" xfId="475"/>
    <cellStyle name="Percent 4 2 2 2" xfId="476"/>
    <cellStyle name="Percent 4 2 2 2 2" xfId="737"/>
    <cellStyle name="Percent 4 2 2 2 2 2" xfId="1200"/>
    <cellStyle name="Percent 4 2 2 2 2 2 2" xfId="4279"/>
    <cellStyle name="Percent 4 2 2 2 2 3" xfId="1675"/>
    <cellStyle name="Percent 4 2 2 2 2 3 2" xfId="4741"/>
    <cellStyle name="Percent 4 2 2 2 2 4" xfId="3824"/>
    <cellStyle name="Percent 4 2 2 2 2 5" xfId="3127"/>
    <cellStyle name="Percent 4 2 2 2 2 6" xfId="2428"/>
    <cellStyle name="Percent 4 2 2 2 3" xfId="973"/>
    <cellStyle name="Percent 4 2 2 2 3 2" xfId="1921"/>
    <cellStyle name="Percent 4 2 2 2 3 2 2" xfId="4983"/>
    <cellStyle name="Percent 4 2 2 2 3 3" xfId="4052"/>
    <cellStyle name="Percent 4 2 2 2 3 4" xfId="3359"/>
    <cellStyle name="Percent 4 2 2 2 3 5" xfId="2660"/>
    <cellStyle name="Percent 4 2 2 2 4" xfId="1431"/>
    <cellStyle name="Percent 4 2 2 2 4 2" xfId="4507"/>
    <cellStyle name="Percent 4 2 2 2 5" xfId="3594"/>
    <cellStyle name="Percent 4 2 2 2 6" xfId="2893"/>
    <cellStyle name="Percent 4 2 2 2 7" xfId="2195"/>
    <cellStyle name="Percent 4 2 2 3" xfId="736"/>
    <cellStyle name="Percent 4 2 2 3 2" xfId="1199"/>
    <cellStyle name="Percent 4 2 2 3 2 2" xfId="4278"/>
    <cellStyle name="Percent 4 2 2 3 3" xfId="1674"/>
    <cellStyle name="Percent 4 2 2 3 3 2" xfId="4740"/>
    <cellStyle name="Percent 4 2 2 3 4" xfId="3823"/>
    <cellStyle name="Percent 4 2 2 3 5" xfId="3126"/>
    <cellStyle name="Percent 4 2 2 3 6" xfId="2427"/>
    <cellStyle name="Percent 4 2 2 4" xfId="972"/>
    <cellStyle name="Percent 4 2 2 4 2" xfId="1920"/>
    <cellStyle name="Percent 4 2 2 4 2 2" xfId="4982"/>
    <cellStyle name="Percent 4 2 2 4 3" xfId="4051"/>
    <cellStyle name="Percent 4 2 2 4 4" xfId="3358"/>
    <cellStyle name="Percent 4 2 2 4 5" xfId="2659"/>
    <cellStyle name="Percent 4 2 2 5" xfId="1430"/>
    <cellStyle name="Percent 4 2 2 5 2" xfId="4506"/>
    <cellStyle name="Percent 4 2 2 6" xfId="3593"/>
    <cellStyle name="Percent 4 2 2 7" xfId="2892"/>
    <cellStyle name="Percent 4 2 2 8" xfId="2194"/>
    <cellStyle name="Percent 4 2 3" xfId="477"/>
    <cellStyle name="Percent 4 2 4" xfId="478"/>
    <cellStyle name="Percent 4 2 4 2" xfId="738"/>
    <cellStyle name="Percent 4 2 4 2 2" xfId="1201"/>
    <cellStyle name="Percent 4 2 4 2 2 2" xfId="4280"/>
    <cellStyle name="Percent 4 2 4 2 3" xfId="1676"/>
    <cellStyle name="Percent 4 2 4 2 3 2" xfId="4742"/>
    <cellStyle name="Percent 4 2 4 2 4" xfId="3825"/>
    <cellStyle name="Percent 4 2 4 2 5" xfId="3128"/>
    <cellStyle name="Percent 4 2 4 2 6" xfId="2429"/>
    <cellStyle name="Percent 4 2 4 3" xfId="974"/>
    <cellStyle name="Percent 4 2 4 3 2" xfId="1922"/>
    <cellStyle name="Percent 4 2 4 3 2 2" xfId="4984"/>
    <cellStyle name="Percent 4 2 4 3 3" xfId="4053"/>
    <cellStyle name="Percent 4 2 4 3 4" xfId="3360"/>
    <cellStyle name="Percent 4 2 4 3 5" xfId="2661"/>
    <cellStyle name="Percent 4 2 4 4" xfId="1432"/>
    <cellStyle name="Percent 4 2 4 4 2" xfId="4508"/>
    <cellStyle name="Percent 4 2 4 5" xfId="3595"/>
    <cellStyle name="Percent 4 2 4 6" xfId="2894"/>
    <cellStyle name="Percent 4 2 4 7" xfId="2196"/>
    <cellStyle name="Percent 4 2 5" xfId="735"/>
    <cellStyle name="Percent 4 2 5 2" xfId="1198"/>
    <cellStyle name="Percent 4 2 5 2 2" xfId="4277"/>
    <cellStyle name="Percent 4 2 5 3" xfId="1673"/>
    <cellStyle name="Percent 4 2 5 3 2" xfId="4739"/>
    <cellStyle name="Percent 4 2 5 4" xfId="3822"/>
    <cellStyle name="Percent 4 2 5 5" xfId="3125"/>
    <cellStyle name="Percent 4 2 5 6" xfId="2426"/>
    <cellStyle name="Percent 4 2 6" xfId="971"/>
    <cellStyle name="Percent 4 2 6 2" xfId="1919"/>
    <cellStyle name="Percent 4 2 6 2 2" xfId="4981"/>
    <cellStyle name="Percent 4 2 6 3" xfId="4050"/>
    <cellStyle name="Percent 4 2 6 4" xfId="3357"/>
    <cellStyle name="Percent 4 2 6 5" xfId="2658"/>
    <cellStyle name="Percent 4 2 7" xfId="1429"/>
    <cellStyle name="Percent 4 2 7 2" xfId="4505"/>
    <cellStyle name="Percent 4 2 8" xfId="3592"/>
    <cellStyle name="Percent 4 2 9" xfId="2891"/>
    <cellStyle name="Percent 4 3" xfId="479"/>
    <cellStyle name="Percent 5" xfId="148"/>
    <cellStyle name="Percent 5 2" xfId="149"/>
    <cellStyle name="Percent 5 2 2" xfId="480"/>
    <cellStyle name="Percent 5 2 2 2" xfId="739"/>
    <cellStyle name="Percent 5 2 2 2 2" xfId="1202"/>
    <cellStyle name="Percent 5 2 2 2 2 2" xfId="4281"/>
    <cellStyle name="Percent 5 2 2 2 3" xfId="1678"/>
    <cellStyle name="Percent 5 2 2 2 3 2" xfId="4743"/>
    <cellStyle name="Percent 5 2 2 2 4" xfId="3826"/>
    <cellStyle name="Percent 5 2 2 2 5" xfId="3129"/>
    <cellStyle name="Percent 5 2 2 2 6" xfId="2430"/>
    <cellStyle name="Percent 5 2 2 3" xfId="975"/>
    <cellStyle name="Percent 5 2 2 3 2" xfId="1923"/>
    <cellStyle name="Percent 5 2 2 3 2 2" xfId="4985"/>
    <cellStyle name="Percent 5 2 2 3 3" xfId="4054"/>
    <cellStyle name="Percent 5 2 2 3 4" xfId="3361"/>
    <cellStyle name="Percent 5 2 2 3 5" xfId="2662"/>
    <cellStyle name="Percent 5 2 2 4" xfId="1433"/>
    <cellStyle name="Percent 5 2 2 4 2" xfId="4509"/>
    <cellStyle name="Percent 5 2 2 5" xfId="3596"/>
    <cellStyle name="Percent 5 2 2 6" xfId="2895"/>
    <cellStyle name="Percent 5 2 2 7" xfId="2197"/>
    <cellStyle name="Percent 5 2 3" xfId="565"/>
    <cellStyle name="Percent 5 2 3 2" xfId="1028"/>
    <cellStyle name="Percent 5 2 3 2 2" xfId="4107"/>
    <cellStyle name="Percent 5 2 3 3" xfId="1503"/>
    <cellStyle name="Percent 5 2 3 3 2" xfId="4569"/>
    <cellStyle name="Percent 5 2 3 4" xfId="3652"/>
    <cellStyle name="Percent 5 2 3 5" xfId="2955"/>
    <cellStyle name="Percent 5 2 3 6" xfId="2256"/>
    <cellStyle name="Percent 5 2 4" xfId="799"/>
    <cellStyle name="Percent 5 2 4 2" xfId="1740"/>
    <cellStyle name="Percent 5 2 4 2 2" xfId="4802"/>
    <cellStyle name="Percent 5 2 4 3" xfId="3880"/>
    <cellStyle name="Percent 5 2 4 4" xfId="3186"/>
    <cellStyle name="Percent 5 2 4 5" xfId="2487"/>
    <cellStyle name="Percent 5 2 5" xfId="1258"/>
    <cellStyle name="Percent 5 2 5 2" xfId="4334"/>
    <cellStyle name="Percent 5 2 6" xfId="3421"/>
    <cellStyle name="Percent 5 2 7" xfId="2720"/>
    <cellStyle name="Percent 5 2 8" xfId="2020"/>
    <cellStyle name="Percent 5 3" xfId="481"/>
    <cellStyle name="Percent 6" xfId="482"/>
    <cellStyle name="Percent 6 2" xfId="483"/>
    <cellStyle name="Percent 6 2 2" xfId="484"/>
    <cellStyle name="Percent 6 2 2 2" xfId="742"/>
    <cellStyle name="Percent 6 2 2 2 2" xfId="1205"/>
    <cellStyle name="Percent 6 2 2 2 2 2" xfId="4284"/>
    <cellStyle name="Percent 6 2 2 2 3" xfId="1682"/>
    <cellStyle name="Percent 6 2 2 2 3 2" xfId="4746"/>
    <cellStyle name="Percent 6 2 2 2 4" xfId="3829"/>
    <cellStyle name="Percent 6 2 2 2 5" xfId="3132"/>
    <cellStyle name="Percent 6 2 2 2 6" xfId="2433"/>
    <cellStyle name="Percent 6 2 2 3" xfId="978"/>
    <cellStyle name="Percent 6 2 2 3 2" xfId="1926"/>
    <cellStyle name="Percent 6 2 2 3 2 2" xfId="4988"/>
    <cellStyle name="Percent 6 2 2 3 3" xfId="4057"/>
    <cellStyle name="Percent 6 2 2 3 4" xfId="3364"/>
    <cellStyle name="Percent 6 2 2 3 5" xfId="2665"/>
    <cellStyle name="Percent 6 2 2 4" xfId="1436"/>
    <cellStyle name="Percent 6 2 2 4 2" xfId="4512"/>
    <cellStyle name="Percent 6 2 2 5" xfId="3599"/>
    <cellStyle name="Percent 6 2 2 6" xfId="2898"/>
    <cellStyle name="Percent 6 2 2 7" xfId="2200"/>
    <cellStyle name="Percent 6 2 3" xfId="741"/>
    <cellStyle name="Percent 6 2 3 2" xfId="1204"/>
    <cellStyle name="Percent 6 2 3 2 2" xfId="4283"/>
    <cellStyle name="Percent 6 2 3 3" xfId="1681"/>
    <cellStyle name="Percent 6 2 3 3 2" xfId="4745"/>
    <cellStyle name="Percent 6 2 3 4" xfId="3828"/>
    <cellStyle name="Percent 6 2 3 5" xfId="3131"/>
    <cellStyle name="Percent 6 2 3 6" xfId="2432"/>
    <cellStyle name="Percent 6 2 4" xfId="977"/>
    <cellStyle name="Percent 6 2 4 2" xfId="1925"/>
    <cellStyle name="Percent 6 2 4 2 2" xfId="4987"/>
    <cellStyle name="Percent 6 2 4 3" xfId="4056"/>
    <cellStyle name="Percent 6 2 4 4" xfId="3363"/>
    <cellStyle name="Percent 6 2 4 5" xfId="2664"/>
    <cellStyle name="Percent 6 2 5" xfId="1435"/>
    <cellStyle name="Percent 6 2 5 2" xfId="4511"/>
    <cellStyle name="Percent 6 2 6" xfId="3598"/>
    <cellStyle name="Percent 6 2 7" xfId="2897"/>
    <cellStyle name="Percent 6 2 8" xfId="2199"/>
    <cellStyle name="Percent 6 3" xfId="485"/>
    <cellStyle name="Percent 6 3 2" xfId="743"/>
    <cellStyle name="Percent 6 3 2 2" xfId="1206"/>
    <cellStyle name="Percent 6 3 2 2 2" xfId="4285"/>
    <cellStyle name="Percent 6 3 2 3" xfId="1683"/>
    <cellStyle name="Percent 6 3 2 3 2" xfId="4747"/>
    <cellStyle name="Percent 6 3 2 4" xfId="3830"/>
    <cellStyle name="Percent 6 3 2 5" xfId="3133"/>
    <cellStyle name="Percent 6 3 2 6" xfId="2434"/>
    <cellStyle name="Percent 6 3 3" xfId="979"/>
    <cellStyle name="Percent 6 3 3 2" xfId="1927"/>
    <cellStyle name="Percent 6 3 3 2 2" xfId="4989"/>
    <cellStyle name="Percent 6 3 3 3" xfId="4058"/>
    <cellStyle name="Percent 6 3 3 4" xfId="3365"/>
    <cellStyle name="Percent 6 3 3 5" xfId="2666"/>
    <cellStyle name="Percent 6 3 4" xfId="1437"/>
    <cellStyle name="Percent 6 3 4 2" xfId="4513"/>
    <cellStyle name="Percent 6 3 5" xfId="3600"/>
    <cellStyle name="Percent 6 3 6" xfId="2899"/>
    <cellStyle name="Percent 6 3 7" xfId="2201"/>
    <cellStyle name="Percent 6 4" xfId="740"/>
    <cellStyle name="Percent 6 4 2" xfId="1203"/>
    <cellStyle name="Percent 6 4 2 2" xfId="4282"/>
    <cellStyle name="Percent 6 4 3" xfId="1680"/>
    <cellStyle name="Percent 6 4 3 2" xfId="4744"/>
    <cellStyle name="Percent 6 4 4" xfId="3827"/>
    <cellStyle name="Percent 6 4 5" xfId="3130"/>
    <cellStyle name="Percent 6 4 6" xfId="2431"/>
    <cellStyle name="Percent 6 5" xfId="976"/>
    <cellStyle name="Percent 6 5 2" xfId="1924"/>
    <cellStyle name="Percent 6 5 2 2" xfId="4986"/>
    <cellStyle name="Percent 6 5 3" xfId="4055"/>
    <cellStyle name="Percent 6 5 4" xfId="3362"/>
    <cellStyle name="Percent 6 5 5" xfId="2663"/>
    <cellStyle name="Percent 6 6" xfId="1434"/>
    <cellStyle name="Percent 6 6 2" xfId="4510"/>
    <cellStyle name="Percent 6 7" xfId="3597"/>
    <cellStyle name="Percent 6 8" xfId="2896"/>
    <cellStyle name="Percent 6 9" xfId="2198"/>
    <cellStyle name="Percent 7" xfId="486"/>
    <cellStyle name="Percent 8" xfId="487"/>
    <cellStyle name="Percent 8 2" xfId="488"/>
    <cellStyle name="Percent 8 2 2" xfId="489"/>
    <cellStyle name="Percent 8 2 2 2" xfId="746"/>
    <cellStyle name="Percent 8 2 2 2 2" xfId="1209"/>
    <cellStyle name="Percent 8 2 2 2 2 2" xfId="4288"/>
    <cellStyle name="Percent 8 2 2 2 3" xfId="1686"/>
    <cellStyle name="Percent 8 2 2 2 3 2" xfId="4750"/>
    <cellStyle name="Percent 8 2 2 2 4" xfId="3833"/>
    <cellStyle name="Percent 8 2 2 2 5" xfId="3136"/>
    <cellStyle name="Percent 8 2 2 2 6" xfId="2437"/>
    <cellStyle name="Percent 8 2 2 3" xfId="982"/>
    <cellStyle name="Percent 8 2 2 3 2" xfId="1930"/>
    <cellStyle name="Percent 8 2 2 3 2 2" xfId="4992"/>
    <cellStyle name="Percent 8 2 2 3 3" xfId="4061"/>
    <cellStyle name="Percent 8 2 2 3 4" xfId="3368"/>
    <cellStyle name="Percent 8 2 2 3 5" xfId="2669"/>
    <cellStyle name="Percent 8 2 2 4" xfId="1440"/>
    <cellStyle name="Percent 8 2 2 4 2" xfId="4516"/>
    <cellStyle name="Percent 8 2 2 5" xfId="3603"/>
    <cellStyle name="Percent 8 2 2 6" xfId="2902"/>
    <cellStyle name="Percent 8 2 2 7" xfId="2204"/>
    <cellStyle name="Percent 8 2 3" xfId="745"/>
    <cellStyle name="Percent 8 2 3 2" xfId="1208"/>
    <cellStyle name="Percent 8 2 3 2 2" xfId="4287"/>
    <cellStyle name="Percent 8 2 3 3" xfId="1685"/>
    <cellStyle name="Percent 8 2 3 3 2" xfId="4749"/>
    <cellStyle name="Percent 8 2 3 4" xfId="3832"/>
    <cellStyle name="Percent 8 2 3 5" xfId="3135"/>
    <cellStyle name="Percent 8 2 3 6" xfId="2436"/>
    <cellStyle name="Percent 8 2 4" xfId="981"/>
    <cellStyle name="Percent 8 2 4 2" xfId="1929"/>
    <cellStyle name="Percent 8 2 4 2 2" xfId="4991"/>
    <cellStyle name="Percent 8 2 4 3" xfId="4060"/>
    <cellStyle name="Percent 8 2 4 4" xfId="3367"/>
    <cellStyle name="Percent 8 2 4 5" xfId="2668"/>
    <cellStyle name="Percent 8 2 5" xfId="1439"/>
    <cellStyle name="Percent 8 2 5 2" xfId="4515"/>
    <cellStyle name="Percent 8 2 6" xfId="3602"/>
    <cellStyle name="Percent 8 2 7" xfId="2901"/>
    <cellStyle name="Percent 8 2 8" xfId="2203"/>
    <cellStyle name="Percent 8 3" xfId="490"/>
    <cellStyle name="Percent 8 3 2" xfId="747"/>
    <cellStyle name="Percent 8 3 2 2" xfId="1210"/>
    <cellStyle name="Percent 8 3 2 2 2" xfId="4289"/>
    <cellStyle name="Percent 8 3 2 3" xfId="1687"/>
    <cellStyle name="Percent 8 3 2 3 2" xfId="4751"/>
    <cellStyle name="Percent 8 3 2 4" xfId="3834"/>
    <cellStyle name="Percent 8 3 2 5" xfId="3137"/>
    <cellStyle name="Percent 8 3 2 6" xfId="2438"/>
    <cellStyle name="Percent 8 3 3" xfId="983"/>
    <cellStyle name="Percent 8 3 3 2" xfId="1931"/>
    <cellStyle name="Percent 8 3 3 2 2" xfId="4993"/>
    <cellStyle name="Percent 8 3 3 3" xfId="4062"/>
    <cellStyle name="Percent 8 3 3 4" xfId="3369"/>
    <cellStyle name="Percent 8 3 3 5" xfId="2670"/>
    <cellStyle name="Percent 8 3 4" xfId="1441"/>
    <cellStyle name="Percent 8 3 4 2" xfId="4517"/>
    <cellStyle name="Percent 8 3 5" xfId="3604"/>
    <cellStyle name="Percent 8 3 6" xfId="2903"/>
    <cellStyle name="Percent 8 3 7" xfId="2205"/>
    <cellStyle name="Percent 8 4" xfId="744"/>
    <cellStyle name="Percent 8 4 2" xfId="1207"/>
    <cellStyle name="Percent 8 4 2 2" xfId="4286"/>
    <cellStyle name="Percent 8 4 3" xfId="1684"/>
    <cellStyle name="Percent 8 4 3 2" xfId="4748"/>
    <cellStyle name="Percent 8 4 4" xfId="3831"/>
    <cellStyle name="Percent 8 4 5" xfId="3134"/>
    <cellStyle name="Percent 8 4 6" xfId="2435"/>
    <cellStyle name="Percent 8 5" xfId="980"/>
    <cellStyle name="Percent 8 5 2" xfId="1928"/>
    <cellStyle name="Percent 8 5 2 2" xfId="4990"/>
    <cellStyle name="Percent 8 5 3" xfId="4059"/>
    <cellStyle name="Percent 8 5 4" xfId="3366"/>
    <cellStyle name="Percent 8 5 5" xfId="2667"/>
    <cellStyle name="Percent 8 6" xfId="1438"/>
    <cellStyle name="Percent 8 6 2" xfId="4514"/>
    <cellStyle name="Percent 8 7" xfId="3601"/>
    <cellStyle name="Percent 8 8" xfId="2900"/>
    <cellStyle name="Percent 8 9" xfId="2202"/>
    <cellStyle name="Percent 9" xfId="491"/>
    <cellStyle name="Percent 9 2" xfId="492"/>
    <cellStyle name="Percent 9 2 2" xfId="749"/>
    <cellStyle name="Percent 9 2 2 2" xfId="1212"/>
    <cellStyle name="Percent 9 2 2 2 2" xfId="4291"/>
    <cellStyle name="Percent 9 2 2 3" xfId="1689"/>
    <cellStyle name="Percent 9 2 2 3 2" xfId="4753"/>
    <cellStyle name="Percent 9 2 2 4" xfId="3836"/>
    <cellStyle name="Percent 9 2 2 5" xfId="3139"/>
    <cellStyle name="Percent 9 2 2 6" xfId="2440"/>
    <cellStyle name="Percent 9 2 3" xfId="985"/>
    <cellStyle name="Percent 9 2 3 2" xfId="1933"/>
    <cellStyle name="Percent 9 2 3 2 2" xfId="4995"/>
    <cellStyle name="Percent 9 2 3 3" xfId="4064"/>
    <cellStyle name="Percent 9 2 3 4" xfId="3371"/>
    <cellStyle name="Percent 9 2 3 5" xfId="2672"/>
    <cellStyle name="Percent 9 2 4" xfId="1443"/>
    <cellStyle name="Percent 9 2 4 2" xfId="4519"/>
    <cellStyle name="Percent 9 2 5" xfId="3606"/>
    <cellStyle name="Percent 9 2 6" xfId="2905"/>
    <cellStyle name="Percent 9 2 7" xfId="2207"/>
    <cellStyle name="Percent 9 3" xfId="748"/>
    <cellStyle name="Percent 9 3 2" xfId="1211"/>
    <cellStyle name="Percent 9 3 2 2" xfId="4290"/>
    <cellStyle name="Percent 9 3 3" xfId="1688"/>
    <cellStyle name="Percent 9 3 3 2" xfId="4752"/>
    <cellStyle name="Percent 9 3 4" xfId="3835"/>
    <cellStyle name="Percent 9 3 5" xfId="3138"/>
    <cellStyle name="Percent 9 3 6" xfId="2439"/>
    <cellStyle name="Percent 9 4" xfId="984"/>
    <cellStyle name="Percent 9 4 2" xfId="1932"/>
    <cellStyle name="Percent 9 4 2 2" xfId="4994"/>
    <cellStyle name="Percent 9 4 3" xfId="4063"/>
    <cellStyle name="Percent 9 4 4" xfId="3370"/>
    <cellStyle name="Percent 9 4 5" xfId="2671"/>
    <cellStyle name="Percent 9 5" xfId="1442"/>
    <cellStyle name="Percent 9 5 2" xfId="4518"/>
    <cellStyle name="Percent 9 6" xfId="3605"/>
    <cellStyle name="Percent 9 7" xfId="2904"/>
    <cellStyle name="Percent 9 8" xfId="2206"/>
    <cellStyle name="PerDay" xfId="5363"/>
    <cellStyle name="SAPBEXstdData" xfId="5390"/>
    <cellStyle name="Standard 2" xfId="493"/>
    <cellStyle name="tableau | cellule | normal | decimal 1" xfId="494"/>
    <cellStyle name="tableau | cellule | normal | decimal 1 2" xfId="1945"/>
    <cellStyle name="tableau | cellule | normal | decimal 1 2 2" xfId="5007"/>
    <cellStyle name="tableau | cellule | normal | decimal 1 2 2 2" xfId="5049"/>
    <cellStyle name="tableau | cellule | normal | decimal 1 2 2 3" xfId="5217"/>
    <cellStyle name="tableau | cellule | normal | decimal 1 2 3" xfId="3377"/>
    <cellStyle name="tableau | cellule | normal | decimal 1 2 3 2" xfId="5107"/>
    <cellStyle name="tableau | cellule | normal | decimal 1 2 3 3" xfId="5043"/>
    <cellStyle name="tableau | cellule | normal | decimal 1 2 4" xfId="5118"/>
    <cellStyle name="tableau | cellule | normal | decimal 1 2 5" xfId="2005"/>
    <cellStyle name="tableau | cellule | normal | decimal 1 3" xfId="1444"/>
    <cellStyle name="tableau | cellule | normal | decimal 1 3 2" xfId="4520"/>
    <cellStyle name="tableau | cellule | normal | decimal 1 3 3" xfId="5111"/>
    <cellStyle name="tableau | cellule | normal | decimal 1 3 4" xfId="5173"/>
    <cellStyle name="tableau | cellule | normal | decimal 1 4" xfId="3607"/>
    <cellStyle name="tableau | cellule | normal | decimal 1 4 2" xfId="5200"/>
    <cellStyle name="tableau | cellule | normal | decimal 1 4 3" xfId="5172"/>
    <cellStyle name="tableau | cellule | normal | decimal 1 5" xfId="2906"/>
    <cellStyle name="tableau | cellule | normal | decimal 1 5 2" xfId="5148"/>
    <cellStyle name="tableau | cellule | normal | decimal 1 5 3" xfId="5096"/>
    <cellStyle name="tableau | cellule | normal | decimal 1 6" xfId="5151"/>
    <cellStyle name="tableau | cellule | normal | decimal 1 7" xfId="5153"/>
    <cellStyle name="tableau | cellule | normal | pourcentage | decimal 1" xfId="495"/>
    <cellStyle name="tableau | cellule | normal | pourcentage | decimal 1 2" xfId="1946"/>
    <cellStyle name="tableau | cellule | normal | pourcentage | decimal 1 2 2" xfId="5008"/>
    <cellStyle name="tableau | cellule | normal | pourcentage | decimal 1 2 2 2" xfId="2117"/>
    <cellStyle name="tableau | cellule | normal | pourcentage | decimal 1 2 2 3" xfId="5218"/>
    <cellStyle name="tableau | cellule | normal | pourcentage | decimal 1 2 3" xfId="3378"/>
    <cellStyle name="tableau | cellule | normal | pourcentage | decimal 1 2 3 2" xfId="5139"/>
    <cellStyle name="tableau | cellule | normal | pourcentage | decimal 1 2 3 3" xfId="5181"/>
    <cellStyle name="tableau | cellule | normal | pourcentage | decimal 1 2 4" xfId="2159"/>
    <cellStyle name="tableau | cellule | normal | pourcentage | decimal 1 2 5" xfId="2566"/>
    <cellStyle name="tableau | cellule | normal | pourcentage | decimal 1 3" xfId="1445"/>
    <cellStyle name="tableau | cellule | normal | pourcentage | decimal 1 3 2" xfId="4521"/>
    <cellStyle name="tableau | cellule | normal | pourcentage | decimal 1 3 3" xfId="5144"/>
    <cellStyle name="tableau | cellule | normal | pourcentage | decimal 1 3 4" xfId="1973"/>
    <cellStyle name="tableau | cellule | normal | pourcentage | decimal 1 4" xfId="3608"/>
    <cellStyle name="tableau | cellule | normal | pourcentage | decimal 1 4 2" xfId="5062"/>
    <cellStyle name="tableau | cellule | normal | pourcentage | decimal 1 4 3" xfId="1997"/>
    <cellStyle name="tableau | cellule | normal | pourcentage | decimal 1 5" xfId="2907"/>
    <cellStyle name="tableau | cellule | normal | pourcentage | decimal 1 5 2" xfId="5202"/>
    <cellStyle name="tableau | cellule | normal | pourcentage | decimal 1 5 3" xfId="5094"/>
    <cellStyle name="tableau | cellule | normal | pourcentage | decimal 1 6" xfId="5206"/>
    <cellStyle name="tableau | cellule | normal | pourcentage | decimal 1 7" xfId="5177"/>
    <cellStyle name="tableau | cellule | total | decimal 1" xfId="496"/>
    <cellStyle name="tableau | cellule | total | decimal 1 2" xfId="1947"/>
    <cellStyle name="tableau | cellule | total | decimal 1 2 2" xfId="5009"/>
    <cellStyle name="tableau | cellule | total | decimal 1 2 2 2" xfId="5078"/>
    <cellStyle name="tableau | cellule | total | decimal 1 2 2 3" xfId="5219"/>
    <cellStyle name="tableau | cellule | total | decimal 1 2 3" xfId="3379"/>
    <cellStyle name="tableau | cellule | total | decimal 1 2 3 2" xfId="5191"/>
    <cellStyle name="tableau | cellule | total | decimal 1 2 3 3" xfId="5147"/>
    <cellStyle name="tableau | cellule | total | decimal 1 2 4" xfId="5040"/>
    <cellStyle name="tableau | cellule | total | decimal 1 2 5" xfId="5081"/>
    <cellStyle name="tableau | cellule | total | decimal 1 3" xfId="1446"/>
    <cellStyle name="tableau | cellule | total | decimal 1 3 2" xfId="4522"/>
    <cellStyle name="tableau | cellule | total | decimal 1 3 3" xfId="5198"/>
    <cellStyle name="tableau | cellule | total | decimal 1 3 4" xfId="5082"/>
    <cellStyle name="tableau | cellule | total | decimal 1 4" xfId="3609"/>
    <cellStyle name="tableau | cellule | total | decimal 1 4 2" xfId="5100"/>
    <cellStyle name="tableau | cellule | total | decimal 1 4 3" xfId="2678"/>
    <cellStyle name="tableau | cellule | total | decimal 1 5" xfId="2908"/>
    <cellStyle name="tableau | cellule | total | decimal 1 5 2" xfId="5064"/>
    <cellStyle name="tableau | cellule | total | decimal 1 5 3" xfId="5157"/>
    <cellStyle name="tableau | cellule | total | decimal 1 6" xfId="5069"/>
    <cellStyle name="tableau | cellule | total | decimal 1 7" xfId="5140"/>
    <cellStyle name="tableau | coin superieur gauche" xfId="497"/>
    <cellStyle name="tableau | coin superieur gauche 2" xfId="1957"/>
    <cellStyle name="tableau | coin superieur gauche 2 2" xfId="5018"/>
    <cellStyle name="tableau | coin superieur gauche 2 2 2" xfId="5183"/>
    <cellStyle name="tableau | coin superieur gauche 2 2 3" xfId="5228"/>
    <cellStyle name="tableau | coin superieur gauche 2 3" xfId="5101"/>
    <cellStyle name="tableau | coin superieur gauche 2 4" xfId="2006"/>
    <cellStyle name="tableau | coin superieur gauche 3" xfId="5103"/>
    <cellStyle name="tableau | coin superieur gauche 4" xfId="5068"/>
    <cellStyle name="tableau | entete-colonne | series" xfId="498"/>
    <cellStyle name="tableau | entete-colonne | series 2" xfId="1948"/>
    <cellStyle name="tableau | entete-colonne | series 2 2" xfId="5010"/>
    <cellStyle name="tableau | entete-colonne | series 2 2 2" xfId="5119"/>
    <cellStyle name="tableau | entete-colonne | series 2 2 3" xfId="5220"/>
    <cellStyle name="tableau | entete-colonne | series 2 3" xfId="5039"/>
    <cellStyle name="tableau | entete-colonne | series 2 4" xfId="5197"/>
    <cellStyle name="tableau | entete-colonne | series 3" xfId="5137"/>
    <cellStyle name="tableau | entete-colonne | series 4" xfId="5204"/>
    <cellStyle name="tableau | entete-ligne | normal" xfId="499"/>
    <cellStyle name="tableau | entete-ligne | normal 2" xfId="1949"/>
    <cellStyle name="tableau | entete-ligne | normal 2 2" xfId="5011"/>
    <cellStyle name="tableau | entete-ligne | normal 2 2 2" xfId="5169"/>
    <cellStyle name="tableau | entete-ligne | normal 2 2 3" xfId="5221"/>
    <cellStyle name="tableau | entete-ligne | normal 2 3" xfId="5038"/>
    <cellStyle name="tableau | entete-ligne | normal 2 4" xfId="5053"/>
    <cellStyle name="tableau | entete-ligne | normal 3" xfId="5186"/>
    <cellStyle name="tableau | entete-ligne | normal 4" xfId="5041"/>
    <cellStyle name="tableau | entete-ligne | total" xfId="500"/>
    <cellStyle name="tableau | entete-ligne | total 2" xfId="1950"/>
    <cellStyle name="tableau | entete-ligne | total 2 2" xfId="5012"/>
    <cellStyle name="tableau | entete-ligne | total 2 2 2" xfId="5110"/>
    <cellStyle name="tableau | entete-ligne | total 2 2 3" xfId="5222"/>
    <cellStyle name="tableau | entete-ligne | total 2 3" xfId="5084"/>
    <cellStyle name="tableau | entete-ligne | total 2 4" xfId="5047"/>
    <cellStyle name="tableau | entete-ligne | total 3" xfId="5165"/>
    <cellStyle name="tableau | entete-ligne | total 4" xfId="5209"/>
    <cellStyle name="tableau | ligne-titre | niveau1" xfId="501"/>
    <cellStyle name="tableau | ligne-titre | niveau1 2" xfId="1956"/>
    <cellStyle name="tableau | ligne-titre | niveau1 2 2" xfId="5017"/>
    <cellStyle name="tableau | ligne-titre | niveau1 2 2 2" xfId="5132"/>
    <cellStyle name="tableau | ligne-titre | niveau1 2 2 3" xfId="5227"/>
    <cellStyle name="tableau | ligne-titre | niveau1 2 3" xfId="5066"/>
    <cellStyle name="tableau | ligne-titre | niveau1 2 4" xfId="5146"/>
    <cellStyle name="tableau | ligne-titre | niveau1 3" xfId="5055"/>
    <cellStyle name="tableau | ligne-titre | niveau1 4" xfId="5187"/>
    <cellStyle name="tableau | ligne-titre | niveau2" xfId="502"/>
    <cellStyle name="tableau | ligne-titre | niveau2 2" xfId="1951"/>
    <cellStyle name="tableau | ligne-titre | niveau2 2 2" xfId="5013"/>
    <cellStyle name="tableau | ligne-titre | niveau2 2 2 2" xfId="5142"/>
    <cellStyle name="tableau | ligne-titre | niveau2 2 2 3" xfId="5223"/>
    <cellStyle name="tableau | ligne-titre | niveau2 2 3" xfId="5125"/>
    <cellStyle name="tableau | ligne-titre | niveau2 2 4" xfId="2019"/>
    <cellStyle name="tableau | ligne-titre | niveau2 3" xfId="5042"/>
    <cellStyle name="tableau | ligne-titre | niveau2 4" xfId="5070"/>
    <cellStyle name="Title 2" xfId="151"/>
    <cellStyle name="Title 2 2" xfId="5302"/>
    <cellStyle name="Title 3" xfId="150"/>
    <cellStyle name="Title 3 2" xfId="5350"/>
    <cellStyle name="Titre colonne" xfId="503"/>
    <cellStyle name="Titre colonnes" xfId="504"/>
    <cellStyle name="Titre colonnes 2" xfId="505"/>
    <cellStyle name="Titre colonnes 3" xfId="506"/>
    <cellStyle name="Titre general" xfId="507"/>
    <cellStyle name="Titre général" xfId="508"/>
    <cellStyle name="Titre ligne" xfId="509"/>
    <cellStyle name="Titre lignes" xfId="510"/>
    <cellStyle name="Titre lignes 2" xfId="511"/>
    <cellStyle name="Titre lignes 3" xfId="512"/>
    <cellStyle name="Titre page" xfId="513"/>
    <cellStyle name="Titre tableau" xfId="514"/>
    <cellStyle name="Total" xfId="5241" builtinId="25" customBuiltin="1"/>
    <cellStyle name="Total 2" xfId="153"/>
    <cellStyle name="Total 2 2" xfId="515"/>
    <cellStyle name="Total 2 2 2" xfId="5344"/>
    <cellStyle name="Total 2 3" xfId="5317"/>
    <cellStyle name="Total 2 4" xfId="5303"/>
    <cellStyle name="Total 3" xfId="152"/>
    <cellStyle name="Total 3 2" xfId="1741"/>
    <cellStyle name="Total 3 2 2" xfId="4803"/>
    <cellStyle name="Total 3 2 2 2" xfId="5171"/>
    <cellStyle name="Total 3 2 2 3" xfId="5106"/>
    <cellStyle name="Total 3 2 3" xfId="3187"/>
    <cellStyle name="Total 3 2 3 2" xfId="2214"/>
    <cellStyle name="Total 3 2 3 3" xfId="5160"/>
    <cellStyle name="Total 3 2 4" xfId="5164"/>
    <cellStyle name="Total 3 2 5" xfId="5050"/>
    <cellStyle name="Total 3 3" xfId="1259"/>
    <cellStyle name="Total 3 3 2" xfId="4335"/>
    <cellStyle name="Total 3 3 3" xfId="5145"/>
    <cellStyle name="Total 3 3 4" xfId="5065"/>
    <cellStyle name="Total 3 4" xfId="3422"/>
    <cellStyle name="Total 3 4 2" xfId="5161"/>
    <cellStyle name="Total 3 4 3" xfId="5073"/>
    <cellStyle name="Total 3 5" xfId="2721"/>
    <cellStyle name="Total 3 5 2" xfId="5184"/>
    <cellStyle name="Total 3 5 3" xfId="5136"/>
    <cellStyle name="Total 3 6" xfId="5088"/>
    <cellStyle name="Total 3 7" xfId="5155"/>
    <cellStyle name="Total 3 8" xfId="5343"/>
    <cellStyle name="Total 4" xfId="516"/>
    <cellStyle name="Total intermediaire" xfId="154"/>
    <cellStyle name="Total intermediaire 0" xfId="517"/>
    <cellStyle name="Total intermediaire 1" xfId="518"/>
    <cellStyle name="Total intermediaire 2" xfId="155"/>
    <cellStyle name="Total intermediaire 2 2" xfId="519"/>
    <cellStyle name="Total intermediaire 3" xfId="520"/>
    <cellStyle name="Total intermediaire 4" xfId="521"/>
    <cellStyle name="Total tableau" xfId="522"/>
    <cellStyle name="Warning Text" xfId="13" builtinId="11" customBuiltin="1"/>
    <cellStyle name="Warning Text 2" xfId="5304"/>
    <cellStyle name="Warning Text 2 2" xfId="5346"/>
    <cellStyle name="Warning Text 2 3" xfId="5318"/>
    <cellStyle name="Warning Text 3" xfId="5345"/>
  </cellStyles>
  <dxfs count="0"/>
  <tableStyles count="0" defaultTableStyle="TableStyleMedium9" defaultPivotStyle="PivotStyleLight16"/>
  <colors>
    <mruColors>
      <color rgb="FFDCDDDE"/>
      <color rgb="FFBABCBD"/>
      <color rgb="FF95D600"/>
      <color rgb="FFF2F2F2"/>
      <color rgb="FFD9D9D9"/>
      <color rgb="FF0093C9"/>
      <color rgb="FF009365"/>
      <color rgb="FF545759"/>
      <color rgb="FF555759"/>
      <color rgb="FFED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1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1.xml"/><Relationship Id="rId1" Type="http://schemas.microsoft.com/office/2011/relationships/chartStyle" Target="style3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2.xml"/><Relationship Id="rId1" Type="http://schemas.microsoft.com/office/2011/relationships/chartStyle" Target="style3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3.xml"/><Relationship Id="rId1" Type="http://schemas.microsoft.com/office/2011/relationships/chartStyle" Target="style3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4.xml"/><Relationship Id="rId1" Type="http://schemas.microsoft.com/office/2011/relationships/chartStyle" Target="style3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35.xml"/><Relationship Id="rId1" Type="http://schemas.microsoft.com/office/2011/relationships/chartStyle" Target="style3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6.xml"/><Relationship Id="rId1" Type="http://schemas.microsoft.com/office/2011/relationships/chartStyle" Target="style36.xml"/></Relationships>
</file>

<file path=xl/charts/_rels/chart1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1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9.xml"/><Relationship Id="rId1" Type="http://schemas.microsoft.com/office/2011/relationships/chartStyle" Target="style3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2.xml"/><Relationship Id="rId1" Type="http://schemas.microsoft.com/office/2011/relationships/chartStyle" Target="style2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40.xml"/><Relationship Id="rId1" Type="http://schemas.microsoft.com/office/2011/relationships/chartStyle" Target="style40.xml"/></Relationships>
</file>

<file path=xl/charts/_rels/chart2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42.xml"/><Relationship Id="rId1" Type="http://schemas.microsoft.com/office/2011/relationships/chartStyle" Target="style4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43.xml"/><Relationship Id="rId1" Type="http://schemas.microsoft.com/office/2011/relationships/chartStyle" Target="style4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4.xml"/><Relationship Id="rId1" Type="http://schemas.microsoft.com/office/2011/relationships/chartStyle" Target="style4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45.xml"/><Relationship Id="rId1" Type="http://schemas.microsoft.com/office/2011/relationships/chartStyle" Target="style4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46.xml"/><Relationship Id="rId1" Type="http://schemas.microsoft.com/office/2011/relationships/chartStyle" Target="style4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47.xml"/><Relationship Id="rId1" Type="http://schemas.microsoft.com/office/2011/relationships/chartStyle" Target="style47.xml"/></Relationships>
</file>

<file path=xl/charts/_rels/chart2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49.xml"/><Relationship Id="rId1" Type="http://schemas.microsoft.com/office/2011/relationships/chartStyle" Target="style49.xml"/></Relationships>
</file>

<file path=xl/charts/_rels/chart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50.xml"/><Relationship Id="rId1" Type="http://schemas.microsoft.com/office/2011/relationships/chartStyle" Target="style50.xml"/></Relationships>
</file>

<file path=xl/charts/_rels/chart3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52.xml"/><Relationship Id="rId1" Type="http://schemas.microsoft.com/office/2011/relationships/chartStyle" Target="style5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53.xml"/><Relationship Id="rId1" Type="http://schemas.microsoft.com/office/2011/relationships/chartStyle" Target="style53.xml"/></Relationships>
</file>

<file path=xl/charts/_rels/chart3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55.xml"/><Relationship Id="rId1" Type="http://schemas.microsoft.com/office/2011/relationships/chartStyle" Target="style5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56.xml"/><Relationship Id="rId1" Type="http://schemas.microsoft.com/office/2011/relationships/chartStyle" Target="style5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57.xml"/><Relationship Id="rId1" Type="http://schemas.microsoft.com/office/2011/relationships/chartStyle" Target="style57.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58.xml"/><Relationship Id="rId1" Type="http://schemas.microsoft.com/office/2011/relationships/chartStyle" Target="style58.xml"/></Relationships>
</file>

<file path=xl/charts/_rels/chart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0.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41.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42.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62.xml"/><Relationship Id="rId1" Type="http://schemas.microsoft.com/office/2011/relationships/chartStyle" Target="style62.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63.xml"/><Relationship Id="rId1" Type="http://schemas.microsoft.com/office/2011/relationships/chartStyle" Target="style63.xml"/></Relationships>
</file>

<file path=xl/charts/_rels/chart45.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46.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47.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67.xml"/><Relationship Id="rId1" Type="http://schemas.microsoft.com/office/2011/relationships/chartStyle" Target="style67.xml"/></Relationships>
</file>

<file path=xl/charts/_rels/chart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7.xml"/><Relationship Id="rId1" Type="http://schemas.microsoft.com/office/2011/relationships/chartStyle" Target="style2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8.xml"/><Relationship Id="rId1" Type="http://schemas.microsoft.com/office/2011/relationships/chartStyle" Target="style28.xml"/></Relationships>
</file>

<file path=xl/charts/_rels/chart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32327282372787"/>
          <c:y val="5.3470136803470139E-2"/>
          <c:w val="0.70108580962555556"/>
          <c:h val="0.60581381906841236"/>
        </c:manualLayout>
      </c:layout>
      <c:barChart>
        <c:barDir val="col"/>
        <c:grouping val="clustered"/>
        <c:varyColors val="0"/>
        <c:ser>
          <c:idx val="0"/>
          <c:order val="0"/>
          <c:spPr>
            <a:solidFill>
              <a:schemeClr val="accent1"/>
            </a:solidFill>
            <a:ln>
              <a:noFill/>
            </a:ln>
            <a:effectLst/>
          </c:spPr>
          <c:invertIfNegative val="0"/>
          <c:dLbls>
            <c:dLbl>
              <c:idx val="2"/>
              <c:layout>
                <c:manualLayout>
                  <c:x val="2.3264470500651406E-3"/>
                  <c:y val="1.25125125125124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D2-458B-9F97-1BAD4BCE9CE7}"/>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Standard'!$B$12,'Business EER - Standard'!$C$12,'Business EER - Standard'!$F$12,'Business EER - Standard'!$E$12)</c:f>
              <c:numCache>
                <c:formatCode>#,##0</c:formatCode>
                <c:ptCount val="4"/>
                <c:pt idx="0">
                  <c:v>25328049.32</c:v>
                </c:pt>
                <c:pt idx="1">
                  <c:v>28793181.995962393</c:v>
                </c:pt>
                <c:pt idx="2">
                  <c:v>27641454.716123898</c:v>
                </c:pt>
                <c:pt idx="3">
                  <c:v>58370690.221995525</c:v>
                </c:pt>
              </c:numCache>
            </c:numRef>
          </c:val>
          <c:extLst>
            <c:ext xmlns:c16="http://schemas.microsoft.com/office/drawing/2014/chart" uri="{C3380CC4-5D6E-409C-BE32-E72D297353CC}">
              <c16:uniqueId val="{00000000-0BD2-458B-9F97-1BAD4BCE9CE7}"/>
            </c:ext>
          </c:extLst>
        </c:ser>
        <c:dLbls>
          <c:dLblPos val="outEnd"/>
          <c:showLegendKey val="0"/>
          <c:showVal val="1"/>
          <c:showCatName val="0"/>
          <c:showSerName val="0"/>
          <c:showPercent val="0"/>
          <c:showBubbleSize val="0"/>
        </c:dLbls>
        <c:gapWidth val="219"/>
        <c:overlap val="-27"/>
        <c:axId val="550421560"/>
        <c:axId val="550414504"/>
      </c:barChart>
      <c:catAx>
        <c:axId val="55042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414504"/>
        <c:crosses val="autoZero"/>
        <c:auto val="1"/>
        <c:lblAlgn val="ctr"/>
        <c:lblOffset val="100"/>
        <c:noMultiLvlLbl val="0"/>
      </c:catAx>
      <c:valAx>
        <c:axId val="550414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6.9793411501954212E-3"/>
              <c:y val="0.2628041427254025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421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Custom'!$H$34</c:f>
              <c:strCache>
                <c:ptCount val="1"/>
                <c:pt idx="0">
                  <c:v>% of Total Verified Demand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Custom'!$A$35:$A$42</c:f>
              <c:strCache>
                <c:ptCount val="8"/>
                <c:pt idx="0">
                  <c:v>Building Optimization</c:v>
                </c:pt>
                <c:pt idx="1">
                  <c:v>Energy Management System</c:v>
                </c:pt>
                <c:pt idx="2">
                  <c:v>HVAC</c:v>
                </c:pt>
                <c:pt idx="3">
                  <c:v>Lighting</c:v>
                </c:pt>
                <c:pt idx="4">
                  <c:v>Misc Custom</c:v>
                </c:pt>
                <c:pt idx="5">
                  <c:v>Motors, Drives &amp; Compressors</c:v>
                </c:pt>
                <c:pt idx="6">
                  <c:v>New Construction</c:v>
                </c:pt>
                <c:pt idx="7">
                  <c:v>Refrigeration Upgrade</c:v>
                </c:pt>
              </c:strCache>
            </c:strRef>
          </c:cat>
          <c:val>
            <c:numRef>
              <c:f>'Business EER - Custom'!$H$35:$H$42</c:f>
              <c:numCache>
                <c:formatCode>0%</c:formatCode>
                <c:ptCount val="8"/>
                <c:pt idx="0">
                  <c:v>3.8048530585395278E-2</c:v>
                </c:pt>
                <c:pt idx="1">
                  <c:v>0</c:v>
                </c:pt>
                <c:pt idx="2">
                  <c:v>0.18805234801049295</c:v>
                </c:pt>
                <c:pt idx="3">
                  <c:v>0.33732911802095455</c:v>
                </c:pt>
                <c:pt idx="4">
                  <c:v>3.091443110063366E-2</c:v>
                </c:pt>
                <c:pt idx="5">
                  <c:v>0.20615009663742917</c:v>
                </c:pt>
                <c:pt idx="6">
                  <c:v>0.15803053168708947</c:v>
                </c:pt>
                <c:pt idx="7">
                  <c:v>4.1474943958004794E-2</c:v>
                </c:pt>
              </c:numCache>
            </c:numRef>
          </c:val>
          <c:extLst>
            <c:ext xmlns:c16="http://schemas.microsoft.com/office/drawing/2014/chart" uri="{C3380CC4-5D6E-409C-BE32-E72D297353CC}">
              <c16:uniqueId val="{00000000-BFC7-4182-A44A-7CD5372E1885}"/>
            </c:ext>
          </c:extLst>
        </c:ser>
        <c:dLbls>
          <c:showLegendKey val="0"/>
          <c:showVal val="0"/>
          <c:showCatName val="0"/>
          <c:showSerName val="0"/>
          <c:showPercent val="0"/>
          <c:showBubbleSize val="0"/>
        </c:dLbls>
        <c:gapWidth val="219"/>
        <c:overlap val="-27"/>
        <c:axId val="1117308064"/>
        <c:axId val="720957472"/>
      </c:barChart>
      <c:catAx>
        <c:axId val="111730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20957472"/>
        <c:crosses val="autoZero"/>
        <c:auto val="1"/>
        <c:lblAlgn val="ctr"/>
        <c:lblOffset val="100"/>
        <c:noMultiLvlLbl val="0"/>
      </c:catAx>
      <c:valAx>
        <c:axId val="72095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80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('Block Bidding'!$B$11,'Block Bidding'!$C$11,'Block Bidding'!$F$11,'Block Bidding'!$E$11)</c:f>
              <c:strCache>
                <c:ptCount val="4"/>
                <c:pt idx="0">
                  <c:v>Reported Savings</c:v>
                </c:pt>
                <c:pt idx="1">
                  <c:v>Verified Savings</c:v>
                </c:pt>
                <c:pt idx="2">
                  <c:v>Verified Savings</c:v>
                </c:pt>
                <c:pt idx="3">
                  <c:v>MEEIA 3-Year Target</c:v>
                </c:pt>
              </c:strCache>
            </c:strRef>
          </c:cat>
          <c:val>
            <c:numRef>
              <c:f>('Block Bidding'!$B$12,'Block Bidding'!$C$12,'Block Bidding'!$F$12,'Block Bidding'!$E$12)</c:f>
              <c:numCache>
                <c:formatCode>#,##0</c:formatCode>
                <c:ptCount val="4"/>
                <c:pt idx="0">
                  <c:v>740190.56</c:v>
                </c:pt>
                <c:pt idx="1">
                  <c:v>439038.49380771391</c:v>
                </c:pt>
                <c:pt idx="2">
                  <c:v>324888.48541770829</c:v>
                </c:pt>
                <c:pt idx="3">
                  <c:v>10059398.3332</c:v>
                </c:pt>
              </c:numCache>
            </c:numRef>
          </c:val>
          <c:extLst>
            <c:ext xmlns:c16="http://schemas.microsoft.com/office/drawing/2014/chart" uri="{C3380CC4-5D6E-409C-BE32-E72D297353CC}">
              <c16:uniqueId val="{00000000-BB91-42E8-AF56-31CB9AC53C6A}"/>
            </c:ext>
          </c:extLst>
        </c:ser>
        <c:dLbls>
          <c:dLblPos val="outEnd"/>
          <c:showLegendKey val="0"/>
          <c:showVal val="1"/>
          <c:showCatName val="0"/>
          <c:showSerName val="0"/>
          <c:showPercent val="0"/>
          <c:showBubbleSize val="0"/>
        </c:dLbls>
        <c:gapWidth val="219"/>
        <c:overlap val="-27"/>
        <c:axId val="555458000"/>
        <c:axId val="555459176"/>
      </c:barChart>
      <c:catAx>
        <c:axId val="55545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9176"/>
        <c:crosses val="autoZero"/>
        <c:auto val="1"/>
        <c:lblAlgn val="ctr"/>
        <c:lblOffset val="100"/>
        <c:noMultiLvlLbl val="0"/>
      </c:catAx>
      <c:valAx>
        <c:axId val="555459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8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('Block Bidding'!$B$11,'Block Bidding'!$C$11,'Block Bidding'!$F$11,'Block Bidding'!$E$11)</c:f>
              <c:strCache>
                <c:ptCount val="4"/>
                <c:pt idx="0">
                  <c:v>Reported Savings</c:v>
                </c:pt>
                <c:pt idx="1">
                  <c:v>Verified Savings</c:v>
                </c:pt>
                <c:pt idx="2">
                  <c:v>Verified Savings</c:v>
                </c:pt>
                <c:pt idx="3">
                  <c:v>MEEIA 3-Year Target</c:v>
                </c:pt>
              </c:strCache>
            </c:strRef>
          </c:cat>
          <c:val>
            <c:numRef>
              <c:f>('Block Bidding'!$B$13,'Block Bidding'!$C$13,'Block Bidding'!$F$13,'Block Bidding'!$E$13)</c:f>
              <c:numCache>
                <c:formatCode>#,##0.00</c:formatCode>
                <c:ptCount val="4"/>
                <c:pt idx="0">
                  <c:v>292.47489999999999</c:v>
                </c:pt>
                <c:pt idx="1">
                  <c:v>113.46391403106053</c:v>
                </c:pt>
                <c:pt idx="2">
                  <c:v>83.963296382984794</c:v>
                </c:pt>
                <c:pt idx="3" formatCode="#,##0">
                  <c:v>1743.9999999999998</c:v>
                </c:pt>
              </c:numCache>
            </c:numRef>
          </c:val>
          <c:extLst>
            <c:ext xmlns:c16="http://schemas.microsoft.com/office/drawing/2014/chart" uri="{C3380CC4-5D6E-409C-BE32-E72D297353CC}">
              <c16:uniqueId val="{00000000-3A69-4C36-80F6-23CBCB70E176}"/>
            </c:ext>
          </c:extLst>
        </c:ser>
        <c:dLbls>
          <c:dLblPos val="outEnd"/>
          <c:showLegendKey val="0"/>
          <c:showVal val="1"/>
          <c:showCatName val="0"/>
          <c:showSerName val="0"/>
          <c:showPercent val="0"/>
          <c:showBubbleSize val="0"/>
        </c:dLbls>
        <c:gapWidth val="219"/>
        <c:overlap val="-27"/>
        <c:axId val="555459568"/>
        <c:axId val="555459960"/>
      </c:barChart>
      <c:catAx>
        <c:axId val="55545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9960"/>
        <c:crosses val="autoZero"/>
        <c:auto val="1"/>
        <c:lblAlgn val="ctr"/>
        <c:lblOffset val="100"/>
        <c:noMultiLvlLbl val="0"/>
      </c:catAx>
      <c:valAx>
        <c:axId val="555459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9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94017623843921"/>
          <c:y val="4.8819817192520605E-2"/>
          <c:w val="0.74246890621084427"/>
          <c:h val="0.684419655876348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Lighting'!$B$12,'Small Bus. Lighting'!$C$12,'Small Bus. Lighting'!$F$12,'Small Bus. Lighting'!$E$12)</c:f>
              <c:numCache>
                <c:formatCode>#,##0</c:formatCode>
                <c:ptCount val="4"/>
                <c:pt idx="0">
                  <c:v>4993.2430000000004</c:v>
                </c:pt>
                <c:pt idx="1">
                  <c:v>4523.3786799999998</c:v>
                </c:pt>
                <c:pt idx="2">
                  <c:v>3944.3862089599997</c:v>
                </c:pt>
                <c:pt idx="3">
                  <c:v>3509633.5800000057</c:v>
                </c:pt>
              </c:numCache>
            </c:numRef>
          </c:val>
          <c:extLst>
            <c:ext xmlns:c16="http://schemas.microsoft.com/office/drawing/2014/chart" uri="{C3380CC4-5D6E-409C-BE32-E72D297353CC}">
              <c16:uniqueId val="{00000000-F3A6-46B3-9BC0-090A4D225D74}"/>
            </c:ext>
          </c:extLst>
        </c:ser>
        <c:dLbls>
          <c:dLblPos val="outEnd"/>
          <c:showLegendKey val="0"/>
          <c:showVal val="1"/>
          <c:showCatName val="0"/>
          <c:showSerName val="0"/>
          <c:showPercent val="0"/>
          <c:showBubbleSize val="0"/>
        </c:dLbls>
        <c:gapWidth val="219"/>
        <c:overlap val="-27"/>
        <c:axId val="550605096"/>
        <c:axId val="550605488"/>
      </c:barChart>
      <c:catAx>
        <c:axId val="550605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605488"/>
        <c:crosses val="autoZero"/>
        <c:auto val="1"/>
        <c:lblAlgn val="ctr"/>
        <c:lblOffset val="100"/>
        <c:noMultiLvlLbl val="0"/>
      </c:catAx>
      <c:valAx>
        <c:axId val="550605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5.5555555555555558E-3"/>
              <c:y val="0.341264946048410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605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30608862334419"/>
          <c:y val="4.8819817192520605E-2"/>
          <c:w val="0.82010299382593921"/>
          <c:h val="0.67607798086800719"/>
        </c:manualLayout>
      </c:layout>
      <c:barChart>
        <c:barDir val="col"/>
        <c:grouping val="clustered"/>
        <c:varyColors val="0"/>
        <c:ser>
          <c:idx val="0"/>
          <c:order val="0"/>
          <c:spPr>
            <a:solidFill>
              <a:schemeClr val="accent1"/>
            </a:solidFill>
            <a:ln>
              <a:noFill/>
            </a:ln>
            <a:effectLst/>
          </c:spPr>
          <c:invertIfNegative val="0"/>
          <c:dLbls>
            <c:dLbl>
              <c:idx val="3"/>
              <c:layout>
                <c:manualLayout>
                  <c:x val="-1.7060414617112219E-16"/>
                  <c:y val="1.66833500166833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81-4ABF-A3D7-4DA0AD8ACE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Lighting'!$B$13,'Small Bus. Lighting'!$C$13,'Small Bus. Lighting'!$F$13,'Small Bus. Lighting'!$E$13)</c:f>
              <c:numCache>
                <c:formatCode>#,##0</c:formatCode>
                <c:ptCount val="4"/>
                <c:pt idx="0">
                  <c:v>1.0223</c:v>
                </c:pt>
                <c:pt idx="1">
                  <c:v>0.95399476900000002</c:v>
                </c:pt>
                <c:pt idx="2">
                  <c:v>0.83188343856800007</c:v>
                </c:pt>
                <c:pt idx="3">
                  <c:v>561.9369999999999</c:v>
                </c:pt>
              </c:numCache>
            </c:numRef>
          </c:val>
          <c:extLst>
            <c:ext xmlns:c16="http://schemas.microsoft.com/office/drawing/2014/chart" uri="{C3380CC4-5D6E-409C-BE32-E72D297353CC}">
              <c16:uniqueId val="{00000001-0381-4ABF-A3D7-4DA0AD8ACECA}"/>
            </c:ext>
          </c:extLst>
        </c:ser>
        <c:dLbls>
          <c:dLblPos val="outEnd"/>
          <c:showLegendKey val="0"/>
          <c:showVal val="1"/>
          <c:showCatName val="0"/>
          <c:showSerName val="0"/>
          <c:showPercent val="0"/>
          <c:showBubbleSize val="0"/>
        </c:dLbls>
        <c:gapWidth val="219"/>
        <c:overlap val="-27"/>
        <c:axId val="550601960"/>
        <c:axId val="550604312"/>
      </c:barChart>
      <c:catAx>
        <c:axId val="550601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604312"/>
        <c:crosses val="autoZero"/>
        <c:auto val="1"/>
        <c:lblAlgn val="ctr"/>
        <c:lblOffset val="100"/>
        <c:noMultiLvlLbl val="0"/>
      </c:catAx>
      <c:valAx>
        <c:axId val="550604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1.3958682300390842E-2"/>
              <c:y val="0.37228173054944708"/>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6019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Ref>
              <c:f>('Whole House Efficiency'!$B$12:$C$12,'Whole House Efficiency'!$F$12,'Whole House Efficiency'!$E$12)</c:f>
              <c:numCache>
                <c:formatCode>#,##0</c:formatCode>
                <c:ptCount val="4"/>
                <c:pt idx="0">
                  <c:v>6553953.5078100022</c:v>
                </c:pt>
                <c:pt idx="1">
                  <c:v>4387961.4075793587</c:v>
                </c:pt>
                <c:pt idx="2">
                  <c:v>3598128.3542150739</c:v>
                </c:pt>
                <c:pt idx="3">
                  <c:v>17468256</c:v>
                </c:pt>
              </c:numCache>
            </c:numRef>
          </c:val>
          <c:extLst>
            <c:ext xmlns:c16="http://schemas.microsoft.com/office/drawing/2014/chart" uri="{C3380CC4-5D6E-409C-BE32-E72D297353CC}">
              <c16:uniqueId val="{00000000-3560-4D9C-8893-5FE560EFAB71}"/>
            </c:ext>
          </c:extLst>
        </c:ser>
        <c:dLbls>
          <c:dLblPos val="outEnd"/>
          <c:showLegendKey val="0"/>
          <c:showVal val="1"/>
          <c:showCatName val="0"/>
          <c:showSerName val="0"/>
          <c:showPercent val="0"/>
          <c:showBubbleSize val="0"/>
        </c:dLbls>
        <c:gapWidth val="219"/>
        <c:overlap val="-27"/>
        <c:axId val="732192928"/>
        <c:axId val="732195280"/>
      </c:barChart>
      <c:catAx>
        <c:axId val="7321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280"/>
        <c:crosses val="autoZero"/>
        <c:auto val="1"/>
        <c:lblAlgn val="ctr"/>
        <c:lblOffset val="100"/>
        <c:noMultiLvlLbl val="0"/>
      </c:catAx>
      <c:valAx>
        <c:axId val="73219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Efficiency'!$B$13,'Whole House Efficiency'!$C$13,'Whole House Efficiency'!$F$13,'Whole House Efficiency'!$E$13)</c:f>
              <c:numCache>
                <c:formatCode>#,##0</c:formatCode>
                <c:ptCount val="4"/>
                <c:pt idx="0">
                  <c:v>3185.4041099999977</c:v>
                </c:pt>
                <c:pt idx="1">
                  <c:v>2312.9693752536105</c:v>
                </c:pt>
                <c:pt idx="2">
                  <c:v>1896.6348877079604</c:v>
                </c:pt>
                <c:pt idx="3">
                  <c:v>4322</c:v>
                </c:pt>
              </c:numCache>
            </c:numRef>
          </c:val>
          <c:extLst>
            <c:ext xmlns:c16="http://schemas.microsoft.com/office/drawing/2014/chart" uri="{C3380CC4-5D6E-409C-BE32-E72D297353CC}">
              <c16:uniqueId val="{00000000-8D3B-4424-9F5F-7E8522FA8EFC}"/>
            </c:ext>
          </c:extLst>
        </c:ser>
        <c:dLbls>
          <c:dLblPos val="outEnd"/>
          <c:showLegendKey val="0"/>
          <c:showVal val="1"/>
          <c:showCatName val="0"/>
          <c:showSerName val="0"/>
          <c:showPercent val="0"/>
          <c:showBubbleSize val="0"/>
        </c:dLbls>
        <c:gapWidth val="219"/>
        <c:overlap val="-27"/>
        <c:axId val="555463488"/>
        <c:axId val="555463880"/>
      </c:barChart>
      <c:catAx>
        <c:axId val="55546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63880"/>
        <c:crosses val="autoZero"/>
        <c:auto val="1"/>
        <c:lblAlgn val="ctr"/>
        <c:lblOffset val="100"/>
        <c:noMultiLvlLbl val="0"/>
      </c:catAx>
      <c:valAx>
        <c:axId val="555463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5.5555555555555558E-3"/>
              <c:y val="0.337522965879265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634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9190483711204"/>
          <c:y val="5.067116610423697E-2"/>
          <c:w val="0.7123000609178729"/>
          <c:h val="0.79689675154242079"/>
        </c:manualLayout>
      </c:layout>
      <c:barChart>
        <c:barDir val="col"/>
        <c:grouping val="clustered"/>
        <c:varyColors val="0"/>
        <c:ser>
          <c:idx val="0"/>
          <c:order val="0"/>
          <c:spPr>
            <a:solidFill>
              <a:schemeClr val="accent1"/>
            </a:solidFill>
            <a:ln>
              <a:noFill/>
            </a:ln>
            <a:effectLst/>
          </c:spPr>
          <c:invertIfNegative val="0"/>
          <c:cat>
            <c:strRef>
              <c:f>'Whole House Efficiency'!$A$34:$A$36</c:f>
              <c:strCache>
                <c:ptCount val="3"/>
                <c:pt idx="0">
                  <c:v>Tier 1: Energy Savings Kit</c:v>
                </c:pt>
                <c:pt idx="1">
                  <c:v>Tier 2: Building Shell Measures</c:v>
                </c:pt>
                <c:pt idx="2">
                  <c:v>Tier 3: HVAC Measures</c:v>
                </c:pt>
              </c:strCache>
            </c:strRef>
          </c:cat>
          <c:val>
            <c:numRef>
              <c:f>'Whole House Efficiency'!$C$34:$C$36</c:f>
              <c:numCache>
                <c:formatCode>_(* #,##0_);_(* \(#,##0\);_(* "-"_);_(@_)</c:formatCode>
                <c:ptCount val="3"/>
                <c:pt idx="0">
                  <c:v>493347.43519999774</c:v>
                </c:pt>
                <c:pt idx="1">
                  <c:v>482103.45059999981</c:v>
                </c:pt>
                <c:pt idx="2">
                  <c:v>5578502.6220100047</c:v>
                </c:pt>
              </c:numCache>
            </c:numRef>
          </c:val>
          <c:extLst>
            <c:ext xmlns:c16="http://schemas.microsoft.com/office/drawing/2014/chart" uri="{C3380CC4-5D6E-409C-BE32-E72D297353CC}">
              <c16:uniqueId val="{00000000-670D-431D-9D1C-1193693C2F0C}"/>
            </c:ext>
          </c:extLst>
        </c:ser>
        <c:dLbls>
          <c:showLegendKey val="0"/>
          <c:showVal val="0"/>
          <c:showCatName val="0"/>
          <c:showSerName val="0"/>
          <c:showPercent val="0"/>
          <c:showBubbleSize val="0"/>
        </c:dLbls>
        <c:gapWidth val="150"/>
        <c:axId val="555450552"/>
        <c:axId val="555451728"/>
      </c:barChart>
      <c:catAx>
        <c:axId val="5554505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1728"/>
        <c:crosses val="autoZero"/>
        <c:auto val="1"/>
        <c:lblAlgn val="ctr"/>
        <c:lblOffset val="100"/>
        <c:noMultiLvlLbl val="0"/>
      </c:catAx>
      <c:valAx>
        <c:axId val="555451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a:solidFill>
                      <a:sysClr val="windowText" lastClr="000000"/>
                    </a:solidFill>
                    <a:latin typeface="Arial" panose="020B0604020202020204" pitchFamily="34" charset="0"/>
                    <a:cs typeface="Arial" panose="020B0604020202020204" pitchFamily="34" charset="0"/>
                  </a:rPr>
                  <a:t>(</a:t>
                </a:r>
                <a:r>
                  <a:rPr lang="en-US" sz="1200" b="1" baseline="0">
                    <a:solidFill>
                      <a:sysClr val="windowText" lastClr="000000"/>
                    </a:solidFill>
                    <a:latin typeface="Arial" panose="020B0604020202020204" pitchFamily="34" charset="0"/>
                    <a:cs typeface="Arial" panose="020B0604020202020204" pitchFamily="34" charset="0"/>
                  </a:rPr>
                  <a:t>Total Reported Energy Savings [kWh])</a:t>
                </a:r>
                <a:endParaRPr lang="en-US" sz="12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7798275933044089E-2"/>
              <c:y val="8.6392924296954027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0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8606647736458"/>
          <c:y val="3.1202202251577646E-2"/>
          <c:w val="0.85029559804146315"/>
          <c:h val="0.81224435180896504"/>
        </c:manualLayout>
      </c:layout>
      <c:barChart>
        <c:barDir val="col"/>
        <c:grouping val="clustered"/>
        <c:varyColors val="0"/>
        <c:ser>
          <c:idx val="0"/>
          <c:order val="0"/>
          <c:spPr>
            <a:solidFill>
              <a:schemeClr val="accent1"/>
            </a:solidFill>
            <a:ln>
              <a:noFill/>
            </a:ln>
            <a:effectLst/>
          </c:spPr>
          <c:invertIfNegative val="0"/>
          <c:cat>
            <c:strRef>
              <c:f>'Whole House Efficiency'!$A$34:$A$36</c:f>
              <c:strCache>
                <c:ptCount val="3"/>
                <c:pt idx="0">
                  <c:v>Tier 1: Energy Savings Kit</c:v>
                </c:pt>
                <c:pt idx="1">
                  <c:v>Tier 2: Building Shell Measures</c:v>
                </c:pt>
                <c:pt idx="2">
                  <c:v>Tier 3: HVAC Measures</c:v>
                </c:pt>
              </c:strCache>
            </c:strRef>
          </c:cat>
          <c:val>
            <c:numRef>
              <c:f>'Whole House Efficiency'!$F$34:$F$36</c:f>
              <c:numCache>
                <c:formatCode>_(* #,##0_);_(* \(#,##0\);_(* "-"_);_(@_)</c:formatCode>
                <c:ptCount val="3"/>
                <c:pt idx="0">
                  <c:v>53.465999999999852</c:v>
                </c:pt>
                <c:pt idx="1">
                  <c:v>72.266840000000002</c:v>
                </c:pt>
                <c:pt idx="2">
                  <c:v>3059.671269999998</c:v>
                </c:pt>
              </c:numCache>
            </c:numRef>
          </c:val>
          <c:extLst>
            <c:ext xmlns:c16="http://schemas.microsoft.com/office/drawing/2014/chart" uri="{C3380CC4-5D6E-409C-BE32-E72D297353CC}">
              <c16:uniqueId val="{00000000-AE1E-4B3A-91C1-B19648798EC9}"/>
            </c:ext>
          </c:extLst>
        </c:ser>
        <c:dLbls>
          <c:showLegendKey val="0"/>
          <c:showVal val="0"/>
          <c:showCatName val="0"/>
          <c:showSerName val="0"/>
          <c:showPercent val="0"/>
          <c:showBubbleSize val="0"/>
        </c:dLbls>
        <c:gapWidth val="150"/>
        <c:axId val="555462704"/>
        <c:axId val="555463096"/>
      </c:barChart>
      <c:catAx>
        <c:axId val="5554627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63096"/>
        <c:crosses val="autoZero"/>
        <c:auto val="1"/>
        <c:lblAlgn val="ctr"/>
        <c:lblOffset val="100"/>
        <c:noMultiLvlLbl val="0"/>
      </c:catAx>
      <c:valAx>
        <c:axId val="5554630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62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dLbl>
              <c:idx val="2"/>
              <c:tx>
                <c:rich>
                  <a:bodyPr/>
                  <a:lstStyle/>
                  <a:p>
                    <a:fld id="{7C4CBF05-8694-4FB1-B7E7-D9496206854E}"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{7C4CBF05-8694-4FB1-B7E7-D9496206854E}</c15:txfldGUID>
                      <c15:f>'Whole House Efficiency'!$F$12</c15:f>
                      <c15:dlblFieldTableCache>
                        <c:ptCount val="1"/>
                        <c:pt idx="0">
                          <c:v>3,598,128</c:v>
                        </c:pt>
                      </c15:dlblFieldTableCache>
                    </c15:dlblFTEntry>
                  </c15:dlblFieldTable>
                  <c15:showDataLabelsRange val="0"/>
                </c:ext>
                <c:ext xmlns:c16="http://schemas.microsoft.com/office/drawing/2014/chart" uri="{C3380CC4-5D6E-409C-BE32-E72D297353CC}">
                  <c16:uniqueId val="{00000000-6720-4E0C-8BF6-CCF42B5D13EC}"/>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6553953.5078100022</c:v>
              </c:pt>
              <c:pt idx="1">
                <c:v>4387961.4075793587</c:v>
              </c:pt>
              <c:pt idx="2">
                <c:v>3557076</c:v>
              </c:pt>
              <c:pt idx="3">
                <c:v>17468256</c:v>
              </c:pt>
            </c:numLit>
          </c:val>
          <c:extLst>
            <c:ext xmlns:c16="http://schemas.microsoft.com/office/drawing/2014/chart" uri="{C3380CC4-5D6E-409C-BE32-E72D297353CC}">
              <c16:uniqueId val="{00000000-64B8-45D3-B00F-AF909C135FD4}"/>
            </c:ext>
          </c:extLst>
        </c:ser>
        <c:dLbls>
          <c:dLblPos val="outEnd"/>
          <c:showLegendKey val="0"/>
          <c:showVal val="1"/>
          <c:showCatName val="0"/>
          <c:showSerName val="0"/>
          <c:showPercent val="0"/>
          <c:showBubbleSize val="0"/>
        </c:dLbls>
        <c:gapWidth val="219"/>
        <c:overlap val="-27"/>
        <c:axId val="732192928"/>
        <c:axId val="732195280"/>
      </c:barChart>
      <c:catAx>
        <c:axId val="7321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280"/>
        <c:crosses val="autoZero"/>
        <c:auto val="1"/>
        <c:lblAlgn val="ctr"/>
        <c:lblOffset val="100"/>
        <c:noMultiLvlLbl val="0"/>
      </c:catAx>
      <c:valAx>
        <c:axId val="73219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14155494076753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Standard'!$B$13,'Business EER - Standard'!$C$13,'Business EER - Standard'!$F$13,'Business EER - Standard'!$E$13)</c:f>
              <c:numCache>
                <c:formatCode>#,##0</c:formatCode>
                <c:ptCount val="4"/>
                <c:pt idx="0">
                  <c:v>5156.4753000000001</c:v>
                </c:pt>
                <c:pt idx="1">
                  <c:v>5644.9499561469911</c:v>
                </c:pt>
                <c:pt idx="2">
                  <c:v>5419.151957901111</c:v>
                </c:pt>
                <c:pt idx="3">
                  <c:v>10933.6198</c:v>
                </c:pt>
              </c:numCache>
            </c:numRef>
          </c:val>
          <c:extLst>
            <c:ext xmlns:c16="http://schemas.microsoft.com/office/drawing/2014/chart" uri="{C3380CC4-5D6E-409C-BE32-E72D297353CC}">
              <c16:uniqueId val="{00000000-464A-4999-9A04-2DD9B7DDDAED}"/>
            </c:ext>
          </c:extLst>
        </c:ser>
        <c:dLbls>
          <c:dLblPos val="outEnd"/>
          <c:showLegendKey val="0"/>
          <c:showVal val="1"/>
          <c:showCatName val="0"/>
          <c:showSerName val="0"/>
          <c:showPercent val="0"/>
          <c:showBubbleSize val="0"/>
        </c:dLbls>
        <c:gapWidth val="219"/>
        <c:overlap val="-27"/>
        <c:axId val="550414896"/>
        <c:axId val="550415680"/>
      </c:barChart>
      <c:catAx>
        <c:axId val="55041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415680"/>
        <c:crosses val="autoZero"/>
        <c:auto val="1"/>
        <c:lblAlgn val="ctr"/>
        <c:lblOffset val="100"/>
        <c:noMultiLvlLbl val="0"/>
      </c:catAx>
      <c:valAx>
        <c:axId val="550415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414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3500968159760807"/>
        </c:manualLayout>
      </c:layout>
      <c:barChart>
        <c:barDir val="col"/>
        <c:grouping val="clustered"/>
        <c:varyColors val="0"/>
        <c:ser>
          <c:idx val="0"/>
          <c:order val="0"/>
          <c:spPr>
            <a:solidFill>
              <a:schemeClr val="accent1"/>
            </a:solidFill>
            <a:ln>
              <a:noFill/>
            </a:ln>
            <a:effectLst/>
          </c:spPr>
          <c:invertIfNegative val="0"/>
          <c:dLbls>
            <c:dLbl>
              <c:idx val="1"/>
              <c:tx>
                <c:rich>
                  <a:bodyPr/>
                  <a:lstStyle/>
                  <a:p>
                    <a:fld id="{D5513078-7F03-4523-853F-F6BAD7A3BF73}"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{D5513078-7F03-4523-853F-F6BAD7A3BF73}</c15:txfldGUID>
                      <c15:f>'Whole House Efficiency'!$C$13</c15:f>
                      <c15:dlblFieldTableCache>
                        <c:ptCount val="1"/>
                        <c:pt idx="0">
                          <c:v>2,313</c:v>
                        </c:pt>
                      </c15:dlblFieldTableCache>
                    </c15:dlblFTEntry>
                  </c15:dlblFieldTable>
                  <c15:showDataLabelsRange val="0"/>
                </c:ext>
                <c:ext xmlns:c16="http://schemas.microsoft.com/office/drawing/2014/chart" uri="{C3380CC4-5D6E-409C-BE32-E72D297353CC}">
                  <c16:uniqueId val="{00000000-16FF-4FD6-965A-0ABFD8AC60CC}"/>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3185.4041099999977</c:v>
              </c:pt>
              <c:pt idx="1">
                <c:v>6553953.5078100022</c:v>
              </c:pt>
              <c:pt idx="2">
                <c:v>1880</c:v>
              </c:pt>
              <c:pt idx="3">
                <c:v>4322</c:v>
              </c:pt>
            </c:numLit>
          </c:val>
          <c:extLst>
            <c:ext xmlns:c16="http://schemas.microsoft.com/office/drawing/2014/chart" uri="{C3380CC4-5D6E-409C-BE32-E72D297353CC}">
              <c16:uniqueId val="{00000000-BAE7-4BFB-9832-39AAAB99C585}"/>
            </c:ext>
          </c:extLst>
        </c:ser>
        <c:dLbls>
          <c:dLblPos val="outEnd"/>
          <c:showLegendKey val="0"/>
          <c:showVal val="1"/>
          <c:showCatName val="0"/>
          <c:showSerName val="0"/>
          <c:showPercent val="0"/>
          <c:showBubbleSize val="0"/>
        </c:dLbls>
        <c:gapWidth val="219"/>
        <c:overlap val="-27"/>
        <c:axId val="555463488"/>
        <c:axId val="555463880"/>
      </c:barChart>
      <c:catAx>
        <c:axId val="55546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63880"/>
        <c:crosses val="autoZero"/>
        <c:auto val="1"/>
        <c:lblAlgn val="ctr"/>
        <c:lblOffset val="100"/>
        <c:noMultiLvlLbl val="0"/>
      </c:catAx>
      <c:valAx>
        <c:axId val="555463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5.5555555555555558E-3"/>
              <c:y val="0.337522965879265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634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9190483711204"/>
          <c:y val="5.067116610423697E-2"/>
          <c:w val="0.7123000609178729"/>
          <c:h val="0.79689675154242079"/>
        </c:manualLayout>
      </c:layout>
      <c:barChart>
        <c:barDir val="col"/>
        <c:grouping val="clustered"/>
        <c:varyColors val="0"/>
        <c:ser>
          <c:idx val="0"/>
          <c:order val="0"/>
          <c:spPr>
            <a:solidFill>
              <a:schemeClr val="accent1"/>
            </a:solidFill>
            <a:ln>
              <a:noFill/>
            </a:ln>
            <a:effectLst/>
          </c:spPr>
          <c:invertIfNegative val="0"/>
          <c:cat>
            <c:strLit>
              <c:ptCount val="3"/>
              <c:pt idx="0">
                <c:v>Tier 1: Energy Savings Kit</c:v>
              </c:pt>
              <c:pt idx="1">
                <c:v>Tier 2: Building Shell Measures</c:v>
              </c:pt>
              <c:pt idx="2">
                <c:v>Tier 3: HVAC Measures</c:v>
              </c:pt>
            </c:strLit>
          </c:cat>
          <c:val>
            <c:numLit>
              <c:formatCode>General</c:formatCode>
              <c:ptCount val="3"/>
              <c:pt idx="0">
                <c:v>493347.43519999774</c:v>
              </c:pt>
              <c:pt idx="1">
                <c:v>482103.45059999981</c:v>
              </c:pt>
              <c:pt idx="2">
                <c:v>5578502.6220100047</c:v>
              </c:pt>
            </c:numLit>
          </c:val>
          <c:extLst>
            <c:ext xmlns:c16="http://schemas.microsoft.com/office/drawing/2014/chart" uri="{C3380CC4-5D6E-409C-BE32-E72D297353CC}">
              <c16:uniqueId val="{00000000-0A73-42E5-840D-D0830FAD3DA5}"/>
            </c:ext>
          </c:extLst>
        </c:ser>
        <c:dLbls>
          <c:showLegendKey val="0"/>
          <c:showVal val="0"/>
          <c:showCatName val="0"/>
          <c:showSerName val="0"/>
          <c:showPercent val="0"/>
          <c:showBubbleSize val="0"/>
        </c:dLbls>
        <c:gapWidth val="150"/>
        <c:axId val="555450552"/>
        <c:axId val="555451728"/>
      </c:barChart>
      <c:catAx>
        <c:axId val="5554505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1728"/>
        <c:crosses val="autoZero"/>
        <c:auto val="1"/>
        <c:lblAlgn val="ctr"/>
        <c:lblOffset val="100"/>
        <c:noMultiLvlLbl val="0"/>
      </c:catAx>
      <c:valAx>
        <c:axId val="555451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a:solidFill>
                      <a:sysClr val="windowText" lastClr="000000"/>
                    </a:solidFill>
                    <a:latin typeface="Arial" panose="020B0604020202020204" pitchFamily="34" charset="0"/>
                    <a:cs typeface="Arial" panose="020B0604020202020204" pitchFamily="34" charset="0"/>
                  </a:rPr>
                  <a:t>(</a:t>
                </a:r>
                <a:r>
                  <a:rPr lang="en-US" sz="1200" b="1" baseline="0">
                    <a:solidFill>
                      <a:sysClr val="windowText" lastClr="000000"/>
                    </a:solidFill>
                    <a:latin typeface="Arial" panose="020B0604020202020204" pitchFamily="34" charset="0"/>
                    <a:cs typeface="Arial" panose="020B0604020202020204" pitchFamily="34" charset="0"/>
                  </a:rPr>
                  <a:t>Total Reported Energy Savings [kWh])</a:t>
                </a:r>
                <a:endParaRPr lang="en-US" sz="12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7798275933044089E-2"/>
              <c:y val="8.6392924296954027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0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2930297448163"/>
          <c:y val="5.3470136803470139E-2"/>
          <c:w val="0.70987977947480185"/>
          <c:h val="0.626668006589266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Multi-Family'!$B$12,'Income-Eligible Multi-Family'!$C$12,'Income-Eligible Multi-Family'!$F$12,'Income-Eligible Multi-Family'!$E$12)</c:f>
              <c:numCache>
                <c:formatCode>#,##0</c:formatCode>
                <c:ptCount val="4"/>
                <c:pt idx="0">
                  <c:v>4752440.7651325725</c:v>
                </c:pt>
                <c:pt idx="1">
                  <c:v>5267344.9150547115</c:v>
                </c:pt>
                <c:pt idx="2">
                  <c:v>5267344.9150547115</c:v>
                </c:pt>
                <c:pt idx="3">
                  <c:v>10577131.688000111</c:v>
                </c:pt>
              </c:numCache>
            </c:numRef>
          </c:val>
          <c:extLst>
            <c:ext xmlns:c16="http://schemas.microsoft.com/office/drawing/2014/chart" uri="{C3380CC4-5D6E-409C-BE32-E72D297353CC}">
              <c16:uniqueId val="{00000000-38CB-4EFD-8470-07D895442C15}"/>
            </c:ext>
          </c:extLst>
        </c:ser>
        <c:dLbls>
          <c:dLblPos val="outEnd"/>
          <c:showLegendKey val="0"/>
          <c:showVal val="1"/>
          <c:showCatName val="0"/>
          <c:showSerName val="0"/>
          <c:showPercent val="0"/>
          <c:showBubbleSize val="0"/>
        </c:dLbls>
        <c:gapWidth val="219"/>
        <c:overlap val="-27"/>
        <c:axId val="770083560"/>
        <c:axId val="770080424"/>
      </c:barChart>
      <c:catAx>
        <c:axId val="77008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0424"/>
        <c:crosses val="autoZero"/>
        <c:auto val="1"/>
        <c:lblAlgn val="ctr"/>
        <c:lblOffset val="100"/>
        <c:noMultiLvlLbl val="0"/>
      </c:catAx>
      <c:valAx>
        <c:axId val="770080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3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Multi-Family'!$B$13,'Income-Eligible Multi-Family'!$C$13,'Income-Eligible Multi-Family'!$F$13,'Income-Eligible Multi-Family'!$E$13)</c:f>
              <c:numCache>
                <c:formatCode>#,##0</c:formatCode>
                <c:ptCount val="4"/>
                <c:pt idx="0">
                  <c:v>553.33049273263032</c:v>
                </c:pt>
                <c:pt idx="1">
                  <c:v>648.22235162004881</c:v>
                </c:pt>
                <c:pt idx="2">
                  <c:v>648.2223516200487</c:v>
                </c:pt>
                <c:pt idx="3">
                  <c:v>1542.9512273037219</c:v>
                </c:pt>
              </c:numCache>
            </c:numRef>
          </c:val>
          <c:extLst>
            <c:ext xmlns:c16="http://schemas.microsoft.com/office/drawing/2014/chart" uri="{C3380CC4-5D6E-409C-BE32-E72D297353CC}">
              <c16:uniqueId val="{00000000-2F48-4A48-ADA5-B52228AB1B1A}"/>
            </c:ext>
          </c:extLst>
        </c:ser>
        <c:dLbls>
          <c:dLblPos val="outEnd"/>
          <c:showLegendKey val="0"/>
          <c:showVal val="1"/>
          <c:showCatName val="0"/>
          <c:showSerName val="0"/>
          <c:showPercent val="0"/>
          <c:showBubbleSize val="0"/>
        </c:dLbls>
        <c:gapWidth val="219"/>
        <c:overlap val="-27"/>
        <c:axId val="770081208"/>
        <c:axId val="770082384"/>
      </c:barChart>
      <c:catAx>
        <c:axId val="77008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2384"/>
        <c:crosses val="autoZero"/>
        <c:auto val="1"/>
        <c:lblAlgn val="ctr"/>
        <c:lblOffset val="100"/>
        <c:noMultiLvlLbl val="0"/>
      </c:catAx>
      <c:valAx>
        <c:axId val="770082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1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2930297448163"/>
          <c:y val="5.3470136803470139E-2"/>
          <c:w val="0.70987977947480185"/>
          <c:h val="0.626668006589266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4752440.7651325725</c:v>
              </c:pt>
              <c:pt idx="1">
                <c:v>5267344.9150547115</c:v>
              </c:pt>
              <c:pt idx="2">
                <c:v>5267344.9150547115</c:v>
              </c:pt>
              <c:pt idx="3">
                <c:v>10577131.688000111</c:v>
              </c:pt>
            </c:numLit>
          </c:val>
          <c:extLst>
            <c:ext xmlns:c16="http://schemas.microsoft.com/office/drawing/2014/chart" uri="{C3380CC4-5D6E-409C-BE32-E72D297353CC}">
              <c16:uniqueId val="{00000000-C924-43B8-97C2-F55ADD86B4F9}"/>
            </c:ext>
          </c:extLst>
        </c:ser>
        <c:dLbls>
          <c:dLblPos val="outEnd"/>
          <c:showLegendKey val="0"/>
          <c:showVal val="1"/>
          <c:showCatName val="0"/>
          <c:showSerName val="0"/>
          <c:showPercent val="0"/>
          <c:showBubbleSize val="0"/>
        </c:dLbls>
        <c:gapWidth val="219"/>
        <c:overlap val="-27"/>
        <c:axId val="770083560"/>
        <c:axId val="770080424"/>
      </c:barChart>
      <c:catAx>
        <c:axId val="77008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0424"/>
        <c:crosses val="autoZero"/>
        <c:auto val="1"/>
        <c:lblAlgn val="ctr"/>
        <c:lblOffset val="100"/>
        <c:noMultiLvlLbl val="0"/>
      </c:catAx>
      <c:valAx>
        <c:axId val="770080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3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553.33049273263032</c:v>
              </c:pt>
              <c:pt idx="1">
                <c:v>648.22235162004881</c:v>
              </c:pt>
              <c:pt idx="2">
                <c:v>648.2223516200487</c:v>
              </c:pt>
              <c:pt idx="3">
                <c:v>1542.9512273037219</c:v>
              </c:pt>
            </c:numLit>
          </c:val>
          <c:extLst>
            <c:ext xmlns:c16="http://schemas.microsoft.com/office/drawing/2014/chart" uri="{C3380CC4-5D6E-409C-BE32-E72D297353CC}">
              <c16:uniqueId val="{00000000-5C17-44A7-BE9C-C79C1F005983}"/>
            </c:ext>
          </c:extLst>
        </c:ser>
        <c:dLbls>
          <c:dLblPos val="outEnd"/>
          <c:showLegendKey val="0"/>
          <c:showVal val="1"/>
          <c:showCatName val="0"/>
          <c:showSerName val="0"/>
          <c:showPercent val="0"/>
          <c:showBubbleSize val="0"/>
        </c:dLbls>
        <c:gapWidth val="219"/>
        <c:overlap val="-27"/>
        <c:axId val="770081208"/>
        <c:axId val="770082384"/>
      </c:barChart>
      <c:catAx>
        <c:axId val="77008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2384"/>
        <c:crosses val="autoZero"/>
        <c:auto val="1"/>
        <c:lblAlgn val="ctr"/>
        <c:lblOffset val="100"/>
        <c:noMultiLvlLbl val="0"/>
      </c:catAx>
      <c:valAx>
        <c:axId val="770082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0081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586386911846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Rebate'!$B$12,'Home Lighting Rebate'!$C$12,'Home Lighting Rebate'!$F$12,'Home Lighting Rebate'!$E$12)</c:f>
              <c:numCache>
                <c:formatCode>#,##0</c:formatCode>
                <c:ptCount val="4"/>
                <c:pt idx="0">
                  <c:v>4911230</c:v>
                </c:pt>
                <c:pt idx="1">
                  <c:v>7028879</c:v>
                </c:pt>
                <c:pt idx="2">
                  <c:v>4894594</c:v>
                </c:pt>
                <c:pt idx="3">
                  <c:v>24692870.250000037</c:v>
                </c:pt>
              </c:numCache>
            </c:numRef>
          </c:val>
          <c:extLst>
            <c:ext xmlns:c16="http://schemas.microsoft.com/office/drawing/2014/chart" uri="{C3380CC4-5D6E-409C-BE32-E72D297353CC}">
              <c16:uniqueId val="{00000000-82F5-4349-A858-0218BF745DEE}"/>
            </c:ext>
          </c:extLst>
        </c:ser>
        <c:dLbls>
          <c:dLblPos val="outEnd"/>
          <c:showLegendKey val="0"/>
          <c:showVal val="1"/>
          <c:showCatName val="0"/>
          <c:showSerName val="0"/>
          <c:showPercent val="0"/>
          <c:showBubbleSize val="0"/>
        </c:dLbls>
        <c:gapWidth val="219"/>
        <c:overlap val="-27"/>
        <c:axId val="547634168"/>
        <c:axId val="547630248"/>
      </c:barChart>
      <c:catAx>
        <c:axId val="54763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0248"/>
        <c:crosses val="autoZero"/>
        <c:auto val="1"/>
        <c:lblAlgn val="ctr"/>
        <c:lblOffset val="100"/>
        <c:noMultiLvlLbl val="0"/>
      </c:catAx>
      <c:valAx>
        <c:axId val="547630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4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437367303609339E-2"/>
          <c:w val="0.7732758279586911"/>
          <c:h val="0.6326535934600532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Rebate'!$B$13,'Home Lighting Rebate'!$C$13,'Home Lighting Rebate'!$F$13,'Home Lighting Rebate'!$E$13)</c:f>
              <c:numCache>
                <c:formatCode>#,##0</c:formatCode>
                <c:ptCount val="4"/>
                <c:pt idx="0">
                  <c:v>490</c:v>
                </c:pt>
                <c:pt idx="1">
                  <c:v>1019</c:v>
                </c:pt>
                <c:pt idx="2">
                  <c:v>706</c:v>
                </c:pt>
                <c:pt idx="3">
                  <c:v>2497.6875</c:v>
                </c:pt>
              </c:numCache>
            </c:numRef>
          </c:val>
          <c:extLst>
            <c:ext xmlns:c16="http://schemas.microsoft.com/office/drawing/2014/chart" uri="{C3380CC4-5D6E-409C-BE32-E72D297353CC}">
              <c16:uniqueId val="{00000000-2ACA-4E3C-AC33-3E0E53C83EBF}"/>
            </c:ext>
          </c:extLst>
        </c:ser>
        <c:dLbls>
          <c:dLblPos val="outEnd"/>
          <c:showLegendKey val="0"/>
          <c:showVal val="1"/>
          <c:showCatName val="0"/>
          <c:showSerName val="0"/>
          <c:showPercent val="0"/>
          <c:showBubbleSize val="0"/>
        </c:dLbls>
        <c:gapWidth val="219"/>
        <c:overlap val="-27"/>
        <c:axId val="547630640"/>
        <c:axId val="547631816"/>
      </c:barChart>
      <c:catAx>
        <c:axId val="5476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1816"/>
        <c:crosses val="autoZero"/>
        <c:auto val="1"/>
        <c:lblAlgn val="ctr"/>
        <c:lblOffset val="100"/>
        <c:noMultiLvlLbl val="0"/>
      </c:catAx>
      <c:valAx>
        <c:axId val="547631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0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D422-42F1-ACAF-C2AD870D6882}"/>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22-42F1-ACAF-C2AD870D6882}"/>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22-42F1-ACAF-C2AD870D688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Rebate'!$A$70:$A$71</c:f>
              <c:strCache>
                <c:ptCount val="2"/>
                <c:pt idx="0">
                  <c:v>Standard LEDs</c:v>
                </c:pt>
                <c:pt idx="1">
                  <c:v>Specialty LEDs</c:v>
                </c:pt>
              </c:strCache>
            </c:strRef>
          </c:cat>
          <c:val>
            <c:numRef>
              <c:f>'Home Lighting Rebate'!$B$70:$B$71</c:f>
              <c:numCache>
                <c:formatCode>#,##0</c:formatCode>
                <c:ptCount val="2"/>
                <c:pt idx="0">
                  <c:v>1139763</c:v>
                </c:pt>
                <c:pt idx="1">
                  <c:v>2162486</c:v>
                </c:pt>
              </c:numCache>
            </c:numRef>
          </c:val>
          <c:extLst>
            <c:ext xmlns:c16="http://schemas.microsoft.com/office/drawing/2014/chart" uri="{C3380CC4-5D6E-409C-BE32-E72D297353CC}">
              <c16:uniqueId val="{00000003-D422-42F1-ACAF-C2AD870D6882}"/>
            </c:ext>
          </c:extLst>
        </c:ser>
        <c:dLbls>
          <c:showLegendKey val="0"/>
          <c:showVal val="0"/>
          <c:showCatName val="0"/>
          <c:showSerName val="0"/>
          <c:showPercent val="0"/>
          <c:showBubbleSize val="0"/>
        </c:dLbls>
        <c:gapWidth val="219"/>
        <c:overlap val="-27"/>
        <c:axId val="547629464"/>
        <c:axId val="547633776"/>
      </c:barChart>
      <c:catAx>
        <c:axId val="54762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3776"/>
        <c:crosses val="autoZero"/>
        <c:auto val="1"/>
        <c:lblAlgn val="ctr"/>
        <c:lblOffset val="100"/>
        <c:noMultiLvlLbl val="0"/>
      </c:catAx>
      <c:valAx>
        <c:axId val="54763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3333333333332E-3"/>
              <c:y val="0.4098301254009915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29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586386911846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6303651</c:v>
              </c:pt>
              <c:pt idx="1">
                <c:v>5482268</c:v>
              </c:pt>
              <c:pt idx="2">
                <c:v>3823971</c:v>
              </c:pt>
              <c:pt idx="3">
                <c:v>24692870.250000037</c:v>
              </c:pt>
            </c:numLit>
          </c:val>
          <c:extLst>
            <c:ext xmlns:c16="http://schemas.microsoft.com/office/drawing/2014/chart" uri="{C3380CC4-5D6E-409C-BE32-E72D297353CC}">
              <c16:uniqueId val="{00000000-B133-4DE2-AFC2-84E20F34F7CB}"/>
            </c:ext>
          </c:extLst>
        </c:ser>
        <c:dLbls>
          <c:dLblPos val="outEnd"/>
          <c:showLegendKey val="0"/>
          <c:showVal val="1"/>
          <c:showCatName val="0"/>
          <c:showSerName val="0"/>
          <c:showPercent val="0"/>
          <c:showBubbleSize val="0"/>
        </c:dLbls>
        <c:gapWidth val="219"/>
        <c:overlap val="-27"/>
        <c:axId val="547634168"/>
        <c:axId val="547630248"/>
      </c:barChart>
      <c:catAx>
        <c:axId val="54763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0248"/>
        <c:crosses val="autoZero"/>
        <c:auto val="1"/>
        <c:lblAlgn val="ctr"/>
        <c:lblOffset val="100"/>
        <c:noMultiLvlLbl val="0"/>
      </c:catAx>
      <c:valAx>
        <c:axId val="547630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4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Standard'!$O$69</c:f>
              <c:strCache>
                <c:ptCount val="1"/>
                <c:pt idx="0">
                  <c:v>Percentage of Verified savings kWh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Standard'!$A$70:$A$80</c:f>
              <c:strCache>
                <c:ptCount val="11"/>
                <c:pt idx="0">
                  <c:v>LED Linear Lamp Replacing 4ft T8, T12, or T5 Lamp</c:v>
                </c:pt>
                <c:pt idx="1">
                  <c:v>LED 2X4 Retrofit Kit replacing T8, T12 or T5/T5HO fixture</c:v>
                </c:pt>
                <c:pt idx="2">
                  <c:v>LED Low Bay Fixture replacing 150W‐300W fixture</c:v>
                </c:pt>
                <c:pt idx="3">
                  <c:v>Interior Omnidirectional LED Lamp replacing 40-60W Lamp</c:v>
                </c:pt>
                <c:pt idx="4">
                  <c:v>LED 2X4 Troffer or Linear Ambient replacing T8, T12 or T5/T5HO fixture</c:v>
                </c:pt>
                <c:pt idx="5">
                  <c:v>LED High Bay fixture replacing &gt; 750W fixture</c:v>
                </c:pt>
                <c:pt idx="6">
                  <c:v>Occupancy or Vacancy Sensor Replacing No Controls</c:v>
                </c:pt>
                <c:pt idx="7">
                  <c:v>LED Low/High Bay Fixture replacing 301W‐450W fixture</c:v>
                </c:pt>
                <c:pt idx="8">
                  <c:v>Remove 4ft Lamp from T8 or T12 system</c:v>
                </c:pt>
                <c:pt idx="9">
                  <c:v>LED low bay mogul screw-base lamp/retrofit kit replacing 150W - 300W fixture</c:v>
                </c:pt>
                <c:pt idx="10">
                  <c:v>Other Measures</c:v>
                </c:pt>
              </c:strCache>
            </c:strRef>
          </c:cat>
          <c:val>
            <c:numRef>
              <c:f>'Business EER - Standard'!$O$70:$O$80</c:f>
              <c:numCache>
                <c:formatCode>0%</c:formatCode>
                <c:ptCount val="11"/>
                <c:pt idx="0">
                  <c:v>0.33066253011293562</c:v>
                </c:pt>
                <c:pt idx="1">
                  <c:v>0.11527501522378568</c:v>
                </c:pt>
                <c:pt idx="2">
                  <c:v>6.0820752433906729E-2</c:v>
                </c:pt>
                <c:pt idx="3">
                  <c:v>5.1325959624062979E-2</c:v>
                </c:pt>
                <c:pt idx="4">
                  <c:v>4.6878263373568783E-2</c:v>
                </c:pt>
                <c:pt idx="5">
                  <c:v>4.453227653515815E-2</c:v>
                </c:pt>
                <c:pt idx="6">
                  <c:v>4.3124868906339063E-2</c:v>
                </c:pt>
                <c:pt idx="8">
                  <c:v>3.5033275312152001E-2</c:v>
                </c:pt>
                <c:pt idx="10">
                  <c:v>0.20045763096556446</c:v>
                </c:pt>
              </c:numCache>
            </c:numRef>
          </c:val>
          <c:extLst>
            <c:ext xmlns:c16="http://schemas.microsoft.com/office/drawing/2014/chart" uri="{C3380CC4-5D6E-409C-BE32-E72D297353CC}">
              <c16:uniqueId val="{00000000-9F07-49BF-AA5F-79CE1FBFD2A5}"/>
            </c:ext>
          </c:extLst>
        </c:ser>
        <c:dLbls>
          <c:showLegendKey val="0"/>
          <c:showVal val="0"/>
          <c:showCatName val="0"/>
          <c:showSerName val="0"/>
          <c:showPercent val="0"/>
          <c:showBubbleSize val="0"/>
        </c:dLbls>
        <c:gapWidth val="219"/>
        <c:overlap val="-27"/>
        <c:axId val="1371168544"/>
        <c:axId val="1113023072"/>
      </c:barChart>
      <c:catAx>
        <c:axId val="137116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23072"/>
        <c:crosses val="autoZero"/>
        <c:auto val="1"/>
        <c:lblAlgn val="ctr"/>
        <c:lblOffset val="100"/>
        <c:noMultiLvlLbl val="0"/>
      </c:catAx>
      <c:valAx>
        <c:axId val="111302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71168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437367303609339E-2"/>
          <c:w val="0.7732758279586911"/>
          <c:h val="0.6326535934600532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450</c:v>
              </c:pt>
              <c:pt idx="1">
                <c:v>576</c:v>
              </c:pt>
              <c:pt idx="2">
                <c:v>404</c:v>
              </c:pt>
              <c:pt idx="3">
                <c:v>2497.6875</c:v>
              </c:pt>
            </c:numLit>
          </c:val>
          <c:extLst>
            <c:ext xmlns:c16="http://schemas.microsoft.com/office/drawing/2014/chart" uri="{C3380CC4-5D6E-409C-BE32-E72D297353CC}">
              <c16:uniqueId val="{00000000-BD70-4D51-8F7D-A0F9F1718505}"/>
            </c:ext>
          </c:extLst>
        </c:ser>
        <c:dLbls>
          <c:dLblPos val="outEnd"/>
          <c:showLegendKey val="0"/>
          <c:showVal val="1"/>
          <c:showCatName val="0"/>
          <c:showSerName val="0"/>
          <c:showPercent val="0"/>
          <c:showBubbleSize val="0"/>
        </c:dLbls>
        <c:gapWidth val="219"/>
        <c:overlap val="-27"/>
        <c:axId val="547630640"/>
        <c:axId val="547631816"/>
      </c:barChart>
      <c:catAx>
        <c:axId val="5476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1816"/>
        <c:crosses val="autoZero"/>
        <c:auto val="1"/>
        <c:lblAlgn val="ctr"/>
        <c:lblOffset val="100"/>
        <c:noMultiLvlLbl val="0"/>
      </c:catAx>
      <c:valAx>
        <c:axId val="547631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0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CD44-4BAA-9FCE-7568D788DB2C}"/>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44-4BAA-9FCE-7568D788DB2C}"/>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44-4BAA-9FCE-7568D788DB2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Standard LEDs</c:v>
              </c:pt>
              <c:pt idx="1">
                <c:v>Specialty LEDs</c:v>
              </c:pt>
            </c:strLit>
          </c:cat>
          <c:val>
            <c:numLit>
              <c:formatCode>General</c:formatCode>
              <c:ptCount val="2"/>
              <c:pt idx="0">
                <c:v>879156</c:v>
              </c:pt>
              <c:pt idx="1">
                <c:v>1679776</c:v>
              </c:pt>
            </c:numLit>
          </c:val>
          <c:extLst>
            <c:ext xmlns:c16="http://schemas.microsoft.com/office/drawing/2014/chart" uri="{C3380CC4-5D6E-409C-BE32-E72D297353CC}">
              <c16:uniqueId val="{00000003-CD44-4BAA-9FCE-7568D788DB2C}"/>
            </c:ext>
          </c:extLst>
        </c:ser>
        <c:dLbls>
          <c:showLegendKey val="0"/>
          <c:showVal val="0"/>
          <c:showCatName val="0"/>
          <c:showSerName val="0"/>
          <c:showPercent val="0"/>
          <c:showBubbleSize val="0"/>
        </c:dLbls>
        <c:gapWidth val="219"/>
        <c:overlap val="-27"/>
        <c:axId val="547629464"/>
        <c:axId val="547633776"/>
      </c:barChart>
      <c:catAx>
        <c:axId val="54762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3776"/>
        <c:crosses val="autoZero"/>
        <c:auto val="1"/>
        <c:lblAlgn val="ctr"/>
        <c:lblOffset val="100"/>
        <c:noMultiLvlLbl val="0"/>
      </c:catAx>
      <c:valAx>
        <c:axId val="54763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3333333333332E-3"/>
              <c:y val="0.4098301254009915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29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586386911846228"/>
        </c:manualLayout>
      </c:layout>
      <c:barChart>
        <c:barDir val="col"/>
        <c:grouping val="clustered"/>
        <c:varyColors val="0"/>
        <c:ser>
          <c:idx val="0"/>
          <c:order val="0"/>
          <c:spPr>
            <a:solidFill>
              <a:schemeClr val="accent1"/>
            </a:solidFill>
            <a:ln>
              <a:noFill/>
            </a:ln>
            <a:effectLst/>
          </c:spPr>
          <c:invertIfNegative val="0"/>
          <c:dLbls>
            <c:dLbl>
              <c:idx val="1"/>
              <c:tx>
                <c:rich>
                  <a:bodyPr/>
                  <a:lstStyle/>
                  <a:p>
                    <a:fld id="{30AA7AC1-8A0D-4BCC-B7A4-B959A852C5E4}"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{30AA7AC1-8A0D-4BCC-B7A4-B959A852C5E4}</c15:txfldGUID>
                      <c15:f>'Home Lighting Rebate'!$C$12</c15:f>
                      <c15:dlblFieldTableCache>
                        <c:ptCount val="1"/>
                        <c:pt idx="0">
                          <c:v>7,028,879</c:v>
                        </c:pt>
                      </c15:dlblFieldTableCache>
                    </c15:dlblFTEntry>
                  </c15:dlblFieldTable>
                  <c15:showDataLabelsRange val="0"/>
                </c:ext>
                <c:ext xmlns:c16="http://schemas.microsoft.com/office/drawing/2014/chart" uri="{C3380CC4-5D6E-409C-BE32-E72D297353CC}">
                  <c16:uniqueId val="{00000001-35A9-4E1A-86D9-5D6526E24BE3}"/>
                </c:ext>
              </c:extLst>
            </c:dLbl>
            <c:dLbl>
              <c:idx val="2"/>
              <c:tx>
                <c:rich>
                  <a:bodyPr/>
                  <a:lstStyle/>
                  <a:p>
                    <a:fld id="{6592E607-7D49-4DD1-89BC-C91ADC7BFE33}"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{6592E607-7D49-4DD1-89BC-C91ADC7BFE33}</c15:txfldGUID>
                      <c15:f>'Home Lighting Rebate'!$F$12</c15:f>
                      <c15:dlblFieldTableCache>
                        <c:ptCount val="1"/>
                        <c:pt idx="0">
                          <c:v>4,894,594</c:v>
                        </c:pt>
                      </c15:dlblFieldTableCache>
                    </c15:dlblFTEntry>
                  </c15:dlblFieldTable>
                  <c15:showDataLabelsRange val="0"/>
                </c:ext>
                <c:ext xmlns:c16="http://schemas.microsoft.com/office/drawing/2014/chart" uri="{C3380CC4-5D6E-409C-BE32-E72D297353CC}">
                  <c16:uniqueId val="{00000000-35A9-4E1A-86D9-5D6526E24BE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4911230</c:v>
              </c:pt>
              <c:pt idx="1">
                <c:v>6871007</c:v>
              </c:pt>
              <c:pt idx="2">
                <c:v>4740538</c:v>
              </c:pt>
              <c:pt idx="3">
                <c:v>24692870.250000037</c:v>
              </c:pt>
            </c:numLit>
          </c:val>
          <c:extLst>
            <c:ext xmlns:c16="http://schemas.microsoft.com/office/drawing/2014/chart" uri="{C3380CC4-5D6E-409C-BE32-E72D297353CC}">
              <c16:uniqueId val="{00000000-DCF1-40C3-B05D-54F6EDBB2DC5}"/>
            </c:ext>
          </c:extLst>
        </c:ser>
        <c:dLbls>
          <c:dLblPos val="outEnd"/>
          <c:showLegendKey val="0"/>
          <c:showVal val="1"/>
          <c:showCatName val="0"/>
          <c:showSerName val="0"/>
          <c:showPercent val="0"/>
          <c:showBubbleSize val="0"/>
        </c:dLbls>
        <c:gapWidth val="219"/>
        <c:overlap val="-27"/>
        <c:axId val="547634168"/>
        <c:axId val="547630248"/>
      </c:barChart>
      <c:catAx>
        <c:axId val="54763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0248"/>
        <c:crosses val="autoZero"/>
        <c:auto val="1"/>
        <c:lblAlgn val="ctr"/>
        <c:lblOffset val="100"/>
        <c:noMultiLvlLbl val="0"/>
      </c:catAx>
      <c:valAx>
        <c:axId val="547630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4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437367303609339E-2"/>
          <c:w val="0.7732758279586911"/>
          <c:h val="0.63265359346005323"/>
        </c:manualLayout>
      </c:layout>
      <c:barChart>
        <c:barDir val="col"/>
        <c:grouping val="clustered"/>
        <c:varyColors val="0"/>
        <c:ser>
          <c:idx val="0"/>
          <c:order val="0"/>
          <c:spPr>
            <a:solidFill>
              <a:schemeClr val="accent1"/>
            </a:solidFill>
            <a:ln>
              <a:noFill/>
            </a:ln>
            <a:effectLst/>
          </c:spPr>
          <c:invertIfNegative val="0"/>
          <c:dLbls>
            <c:dLbl>
              <c:idx val="1"/>
              <c:tx>
                <c:rich>
                  <a:bodyPr/>
                  <a:lstStyle/>
                  <a:p>
                    <a:fld id="{703CEB74-83C8-4233-9F6A-C61D22B47F3D}"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{703CEB74-83C8-4233-9F6A-C61D22B47F3D}</c15:txfldGUID>
                      <c15:f>'Home Lighting Rebate'!$C$13</c15:f>
                      <c15:dlblFieldTableCache>
                        <c:ptCount val="1"/>
                        <c:pt idx="0">
                          <c:v>1,019</c:v>
                        </c:pt>
                      </c15:dlblFieldTableCache>
                    </c15:dlblFTEntry>
                  </c15:dlblFieldTable>
                  <c15:showDataLabelsRange val="0"/>
                </c:ext>
                <c:ext xmlns:c16="http://schemas.microsoft.com/office/drawing/2014/chart" uri="{C3380CC4-5D6E-409C-BE32-E72D297353CC}">
                  <c16:uniqueId val="{00000000-ED72-4FD1-92BC-026B6DF5FE37}"/>
                </c:ext>
              </c:extLst>
            </c:dLbl>
            <c:dLbl>
              <c:idx val="2"/>
              <c:tx>
                <c:rich>
                  <a:bodyPr/>
                  <a:lstStyle/>
                  <a:p>
                    <a:fld id="{CA841FEE-03A1-4642-A057-F0896ECB9502}"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{CA841FEE-03A1-4642-A057-F0896ECB9502}</c15:txfldGUID>
                      <c15:f>'Home Lighting Rebate'!$F$13</c15:f>
                      <c15:dlblFieldTableCache>
                        <c:ptCount val="1"/>
                        <c:pt idx="0">
                          <c:v>706</c:v>
                        </c:pt>
                      </c15:dlblFieldTableCache>
                    </c15:dlblFTEntry>
                  </c15:dlblFieldTable>
                  <c15:showDataLabelsRange val="0"/>
                </c:ext>
                <c:ext xmlns:c16="http://schemas.microsoft.com/office/drawing/2014/chart" uri="{C3380CC4-5D6E-409C-BE32-E72D297353CC}">
                  <c16:uniqueId val="{00000001-ED72-4FD1-92BC-026B6DF5FE37}"/>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490</c:v>
              </c:pt>
              <c:pt idx="1">
                <c:v>718</c:v>
              </c:pt>
              <c:pt idx="2">
                <c:v>498</c:v>
              </c:pt>
              <c:pt idx="3">
                <c:v>2497.6875</c:v>
              </c:pt>
            </c:numLit>
          </c:val>
          <c:extLst>
            <c:ext xmlns:c16="http://schemas.microsoft.com/office/drawing/2014/chart" uri="{C3380CC4-5D6E-409C-BE32-E72D297353CC}">
              <c16:uniqueId val="{00000000-66AC-417A-863E-FEBB5C4D894D}"/>
            </c:ext>
          </c:extLst>
        </c:ser>
        <c:dLbls>
          <c:dLblPos val="outEnd"/>
          <c:showLegendKey val="0"/>
          <c:showVal val="1"/>
          <c:showCatName val="0"/>
          <c:showSerName val="0"/>
          <c:showPercent val="0"/>
          <c:showBubbleSize val="0"/>
        </c:dLbls>
        <c:gapWidth val="219"/>
        <c:overlap val="-27"/>
        <c:axId val="547630640"/>
        <c:axId val="547631816"/>
      </c:barChart>
      <c:catAx>
        <c:axId val="5476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1816"/>
        <c:crosses val="autoZero"/>
        <c:auto val="1"/>
        <c:lblAlgn val="ctr"/>
        <c:lblOffset val="100"/>
        <c:noMultiLvlLbl val="0"/>
      </c:catAx>
      <c:valAx>
        <c:axId val="547631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0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FB47-4FD5-8B2C-665D13654F39}"/>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47-4FD5-8B2C-665D13654F3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47-4FD5-8B2C-665D13654F3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Standard LEDs</c:v>
              </c:pt>
              <c:pt idx="1">
                <c:v>Specialty LEDs</c:v>
              </c:pt>
            </c:strLit>
          </c:cat>
          <c:val>
            <c:numLit>
              <c:formatCode>General</c:formatCode>
              <c:ptCount val="2"/>
              <c:pt idx="0">
                <c:v>879156</c:v>
              </c:pt>
              <c:pt idx="1">
                <c:v>2209977</c:v>
              </c:pt>
            </c:numLit>
          </c:val>
          <c:extLst>
            <c:ext xmlns:c16="http://schemas.microsoft.com/office/drawing/2014/chart" uri="{C3380CC4-5D6E-409C-BE32-E72D297353CC}">
              <c16:uniqueId val="{00000003-FB47-4FD5-8B2C-665D13654F39}"/>
            </c:ext>
          </c:extLst>
        </c:ser>
        <c:dLbls>
          <c:showLegendKey val="0"/>
          <c:showVal val="0"/>
          <c:showCatName val="0"/>
          <c:showSerName val="0"/>
          <c:showPercent val="0"/>
          <c:showBubbleSize val="0"/>
        </c:dLbls>
        <c:gapWidth val="219"/>
        <c:overlap val="-27"/>
        <c:axId val="547629464"/>
        <c:axId val="547633776"/>
      </c:barChart>
      <c:catAx>
        <c:axId val="54762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3776"/>
        <c:crosses val="autoZero"/>
        <c:auto val="1"/>
        <c:lblAlgn val="ctr"/>
        <c:lblOffset val="100"/>
        <c:noMultiLvlLbl val="0"/>
      </c:catAx>
      <c:valAx>
        <c:axId val="54763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3333333333332E-3"/>
              <c:y val="0.4098301254009915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29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2930297448163"/>
          <c:y val="5.3470136803470139E-2"/>
          <c:w val="0.70987977947480185"/>
          <c:h val="0.6016429815642413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(HER!$B$12,HER!$C$12,HER!$F$12,HER!$E$12)</c:f>
              <c:numCache>
                <c:formatCode>#,##0</c:formatCode>
                <c:ptCount val="4"/>
                <c:pt idx="0">
                  <c:v>17575561</c:v>
                </c:pt>
                <c:pt idx="1">
                  <c:v>14238751</c:v>
                </c:pt>
                <c:pt idx="2">
                  <c:v>14238751</c:v>
                </c:pt>
                <c:pt idx="3">
                  <c:v>13861941</c:v>
                </c:pt>
              </c:numCache>
            </c:numRef>
          </c:val>
          <c:extLst>
            <c:ext xmlns:c16="http://schemas.microsoft.com/office/drawing/2014/chart" uri="{C3380CC4-5D6E-409C-BE32-E72D297353CC}">
              <c16:uniqueId val="{00000000-F62F-46B4-B4AC-3C52A687A5B9}"/>
            </c:ext>
          </c:extLst>
        </c:ser>
        <c:dLbls>
          <c:dLblPos val="outEnd"/>
          <c:showLegendKey val="0"/>
          <c:showVal val="1"/>
          <c:showCatName val="0"/>
          <c:showSerName val="0"/>
          <c:showPercent val="0"/>
          <c:showBubbleSize val="0"/>
        </c:dLbls>
        <c:gapWidth val="219"/>
        <c:overlap val="-27"/>
        <c:axId val="547632992"/>
        <c:axId val="547633384"/>
      </c:barChart>
      <c:catAx>
        <c:axId val="54763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3384"/>
        <c:crosses val="autoZero"/>
        <c:auto val="1"/>
        <c:lblAlgn val="ctr"/>
        <c:lblOffset val="100"/>
        <c:noMultiLvlLbl val="0"/>
      </c:catAx>
      <c:valAx>
        <c:axId val="547633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4.6528941001302811E-3"/>
              <c:y val="0.2853374527094194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632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433513566059498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(HER!$B$13,HER!$C$13,HER!$F$13,HER!$E$13)</c:f>
              <c:numCache>
                <c:formatCode>#,##0</c:formatCode>
                <c:ptCount val="4"/>
                <c:pt idx="0">
                  <c:v>3885.26</c:v>
                </c:pt>
                <c:pt idx="1">
                  <c:v>3236.9632459475806</c:v>
                </c:pt>
                <c:pt idx="2">
                  <c:v>3236.9632459475806</c:v>
                </c:pt>
                <c:pt idx="3">
                  <c:v>2866</c:v>
                </c:pt>
              </c:numCache>
            </c:numRef>
          </c:val>
          <c:extLst>
            <c:ext xmlns:c16="http://schemas.microsoft.com/office/drawing/2014/chart" uri="{C3380CC4-5D6E-409C-BE32-E72D297353CC}">
              <c16:uniqueId val="{00000000-A419-4D0F-B67B-4B77DBF95DAE}"/>
            </c:ext>
          </c:extLst>
        </c:ser>
        <c:dLbls>
          <c:dLblPos val="outEnd"/>
          <c:showLegendKey val="0"/>
          <c:showVal val="1"/>
          <c:showCatName val="0"/>
          <c:showSerName val="0"/>
          <c:showPercent val="0"/>
          <c:showBubbleSize val="0"/>
        </c:dLbls>
        <c:gapWidth val="219"/>
        <c:overlap val="-27"/>
        <c:axId val="522454008"/>
        <c:axId val="522457928"/>
      </c:barChart>
      <c:catAx>
        <c:axId val="52245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2457928"/>
        <c:crosses val="autoZero"/>
        <c:auto val="1"/>
        <c:lblAlgn val="ctr"/>
        <c:lblOffset val="100"/>
        <c:noMultiLvlLbl val="0"/>
      </c:catAx>
      <c:valAx>
        <c:axId val="522457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5.5555555555555558E-3"/>
              <c:y val="0.31437481773111697"/>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24540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167038495188101"/>
          <c:y val="0.18258858267716499"/>
          <c:w val="0.43430292233023998"/>
          <c:h val="0.77740223097112904"/>
        </c:manualLayout>
      </c:layout>
      <c:barChart>
        <c:barDir val="col"/>
        <c:grouping val="clustered"/>
        <c:varyColors val="0"/>
        <c:ser>
          <c:idx val="0"/>
          <c:order val="0"/>
          <c:invertIfNegative val="0"/>
          <c:dPt>
            <c:idx val="0"/>
            <c:invertIfNegative val="0"/>
            <c:bubble3D val="0"/>
            <c:spPr>
              <a:solidFill>
                <a:srgbClr val="95D600"/>
              </a:solidFill>
            </c:spPr>
            <c:extLst>
              <c:ext xmlns:c16="http://schemas.microsoft.com/office/drawing/2014/chart" uri="{C3380CC4-5D6E-409C-BE32-E72D297353CC}">
                <c16:uniqueId val="{00000001-4687-498F-9C50-0443A37BD604}"/>
              </c:ext>
            </c:extLst>
          </c:dPt>
          <c:dPt>
            <c:idx val="1"/>
            <c:invertIfNegative val="0"/>
            <c:bubble3D val="0"/>
            <c:spPr>
              <a:solidFill>
                <a:srgbClr val="FFB718"/>
              </a:solidFill>
            </c:spPr>
            <c:extLst>
              <c:ext xmlns:c16="http://schemas.microsoft.com/office/drawing/2014/chart" uri="{C3380CC4-5D6E-409C-BE32-E72D297353CC}">
                <c16:uniqueId val="{00000003-4687-498F-9C50-0443A37BD604}"/>
              </c:ext>
            </c:extLst>
          </c:dPt>
          <c:dPt>
            <c:idx val="2"/>
            <c:invertIfNegative val="0"/>
            <c:bubble3D val="0"/>
            <c:spPr>
              <a:solidFill>
                <a:srgbClr val="0093C9"/>
              </a:solidFill>
            </c:spPr>
            <c:extLst>
              <c:ext xmlns:c16="http://schemas.microsoft.com/office/drawing/2014/chart" uri="{C3380CC4-5D6E-409C-BE32-E72D297353CC}">
                <c16:uniqueId val="{00000005-4687-498F-9C50-0443A37BD604}"/>
              </c:ext>
            </c:extLst>
          </c:dPt>
          <c:dPt>
            <c:idx val="3"/>
            <c:invertIfNegative val="0"/>
            <c:bubble3D val="0"/>
            <c:spPr>
              <a:solidFill>
                <a:srgbClr val="0093C9"/>
              </a:solidFill>
            </c:spPr>
            <c:extLst>
              <c:ext xmlns:c16="http://schemas.microsoft.com/office/drawing/2014/chart" uri="{C3380CC4-5D6E-409C-BE32-E72D297353CC}">
                <c16:uniqueId val="{00000007-4687-498F-9C50-0443A37BD604}"/>
              </c:ext>
            </c:extLst>
          </c:dPt>
          <c:dPt>
            <c:idx val="4"/>
            <c:invertIfNegative val="0"/>
            <c:bubble3D val="0"/>
            <c:spPr>
              <a:solidFill>
                <a:srgbClr val="FFB718"/>
              </a:solidFill>
            </c:spPr>
            <c:extLst>
              <c:ext xmlns:c16="http://schemas.microsoft.com/office/drawing/2014/chart" uri="{C3380CC4-5D6E-409C-BE32-E72D297353CC}">
                <c16:uniqueId val="{00000009-4687-498F-9C50-0443A37BD604}"/>
              </c:ext>
            </c:extLst>
          </c:dPt>
          <c:dPt>
            <c:idx val="5"/>
            <c:invertIfNegative val="0"/>
            <c:bubble3D val="0"/>
            <c:spPr>
              <a:solidFill>
                <a:srgbClr val="0093C9"/>
              </a:solidFill>
            </c:spPr>
            <c:extLst>
              <c:ext xmlns:c16="http://schemas.microsoft.com/office/drawing/2014/chart" uri="{C3380CC4-5D6E-409C-BE32-E72D297353CC}">
                <c16:uniqueId val="{0000000B-4687-498F-9C50-0443A37BD604}"/>
              </c:ext>
            </c:extLst>
          </c:dPt>
          <c:dPt>
            <c:idx val="6"/>
            <c:invertIfNegative val="0"/>
            <c:bubble3D val="0"/>
            <c:spPr>
              <a:solidFill>
                <a:srgbClr val="8B189B"/>
              </a:solidFill>
            </c:spPr>
            <c:extLst>
              <c:ext xmlns:c16="http://schemas.microsoft.com/office/drawing/2014/chart" uri="{C3380CC4-5D6E-409C-BE32-E72D297353CC}">
                <c16:uniqueId val="{0000000D-4687-498F-9C50-0443A37BD604}"/>
              </c:ext>
            </c:extLst>
          </c:dPt>
          <c:dPt>
            <c:idx val="7"/>
            <c:invertIfNegative val="0"/>
            <c:bubble3D val="0"/>
            <c:spPr>
              <a:solidFill>
                <a:srgbClr val="F07B05"/>
              </a:solidFill>
            </c:spPr>
            <c:extLst>
              <c:ext xmlns:c16="http://schemas.microsoft.com/office/drawing/2014/chart" uri="{C3380CC4-5D6E-409C-BE32-E72D297353CC}">
                <c16:uniqueId val="{0000000F-4687-498F-9C50-0443A37BD604}"/>
              </c:ext>
            </c:extLst>
          </c:dPt>
          <c:dPt>
            <c:idx val="8"/>
            <c:invertIfNegative val="0"/>
            <c:bubble3D val="0"/>
            <c:spPr>
              <a:solidFill>
                <a:srgbClr val="009383"/>
              </a:solidFill>
            </c:spPr>
            <c:extLst>
              <c:ext xmlns:c16="http://schemas.microsoft.com/office/drawing/2014/chart" uri="{C3380CC4-5D6E-409C-BE32-E72D297353CC}">
                <c16:uniqueId val="{00000011-4687-498F-9C50-0443A37BD604}"/>
              </c:ext>
            </c:extLst>
          </c:dPt>
          <c:dPt>
            <c:idx val="9"/>
            <c:invertIfNegative val="0"/>
            <c:bubble3D val="0"/>
            <c:spPr>
              <a:solidFill>
                <a:srgbClr val="AC0040"/>
              </a:solidFill>
            </c:spPr>
            <c:extLst>
              <c:ext xmlns:c16="http://schemas.microsoft.com/office/drawing/2014/chart" uri="{C3380CC4-5D6E-409C-BE32-E72D297353CC}">
                <c16:uniqueId val="{00000013-4687-498F-9C50-0443A37BD604}"/>
              </c:ext>
            </c:extLst>
          </c:dPt>
          <c:dLbls>
            <c:dLbl>
              <c:idx val="0"/>
              <c:layout>
                <c:manualLayout>
                  <c:x val="7.7336229118763797E-2"/>
                  <c:y val="-9.4952899977385083E-2"/>
                </c:manualLayout>
              </c:layout>
              <c:spPr/>
              <c:txPr>
                <a:bodyPr/>
                <a:lstStyle/>
                <a:p>
                  <a:pPr>
                    <a:defRPr sz="105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35105133424486096"/>
                      <c:h val="0.13311211473941131"/>
                    </c:manualLayout>
                  </c15:layout>
                </c:ext>
                <c:ext xmlns:c16="http://schemas.microsoft.com/office/drawing/2014/chart" uri="{C3380CC4-5D6E-409C-BE32-E72D297353CC}">
                  <c16:uniqueId val="{00000001-4687-498F-9C50-0443A37BD604}"/>
                </c:ext>
              </c:extLst>
            </c:dLbl>
            <c:dLbl>
              <c:idx val="1"/>
              <c:layout>
                <c:manualLayout>
                  <c:x val="5.2222324805714149E-2"/>
                  <c:y val="-5.245196179743563E-2"/>
                </c:manualLayout>
              </c:layout>
              <c:spPr/>
              <c:txPr>
                <a:bodyPr/>
                <a:lstStyle/>
                <a:p>
                  <a:pPr>
                    <a:defRPr sz="105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26431515993499138"/>
                      <c:h val="0.19216263507602091"/>
                    </c:manualLayout>
                  </c15:layout>
                </c:ext>
                <c:ext xmlns:c16="http://schemas.microsoft.com/office/drawing/2014/chart" uri="{C3380CC4-5D6E-409C-BE32-E72D297353CC}">
                  <c16:uniqueId val="{00000003-4687-498F-9C50-0443A37BD604}"/>
                </c:ext>
              </c:extLst>
            </c:dLbl>
            <c:dLbl>
              <c:idx val="2"/>
              <c:layout>
                <c:manualLayout>
                  <c:x val="0.13090774301497352"/>
                  <c:y val="-0.18426075855116564"/>
                </c:manualLayout>
              </c:layout>
              <c:spPr/>
              <c:txPr>
                <a:bodyPr/>
                <a:lstStyle/>
                <a:p>
                  <a:pPr>
                    <a:defRPr sz="105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51906514198288023"/>
                      <c:h val="0.1310270243997278"/>
                    </c:manualLayout>
                  </c15:layout>
                </c:ext>
                <c:ext xmlns:c16="http://schemas.microsoft.com/office/drawing/2014/chart" uri="{C3380CC4-5D6E-409C-BE32-E72D297353CC}">
                  <c16:uniqueId val="{00000005-4687-498F-9C50-0443A37BD604}"/>
                </c:ext>
              </c:extLst>
            </c:dLbl>
            <c:dLbl>
              <c:idx val="3"/>
              <c:layout>
                <c:manualLayout>
                  <c:x val="0.11696446581112036"/>
                  <c:y val="-8.6365098694494991E-2"/>
                </c:manualLayout>
              </c:layout>
              <c:spPr>
                <a:noFill/>
                <a:ln>
                  <a:noFill/>
                </a:ln>
                <a:effectLst/>
              </c:spPr>
              <c:txPr>
                <a:bodyPr wrap="square" lIns="38100" tIns="19050" rIns="38100" bIns="19050" anchor="ctr">
                  <a:noAutofit/>
                </a:bodyPr>
                <a:lstStyle/>
                <a:p>
                  <a:pPr>
                    <a:defRPr sz="105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41437502472994897"/>
                      <c:h val="0.13438438438438438"/>
                    </c:manualLayout>
                  </c15:layout>
                </c:ext>
                <c:ext xmlns:c16="http://schemas.microsoft.com/office/drawing/2014/chart" uri="{C3380CC4-5D6E-409C-BE32-E72D297353CC}">
                  <c16:uniqueId val="{00000007-4687-498F-9C50-0443A37BD604}"/>
                </c:ext>
              </c:extLst>
            </c:dLbl>
            <c:dLbl>
              <c:idx val="4"/>
              <c:layout>
                <c:manualLayout>
                  <c:x val="5.9812554680664799E-2"/>
                  <c:y val="1.442111402741320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87-498F-9C50-0443A37BD604}"/>
                </c:ext>
              </c:extLst>
            </c:dLbl>
            <c:dLbl>
              <c:idx val="5"/>
              <c:layout>
                <c:manualLayout>
                  <c:x val="-1.2806449863783801E-2"/>
                  <c:y val="1.372468268793729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687-498F-9C50-0443A37BD604}"/>
                </c:ext>
              </c:extLst>
            </c:dLbl>
            <c:dLbl>
              <c:idx val="6"/>
              <c:layout>
                <c:manualLayout>
                  <c:x val="-6.4429577165500906E-2"/>
                  <c:y val="2.0434804883623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87-498F-9C50-0443A37BD604}"/>
                </c:ext>
              </c:extLst>
            </c:dLbl>
            <c:dLbl>
              <c:idx val="9"/>
              <c:layout>
                <c:manualLayout>
                  <c:x val="1.6295822397200399E-2"/>
                  <c:y val="-2.171369203849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687-498F-9C50-0443A37BD604}"/>
                </c:ext>
              </c:extLst>
            </c:dLbl>
            <c:spPr>
              <a:noFill/>
              <a:ln>
                <a:noFill/>
              </a:ln>
              <a:effectLst/>
            </c:spPr>
            <c:txPr>
              <a:bodyPr wrap="square" lIns="38100" tIns="19050" rIns="38100" bIns="19050" anchor="ctr">
                <a:spAutoFit/>
              </a:bodyPr>
              <a:lstStyle/>
              <a:p>
                <a:pPr>
                  <a:defRPr sz="1050"/>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ext>
            </c:extLst>
          </c:dLbls>
          <c:cat>
            <c:strLit>
              <c:ptCount val="3"/>
              <c:pt idx="0">
                <c:v>KCP&amp;L-MO 2014 High Users</c:v>
              </c:pt>
              <c:pt idx="1">
                <c:v>KCP&amp;L-MO 2015</c:v>
              </c:pt>
              <c:pt idx="2">
                <c:v>KCP&amp;L-MO 2016</c:v>
              </c:pt>
            </c:strLit>
          </c:cat>
          <c:val>
            <c:numLit>
              <c:formatCode>0%</c:formatCode>
              <c:ptCount val="3"/>
              <c:pt idx="0">
                <c:v>0.87399156393758637</c:v>
              </c:pt>
              <c:pt idx="1">
                <c:v>2.0829325652855678E-2</c:v>
              </c:pt>
              <c:pt idx="2">
                <c:v>0.106593594396392</c:v>
              </c:pt>
            </c:numLit>
          </c:val>
          <c:extLst>
            <c:ext xmlns:c16="http://schemas.microsoft.com/office/drawing/2014/chart" uri="{C3380CC4-5D6E-409C-BE32-E72D297353CC}">
              <c16:uniqueId val="{00000014-4687-498F-9C50-0443A37BD604}"/>
            </c:ext>
          </c:extLst>
        </c:ser>
        <c:dLbls>
          <c:showLegendKey val="0"/>
          <c:showVal val="0"/>
          <c:showCatName val="0"/>
          <c:showSerName val="0"/>
          <c:showPercent val="0"/>
          <c:showBubbleSize val="0"/>
        </c:dLbls>
        <c:gapWidth val="100"/>
        <c:axId val="600632096"/>
        <c:axId val="215954928"/>
      </c:barChart>
      <c:catAx>
        <c:axId val="600632096"/>
        <c:scaling>
          <c:orientation val="minMax"/>
        </c:scaling>
        <c:delete val="1"/>
        <c:axPos val="b"/>
        <c:numFmt formatCode="General" sourceLinked="1"/>
        <c:majorTickMark val="out"/>
        <c:minorTickMark val="none"/>
        <c:tickLblPos val="nextTo"/>
        <c:crossAx val="215954928"/>
        <c:crosses val="autoZero"/>
        <c:auto val="1"/>
        <c:lblAlgn val="ctr"/>
        <c:lblOffset val="100"/>
        <c:noMultiLvlLbl val="0"/>
      </c:catAx>
      <c:valAx>
        <c:axId val="215954928"/>
        <c:scaling>
          <c:orientation val="minMax"/>
        </c:scaling>
        <c:delete val="0"/>
        <c:axPos val="l"/>
        <c:majorGridlines/>
        <c:numFmt formatCode="0%" sourceLinked="1"/>
        <c:majorTickMark val="out"/>
        <c:minorTickMark val="none"/>
        <c:tickLblPos val="nextTo"/>
        <c:crossAx val="600632096"/>
        <c:crosses val="autoZero"/>
        <c:crossBetween val="between"/>
      </c:valAx>
      <c:spPr>
        <a:solidFill>
          <a:srgbClr val="FFFFFF"/>
        </a:solidFill>
        <a:ln>
          <a:noFill/>
        </a:ln>
      </c:spPr>
    </c:plotArea>
    <c:plotVisOnly val="1"/>
    <c:dispBlanksAs val="gap"/>
    <c:showDLblsOverMax val="0"/>
  </c:chart>
  <c:spPr>
    <a:ln>
      <a:noFill/>
    </a:ln>
  </c:spPr>
  <c:txPr>
    <a:bodyPr/>
    <a:lstStyle/>
    <a:p>
      <a:pPr>
        <a:defRPr sz="800" b="1">
          <a:latin typeface="Arial" pitchFamily="34" charset="0"/>
          <a:cs typeface="Arial"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40244202351418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(IEHER!$B$11,IEHER!$C$11,IEHER!$F$11,IEHER!$E$11)</c:f>
              <c:strCache>
                <c:ptCount val="4"/>
                <c:pt idx="0">
                  <c:v>Reported Savings</c:v>
                </c:pt>
                <c:pt idx="1">
                  <c:v>Verified Savings</c:v>
                </c:pt>
                <c:pt idx="2">
                  <c:v>Verified Savings</c:v>
                </c:pt>
                <c:pt idx="3">
                  <c:v>MEEIA 3-Year Target</c:v>
                </c:pt>
              </c:strCache>
            </c:strRef>
          </c:cat>
          <c:val>
            <c:numRef>
              <c:f>(IEHER!$B$12,IEHER!$C$12,IEHER!$F$12,IEHER!$E$12)</c:f>
              <c:numCache>
                <c:formatCode>#,##0</c:formatCode>
                <c:ptCount val="4"/>
                <c:pt idx="0">
                  <c:v>1406789</c:v>
                </c:pt>
                <c:pt idx="1">
                  <c:v>1216306</c:v>
                </c:pt>
                <c:pt idx="2">
                  <c:v>1216306</c:v>
                </c:pt>
                <c:pt idx="3">
                  <c:v>1682756</c:v>
                </c:pt>
              </c:numCache>
            </c:numRef>
          </c:val>
          <c:extLst>
            <c:ext xmlns:c16="http://schemas.microsoft.com/office/drawing/2014/chart" uri="{C3380CC4-5D6E-409C-BE32-E72D297353CC}">
              <c16:uniqueId val="{00000000-520F-4020-98AC-6474B8BCDC94}"/>
            </c:ext>
          </c:extLst>
        </c:ser>
        <c:dLbls>
          <c:dLblPos val="outEnd"/>
          <c:showLegendKey val="0"/>
          <c:showVal val="1"/>
          <c:showCatName val="0"/>
          <c:showSerName val="0"/>
          <c:showPercent val="0"/>
          <c:showBubbleSize val="0"/>
        </c:dLbls>
        <c:gapWidth val="219"/>
        <c:overlap val="-27"/>
        <c:axId val="522454792"/>
        <c:axId val="522455184"/>
      </c:barChart>
      <c:catAx>
        <c:axId val="522454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2455184"/>
        <c:crosses val="autoZero"/>
        <c:auto val="1"/>
        <c:lblAlgn val="ctr"/>
        <c:lblOffset val="100"/>
        <c:noMultiLvlLbl val="0"/>
      </c:catAx>
      <c:valAx>
        <c:axId val="522455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1.6285129350455983E-2"/>
              <c:y val="0.2262047244094488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24547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7213553917151"/>
          <c:y val="5.3470136803470139E-2"/>
          <c:w val="0.81853694691011192"/>
          <c:h val="0.6102943798691831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(IEHER!$B$11,IEHER!$C$11,IEHER!$F$11,IEHER!$E$11)</c:f>
              <c:strCache>
                <c:ptCount val="4"/>
                <c:pt idx="0">
                  <c:v>Reported Savings</c:v>
                </c:pt>
                <c:pt idx="1">
                  <c:v>Verified Savings</c:v>
                </c:pt>
                <c:pt idx="2">
                  <c:v>Verified Savings</c:v>
                </c:pt>
                <c:pt idx="3">
                  <c:v>MEEIA 3-Year Target</c:v>
                </c:pt>
              </c:strCache>
            </c:strRef>
          </c:cat>
          <c:val>
            <c:numRef>
              <c:f>(IEHER!$B$13,IEHER!$C$13,IEHER!$F$13,IEHER!$E$13)</c:f>
              <c:numCache>
                <c:formatCode>#,##0</c:formatCode>
                <c:ptCount val="4"/>
                <c:pt idx="0">
                  <c:v>363.89299999999997</c:v>
                </c:pt>
                <c:pt idx="1">
                  <c:v>335.94594758064517</c:v>
                </c:pt>
                <c:pt idx="2">
                  <c:v>335.94594758064517</c:v>
                </c:pt>
                <c:pt idx="3">
                  <c:v>474</c:v>
                </c:pt>
              </c:numCache>
            </c:numRef>
          </c:val>
          <c:extLst>
            <c:ext xmlns:c16="http://schemas.microsoft.com/office/drawing/2014/chart" uri="{C3380CC4-5D6E-409C-BE32-E72D297353CC}">
              <c16:uniqueId val="{00000000-A203-40D6-9080-D2943C509595}"/>
            </c:ext>
          </c:extLst>
        </c:ser>
        <c:dLbls>
          <c:dLblPos val="outEnd"/>
          <c:showLegendKey val="0"/>
          <c:showVal val="1"/>
          <c:showCatName val="0"/>
          <c:showSerName val="0"/>
          <c:showPercent val="0"/>
          <c:showBubbleSize val="0"/>
        </c:dLbls>
        <c:gapWidth val="219"/>
        <c:overlap val="-27"/>
        <c:axId val="522459496"/>
        <c:axId val="721042480"/>
      </c:barChart>
      <c:catAx>
        <c:axId val="52245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042480"/>
        <c:crosses val="autoZero"/>
        <c:auto val="1"/>
        <c:lblAlgn val="ctr"/>
        <c:lblOffset val="100"/>
        <c:noMultiLvlLbl val="0"/>
      </c:catAx>
      <c:valAx>
        <c:axId val="72104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2459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Standard'!$P$69</c:f>
              <c:strCache>
                <c:ptCount val="1"/>
                <c:pt idx="0">
                  <c:v>Percentage of Verified savings kW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Standard'!$A$70:$A$80</c:f>
              <c:strCache>
                <c:ptCount val="11"/>
                <c:pt idx="0">
                  <c:v>LED Linear Lamp Replacing 4ft T8, T12, or T5 Lamp</c:v>
                </c:pt>
                <c:pt idx="1">
                  <c:v>LED 2X4 Retrofit Kit replacing T8, T12 or T5/T5HO fixture</c:v>
                </c:pt>
                <c:pt idx="2">
                  <c:v>LED Low Bay Fixture replacing 150W‐300W fixture</c:v>
                </c:pt>
                <c:pt idx="3">
                  <c:v>Interior Omnidirectional LED Lamp replacing 40-60W Lamp</c:v>
                </c:pt>
                <c:pt idx="4">
                  <c:v>LED 2X4 Troffer or Linear Ambient replacing T8, T12 or T5/T5HO fixture</c:v>
                </c:pt>
                <c:pt idx="5">
                  <c:v>LED High Bay fixture replacing &gt; 750W fixture</c:v>
                </c:pt>
                <c:pt idx="6">
                  <c:v>Occupancy or Vacancy Sensor Replacing No Controls</c:v>
                </c:pt>
                <c:pt idx="7">
                  <c:v>LED Low/High Bay Fixture replacing 301W‐450W fixture</c:v>
                </c:pt>
                <c:pt idx="8">
                  <c:v>Remove 4ft Lamp from T8 or T12 system</c:v>
                </c:pt>
                <c:pt idx="9">
                  <c:v>LED low bay mogul screw-base lamp/retrofit kit replacing 150W - 300W fixture</c:v>
                </c:pt>
                <c:pt idx="10">
                  <c:v>Other Measures</c:v>
                </c:pt>
              </c:strCache>
            </c:strRef>
          </c:cat>
          <c:val>
            <c:numRef>
              <c:f>'Business EER - Standard'!$P$70:$P$80</c:f>
              <c:numCache>
                <c:formatCode>0%</c:formatCode>
                <c:ptCount val="11"/>
                <c:pt idx="0">
                  <c:v>0.31520896428351652</c:v>
                </c:pt>
                <c:pt idx="1">
                  <c:v>0.10732948276671418</c:v>
                </c:pt>
                <c:pt idx="2">
                  <c:v>5.4269446071038646E-2</c:v>
                </c:pt>
                <c:pt idx="3">
                  <c:v>4.6951090031840531E-2</c:v>
                </c:pt>
                <c:pt idx="4">
                  <c:v>4.4325014421591986E-2</c:v>
                </c:pt>
                <c:pt idx="5">
                  <c:v>3.9173513606226687E-2</c:v>
                </c:pt>
                <c:pt idx="6">
                  <c:v>0.10492718573907328</c:v>
                </c:pt>
                <c:pt idx="8">
                  <c:v>3.273358606308728E-2</c:v>
                </c:pt>
                <c:pt idx="10">
                  <c:v>0.19238706959379778</c:v>
                </c:pt>
              </c:numCache>
            </c:numRef>
          </c:val>
          <c:extLst>
            <c:ext xmlns:c16="http://schemas.microsoft.com/office/drawing/2014/chart" uri="{C3380CC4-5D6E-409C-BE32-E72D297353CC}">
              <c16:uniqueId val="{00000000-073E-43B8-ABA0-8AE4FC693701}"/>
            </c:ext>
          </c:extLst>
        </c:ser>
        <c:dLbls>
          <c:showLegendKey val="0"/>
          <c:showVal val="0"/>
          <c:showCatName val="0"/>
          <c:showSerName val="0"/>
          <c:showPercent val="0"/>
          <c:showBubbleSize val="0"/>
        </c:dLbls>
        <c:gapWidth val="219"/>
        <c:overlap val="-27"/>
        <c:axId val="1371178112"/>
        <c:axId val="692277168"/>
      </c:barChart>
      <c:catAx>
        <c:axId val="137117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92277168"/>
        <c:crosses val="autoZero"/>
        <c:auto val="1"/>
        <c:lblAlgn val="ctr"/>
        <c:lblOffset val="100"/>
        <c:noMultiLvlLbl val="0"/>
      </c:catAx>
      <c:valAx>
        <c:axId val="6922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711781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v>Very satisfied (5)</c:v>
          </c:tx>
          <c:spPr>
            <a:solidFill>
              <a:schemeClr val="accent1"/>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Lit>
          </c:val>
          <c:extLst>
            <c:ext xmlns:c16="http://schemas.microsoft.com/office/drawing/2014/chart" uri="{C3380CC4-5D6E-409C-BE32-E72D297353CC}">
              <c16:uniqueId val="{00000000-498D-482E-95A5-E9EBCA5C1177}"/>
            </c:ext>
          </c:extLst>
        </c:ser>
        <c:ser>
          <c:idx val="1"/>
          <c:order val="1"/>
          <c:tx>
            <c:v>4</c:v>
          </c:tx>
          <c:spPr>
            <a:solidFill>
              <a:schemeClr val="accent2"/>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Lit>
          </c:val>
          <c:extLst>
            <c:ext xmlns:c16="http://schemas.microsoft.com/office/drawing/2014/chart" uri="{C3380CC4-5D6E-409C-BE32-E72D297353CC}">
              <c16:uniqueId val="{00000001-498D-482E-95A5-E9EBCA5C1177}"/>
            </c:ext>
          </c:extLst>
        </c:ser>
        <c:ser>
          <c:idx val="2"/>
          <c:order val="2"/>
          <c:tx>
            <c:v>3</c:v>
          </c:tx>
          <c:spPr>
            <a:solidFill>
              <a:schemeClr val="accent3"/>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Lit>
          </c:val>
          <c:extLst>
            <c:ext xmlns:c16="http://schemas.microsoft.com/office/drawing/2014/chart" uri="{C3380CC4-5D6E-409C-BE32-E72D297353CC}">
              <c16:uniqueId val="{00000002-498D-482E-95A5-E9EBCA5C1177}"/>
            </c:ext>
          </c:extLst>
        </c:ser>
        <c:ser>
          <c:idx val="3"/>
          <c:order val="3"/>
          <c:tx>
            <c:v>2</c:v>
          </c:tx>
          <c:spPr>
            <a:solidFill>
              <a:schemeClr val="accent4"/>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Lit>
          </c:val>
          <c:extLst>
            <c:ext xmlns:c16="http://schemas.microsoft.com/office/drawing/2014/chart" uri="{C3380CC4-5D6E-409C-BE32-E72D297353CC}">
              <c16:uniqueId val="{00000003-498D-482E-95A5-E9EBCA5C1177}"/>
            </c:ext>
          </c:extLst>
        </c:ser>
        <c:ser>
          <c:idx val="4"/>
          <c:order val="4"/>
          <c:tx>
            <c:v>Very dissatisfied (1)</c:v>
          </c:tx>
          <c:spPr>
            <a:solidFill>
              <a:schemeClr val="accent5"/>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Lit>
          </c:val>
          <c:extLst>
            <c:ext xmlns:c16="http://schemas.microsoft.com/office/drawing/2014/chart" uri="{C3380CC4-5D6E-409C-BE32-E72D297353CC}">
              <c16:uniqueId val="{00000004-498D-482E-95A5-E9EBCA5C1177}"/>
            </c:ext>
          </c:extLst>
        </c:ser>
        <c:ser>
          <c:idx val="5"/>
          <c:order val="5"/>
          <c:tx>
            <c:v>Don't know</c:v>
          </c:tx>
          <c:spPr>
            <a:solidFill>
              <a:schemeClr val="accent6"/>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Lit>
          </c:val>
          <c:extLst>
            <c:ext xmlns:c16="http://schemas.microsoft.com/office/drawing/2014/chart" uri="{C3380CC4-5D6E-409C-BE32-E72D297353CC}">
              <c16:uniqueId val="{00000005-498D-482E-95A5-E9EBCA5C1177}"/>
            </c:ext>
          </c:extLst>
        </c:ser>
        <c:dLbls>
          <c:showLegendKey val="0"/>
          <c:showVal val="0"/>
          <c:showCatName val="0"/>
          <c:showSerName val="0"/>
          <c:showPercent val="0"/>
          <c:showBubbleSize val="0"/>
        </c:dLbls>
        <c:gapWidth val="150"/>
        <c:overlap val="100"/>
        <c:axId val="948103807"/>
        <c:axId val="949700015"/>
      </c:barChart>
      <c:catAx>
        <c:axId val="9481038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700015"/>
        <c:crosses val="autoZero"/>
        <c:auto val="1"/>
        <c:lblAlgn val="ctr"/>
        <c:lblOffset val="100"/>
        <c:noMultiLvlLbl val="0"/>
      </c:catAx>
      <c:valAx>
        <c:axId val="9497000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03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C6F8-4AE7-BE13-CEC4D7A50040}"/>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C6F8-4AE7-BE13-CEC4D7A50040}"/>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C6F8-4AE7-BE13-CEC4D7A50040}"/>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028A-4C15-97F5-33193F251F5A}"/>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028A-4C15-97F5-33193F251F5A}"/>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028A-4C15-97F5-33193F251F5A}"/>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35621824491368"/>
          <c:y val="5.3470136803470139E-2"/>
          <c:w val="0.73705286420436977"/>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Thermostat'!$B$12,'Bus Programmable Thermostat'!$C$12,'Bus Programmable Thermostat'!$F$12,'Bus Programmable Thermostat'!$E$12)</c:f>
              <c:numCache>
                <c:formatCode>#,##0</c:formatCode>
                <c:ptCount val="4"/>
                <c:pt idx="0">
                  <c:v>3696</c:v>
                </c:pt>
                <c:pt idx="1">
                  <c:v>3076</c:v>
                </c:pt>
                <c:pt idx="2">
                  <c:v>3076</c:v>
                </c:pt>
                <c:pt idx="3">
                  <c:v>98406.000000000349</c:v>
                </c:pt>
              </c:numCache>
            </c:numRef>
          </c:val>
          <c:extLst>
            <c:ext xmlns:c16="http://schemas.microsoft.com/office/drawing/2014/chart" uri="{C3380CC4-5D6E-409C-BE32-E72D297353CC}">
              <c16:uniqueId val="{00000000-F278-4681-A0B4-45F473E77D3F}"/>
            </c:ext>
          </c:extLst>
        </c:ser>
        <c:dLbls>
          <c:dLblPos val="outEnd"/>
          <c:showLegendKey val="0"/>
          <c:showVal val="1"/>
          <c:showCatName val="0"/>
          <c:showSerName val="0"/>
          <c:showPercent val="0"/>
          <c:showBubbleSize val="0"/>
        </c:dLbls>
        <c:gapWidth val="219"/>
        <c:overlap val="-27"/>
        <c:axId val="550595768"/>
        <c:axId val="550591848"/>
      </c:barChart>
      <c:catAx>
        <c:axId val="550595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591848"/>
        <c:crosses val="autoZero"/>
        <c:auto val="1"/>
        <c:lblAlgn val="ctr"/>
        <c:lblOffset val="100"/>
        <c:noMultiLvlLbl val="0"/>
      </c:catAx>
      <c:valAx>
        <c:axId val="550591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595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7213553917151"/>
          <c:y val="5.3470136803470139E-2"/>
          <c:w val="0.81853694691011192"/>
          <c:h val="0.6308388440934372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Thermostat'!$B$13,'Bus Programmable Thermostat'!$C$13,'Bus Programmable Thermostat'!$F$13,'Bus Programmable Thermostat'!$E$13)</c:f>
              <c:numCache>
                <c:formatCode>#,##0</c:formatCode>
                <c:ptCount val="4"/>
                <c:pt idx="0">
                  <c:v>10.08</c:v>
                </c:pt>
                <c:pt idx="1">
                  <c:v>21</c:v>
                </c:pt>
                <c:pt idx="2">
                  <c:v>21</c:v>
                </c:pt>
                <c:pt idx="3">
                  <c:v>268.38</c:v>
                </c:pt>
              </c:numCache>
            </c:numRef>
          </c:val>
          <c:extLst>
            <c:ext xmlns:c16="http://schemas.microsoft.com/office/drawing/2014/chart" uri="{C3380CC4-5D6E-409C-BE32-E72D297353CC}">
              <c16:uniqueId val="{00000000-AD43-4A88-B6AA-AE5249B993CB}"/>
            </c:ext>
          </c:extLst>
        </c:ser>
        <c:dLbls>
          <c:dLblPos val="outEnd"/>
          <c:showLegendKey val="0"/>
          <c:showVal val="1"/>
          <c:showCatName val="0"/>
          <c:showSerName val="0"/>
          <c:showPercent val="0"/>
          <c:showBubbleSize val="0"/>
        </c:dLbls>
        <c:gapWidth val="219"/>
        <c:overlap val="-27"/>
        <c:axId val="550593808"/>
        <c:axId val="550586360"/>
      </c:barChart>
      <c:catAx>
        <c:axId val="55059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586360"/>
        <c:crosses val="autoZero"/>
        <c:auto val="1"/>
        <c:lblAlgn val="ctr"/>
        <c:lblOffset val="100"/>
        <c:noMultiLvlLbl val="0"/>
      </c:catAx>
      <c:valAx>
        <c:axId val="550586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593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v>Very satisfied (5)</c:v>
          </c:tx>
          <c:spPr>
            <a:solidFill>
              <a:schemeClr val="accent1"/>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Lit>
          </c:val>
          <c:extLst>
            <c:ext xmlns:c16="http://schemas.microsoft.com/office/drawing/2014/chart" uri="{C3380CC4-5D6E-409C-BE32-E72D297353CC}">
              <c16:uniqueId val="{00000000-4227-4737-90F5-A359FCCB5780}"/>
            </c:ext>
          </c:extLst>
        </c:ser>
        <c:ser>
          <c:idx val="1"/>
          <c:order val="1"/>
          <c:tx>
            <c:v>4</c:v>
          </c:tx>
          <c:spPr>
            <a:solidFill>
              <a:schemeClr val="accent2"/>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Lit>
          </c:val>
          <c:extLst>
            <c:ext xmlns:c16="http://schemas.microsoft.com/office/drawing/2014/chart" uri="{C3380CC4-5D6E-409C-BE32-E72D297353CC}">
              <c16:uniqueId val="{00000001-4227-4737-90F5-A359FCCB5780}"/>
            </c:ext>
          </c:extLst>
        </c:ser>
        <c:ser>
          <c:idx val="2"/>
          <c:order val="2"/>
          <c:tx>
            <c:v>3</c:v>
          </c:tx>
          <c:spPr>
            <a:solidFill>
              <a:schemeClr val="accent3"/>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Lit>
          </c:val>
          <c:extLst>
            <c:ext xmlns:c16="http://schemas.microsoft.com/office/drawing/2014/chart" uri="{C3380CC4-5D6E-409C-BE32-E72D297353CC}">
              <c16:uniqueId val="{00000002-4227-4737-90F5-A359FCCB5780}"/>
            </c:ext>
          </c:extLst>
        </c:ser>
        <c:ser>
          <c:idx val="3"/>
          <c:order val="3"/>
          <c:tx>
            <c:v>2</c:v>
          </c:tx>
          <c:spPr>
            <a:solidFill>
              <a:schemeClr val="accent4"/>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Lit>
          </c:val>
          <c:extLst>
            <c:ext xmlns:c16="http://schemas.microsoft.com/office/drawing/2014/chart" uri="{C3380CC4-5D6E-409C-BE32-E72D297353CC}">
              <c16:uniqueId val="{00000003-4227-4737-90F5-A359FCCB5780}"/>
            </c:ext>
          </c:extLst>
        </c:ser>
        <c:ser>
          <c:idx val="4"/>
          <c:order val="4"/>
          <c:tx>
            <c:v>Very dissatisfied (1)</c:v>
          </c:tx>
          <c:spPr>
            <a:solidFill>
              <a:schemeClr val="accent5"/>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Lit>
          </c:val>
          <c:extLst>
            <c:ext xmlns:c16="http://schemas.microsoft.com/office/drawing/2014/chart" uri="{C3380CC4-5D6E-409C-BE32-E72D297353CC}">
              <c16:uniqueId val="{00000004-4227-4737-90F5-A359FCCB5780}"/>
            </c:ext>
          </c:extLst>
        </c:ser>
        <c:ser>
          <c:idx val="5"/>
          <c:order val="5"/>
          <c:tx>
            <c:v>Don't know</c:v>
          </c:tx>
          <c:spPr>
            <a:solidFill>
              <a:schemeClr val="accent6"/>
            </a:solidFill>
            <a:ln>
              <a:noFill/>
            </a:ln>
            <a:effectLst/>
          </c:spPr>
          <c:invertIfNegative val="0"/>
          <c:cat>
            <c:strLit>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Lit>
          </c:cat>
          <c:val>
            <c:numLit>
              <c:formatCode>General</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Lit>
          </c:val>
          <c:extLst>
            <c:ext xmlns:c16="http://schemas.microsoft.com/office/drawing/2014/chart" uri="{C3380CC4-5D6E-409C-BE32-E72D297353CC}">
              <c16:uniqueId val="{00000005-4227-4737-90F5-A359FCCB5780}"/>
            </c:ext>
          </c:extLst>
        </c:ser>
        <c:dLbls>
          <c:showLegendKey val="0"/>
          <c:showVal val="0"/>
          <c:showCatName val="0"/>
          <c:showSerName val="0"/>
          <c:showPercent val="0"/>
          <c:showBubbleSize val="0"/>
        </c:dLbls>
        <c:gapWidth val="150"/>
        <c:overlap val="100"/>
        <c:axId val="956385199"/>
        <c:axId val="949720319"/>
      </c:barChart>
      <c:catAx>
        <c:axId val="956385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49720319"/>
        <c:crosses val="autoZero"/>
        <c:auto val="1"/>
        <c:lblAlgn val="ctr"/>
        <c:lblOffset val="100"/>
        <c:noMultiLvlLbl val="0"/>
      </c:catAx>
      <c:valAx>
        <c:axId val="9497203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56385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2C6D-4094-BE66-4F2A73752F95}"/>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2C6D-4094-BE66-4F2A73752F95}"/>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2C6D-4094-BE66-4F2A73752F95}"/>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EA76-4572-8323-66C171ACAFE3}"/>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EA76-4572-8323-66C171ACAFE3}"/>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EA76-4572-8323-66C171ACAFE3}"/>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 Response Incentive'!$B$11,'Demand Response Incentive'!$C$11,'Demand Response Incentive'!$F$11,'Demand Response Incentive'!$E$11)</c:f>
              <c:strCache>
                <c:ptCount val="4"/>
                <c:pt idx="0">
                  <c:v>Reported Savings</c:v>
                </c:pt>
                <c:pt idx="1">
                  <c:v>Verified Savings</c:v>
                </c:pt>
                <c:pt idx="2">
                  <c:v>Verified Savings</c:v>
                </c:pt>
                <c:pt idx="3">
                  <c:v>MEEIA 3-Year Target</c:v>
                </c:pt>
              </c:strCache>
            </c:strRef>
          </c:cat>
          <c:val>
            <c:numRef>
              <c:f>('Demand Response Incentive'!$B$13,'Demand Response Incentive'!$C$13,'Demand Response Incentive'!$F$13,'Demand Response Incentive'!$E$13)</c:f>
              <c:numCache>
                <c:formatCode>#,##0</c:formatCode>
                <c:ptCount val="4"/>
                <c:pt idx="0">
                  <c:v>16500</c:v>
                </c:pt>
                <c:pt idx="1">
                  <c:v>13463.53</c:v>
                </c:pt>
                <c:pt idx="2">
                  <c:v>13463.53</c:v>
                </c:pt>
                <c:pt idx="3">
                  <c:v>15000</c:v>
                </c:pt>
              </c:numCache>
            </c:numRef>
          </c:val>
          <c:extLst>
            <c:ext xmlns:c16="http://schemas.microsoft.com/office/drawing/2014/chart" uri="{C3380CC4-5D6E-409C-BE32-E72D297353CC}">
              <c16:uniqueId val="{00000000-47ED-49FF-9C80-24453DD45E3C}"/>
            </c:ext>
          </c:extLst>
        </c:ser>
        <c:dLbls>
          <c:dLblPos val="outEnd"/>
          <c:showLegendKey val="0"/>
          <c:showVal val="1"/>
          <c:showCatName val="0"/>
          <c:showSerName val="0"/>
          <c:showPercent val="0"/>
          <c:showBubbleSize val="0"/>
        </c:dLbls>
        <c:gapWidth val="219"/>
        <c:overlap val="-27"/>
        <c:axId val="732708064"/>
        <c:axId val="732708848"/>
      </c:barChart>
      <c:catAx>
        <c:axId val="73270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8848"/>
        <c:crosses val="autoZero"/>
        <c:auto val="1"/>
        <c:lblAlgn val="ctr"/>
        <c:lblOffset val="100"/>
        <c:noMultiLvlLbl val="0"/>
      </c:catAx>
      <c:valAx>
        <c:axId val="732708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8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Standard'!$G$86</c:f>
              <c:strCache>
                <c:ptCount val="1"/>
                <c:pt idx="0">
                  <c:v>% of Verified Total kWh</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Standard'!$B$87:$B$93</c:f>
              <c:strCache>
                <c:ptCount val="7"/>
                <c:pt idx="0">
                  <c:v>Industrial</c:v>
                </c:pt>
                <c:pt idx="1">
                  <c:v>Office</c:v>
                </c:pt>
                <c:pt idx="2">
                  <c:v>Other</c:v>
                </c:pt>
                <c:pt idx="3">
                  <c:v>Retail</c:v>
                </c:pt>
                <c:pt idx="4">
                  <c:v>School</c:v>
                </c:pt>
                <c:pt idx="5">
                  <c:v>Warehouse</c:v>
                </c:pt>
                <c:pt idx="6">
                  <c:v>Parking Garage*</c:v>
                </c:pt>
              </c:strCache>
            </c:strRef>
          </c:cat>
          <c:val>
            <c:numRef>
              <c:f>'Business EER - Standard'!$G$87:$G$93</c:f>
              <c:numCache>
                <c:formatCode>0%</c:formatCode>
                <c:ptCount val="7"/>
                <c:pt idx="0">
                  <c:v>6.3949510415553218E-2</c:v>
                </c:pt>
                <c:pt idx="1">
                  <c:v>0.16570278788455206</c:v>
                </c:pt>
                <c:pt idx="2">
                  <c:v>0.29123550484671012</c:v>
                </c:pt>
                <c:pt idx="3">
                  <c:v>0.37183034237071971</c:v>
                </c:pt>
                <c:pt idx="4">
                  <c:v>1.4114407803764766E-2</c:v>
                </c:pt>
                <c:pt idx="5">
                  <c:v>6.2821970245615269E-2</c:v>
                </c:pt>
                <c:pt idx="6">
                  <c:v>3.0345476433084825E-2</c:v>
                </c:pt>
              </c:numCache>
            </c:numRef>
          </c:val>
          <c:extLst>
            <c:ext xmlns:c16="http://schemas.microsoft.com/office/drawing/2014/chart" uri="{C3380CC4-5D6E-409C-BE32-E72D297353CC}">
              <c16:uniqueId val="{00000000-B1CB-447D-9F3F-9D75F8F53BB9}"/>
            </c:ext>
          </c:extLst>
        </c:ser>
        <c:dLbls>
          <c:showLegendKey val="0"/>
          <c:showVal val="0"/>
          <c:showCatName val="0"/>
          <c:showSerName val="0"/>
          <c:showPercent val="0"/>
          <c:showBubbleSize val="0"/>
        </c:dLbls>
        <c:gapWidth val="219"/>
        <c:overlap val="-27"/>
        <c:axId val="1116108208"/>
        <c:axId val="996195264"/>
      </c:barChart>
      <c:catAx>
        <c:axId val="1116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96195264"/>
        <c:crosses val="autoZero"/>
        <c:auto val="1"/>
        <c:lblAlgn val="ctr"/>
        <c:lblOffset val="100"/>
        <c:noMultiLvlLbl val="0"/>
      </c:catAx>
      <c:valAx>
        <c:axId val="9961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08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Standard'!$K$86</c:f>
              <c:strCache>
                <c:ptCount val="1"/>
                <c:pt idx="0">
                  <c:v>% of Verified Total kW</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Standard'!$B$87:$B$93</c:f>
              <c:strCache>
                <c:ptCount val="7"/>
                <c:pt idx="0">
                  <c:v>Industrial</c:v>
                </c:pt>
                <c:pt idx="1">
                  <c:v>Office</c:v>
                </c:pt>
                <c:pt idx="2">
                  <c:v>Other</c:v>
                </c:pt>
                <c:pt idx="3">
                  <c:v>Retail</c:v>
                </c:pt>
                <c:pt idx="4">
                  <c:v>School</c:v>
                </c:pt>
                <c:pt idx="5">
                  <c:v>Warehouse</c:v>
                </c:pt>
                <c:pt idx="6">
                  <c:v>Parking Garage*</c:v>
                </c:pt>
              </c:strCache>
            </c:strRef>
          </c:cat>
          <c:val>
            <c:numRef>
              <c:f>'Business EER - Standard'!$K$87:$K$93</c:f>
              <c:numCache>
                <c:formatCode>0%</c:formatCode>
                <c:ptCount val="7"/>
                <c:pt idx="0">
                  <c:v>5.1670606282019388E-2</c:v>
                </c:pt>
                <c:pt idx="1">
                  <c:v>0.19649771441163025</c:v>
                </c:pt>
                <c:pt idx="2">
                  <c:v>0.30911831150352564</c:v>
                </c:pt>
                <c:pt idx="3">
                  <c:v>0.34478996253168087</c:v>
                </c:pt>
                <c:pt idx="4">
                  <c:v>1.4577778180951228E-2</c:v>
                </c:pt>
                <c:pt idx="5">
                  <c:v>6.5676324000731673E-2</c:v>
                </c:pt>
                <c:pt idx="6">
                  <c:v>1.766930308946087E-2</c:v>
                </c:pt>
              </c:numCache>
            </c:numRef>
          </c:val>
          <c:extLst>
            <c:ext xmlns:c16="http://schemas.microsoft.com/office/drawing/2014/chart" uri="{C3380CC4-5D6E-409C-BE32-E72D297353CC}">
              <c16:uniqueId val="{00000000-4FD1-4682-A97E-1D47D15B2D91}"/>
            </c:ext>
          </c:extLst>
        </c:ser>
        <c:dLbls>
          <c:showLegendKey val="0"/>
          <c:showVal val="0"/>
          <c:showCatName val="0"/>
          <c:showSerName val="0"/>
          <c:showPercent val="0"/>
          <c:showBubbleSize val="0"/>
        </c:dLbls>
        <c:gapWidth val="219"/>
        <c:overlap val="-27"/>
        <c:axId val="1117302656"/>
        <c:axId val="1113042080"/>
      </c:barChart>
      <c:catAx>
        <c:axId val="111730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42080"/>
        <c:crosses val="autoZero"/>
        <c:auto val="1"/>
        <c:lblAlgn val="ctr"/>
        <c:lblOffset val="100"/>
        <c:noMultiLvlLbl val="0"/>
      </c:catAx>
      <c:valAx>
        <c:axId val="111304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2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dLbl>
              <c:idx val="3"/>
              <c:layout>
                <c:manualLayout>
                  <c:x val="2.3264470500651406E-3"/>
                  <c:y val="8.34167500834167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F1-474B-937B-56DD2DE8029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Custom'!$B$12,'Business EER - Custom'!$C$12,'Business EER - Custom'!$F$12,'Business EER - Custom'!$E$12)</c:f>
              <c:numCache>
                <c:formatCode>#,##0</c:formatCode>
                <c:ptCount val="4"/>
                <c:pt idx="0">
                  <c:v>23184399.695999995</c:v>
                </c:pt>
                <c:pt idx="1">
                  <c:v>23415657.109727699</c:v>
                </c:pt>
                <c:pt idx="2">
                  <c:v>17327586.261198498</c:v>
                </c:pt>
                <c:pt idx="3">
                  <c:v>44361460.039999917</c:v>
                </c:pt>
              </c:numCache>
            </c:numRef>
          </c:val>
          <c:extLst>
            <c:ext xmlns:c16="http://schemas.microsoft.com/office/drawing/2014/chart" uri="{C3380CC4-5D6E-409C-BE32-E72D297353CC}">
              <c16:uniqueId val="{00000000-02F1-474B-937B-56DD2DE8029B}"/>
            </c:ext>
          </c:extLst>
        </c:ser>
        <c:dLbls>
          <c:dLblPos val="outEnd"/>
          <c:showLegendKey val="0"/>
          <c:showVal val="1"/>
          <c:showCatName val="0"/>
          <c:showSerName val="0"/>
          <c:showPercent val="0"/>
          <c:showBubbleSize val="0"/>
        </c:dLbls>
        <c:gapWidth val="219"/>
        <c:overlap val="-27"/>
        <c:axId val="550425088"/>
        <c:axId val="550425872"/>
      </c:barChart>
      <c:catAx>
        <c:axId val="55042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425872"/>
        <c:crosses val="autoZero"/>
        <c:auto val="1"/>
        <c:lblAlgn val="ctr"/>
        <c:lblOffset val="100"/>
        <c:noMultiLvlLbl val="0"/>
      </c:catAx>
      <c:valAx>
        <c:axId val="550425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(MWh)</a:t>
                </a:r>
              </a:p>
            </c:rich>
          </c:tx>
          <c:layout>
            <c:manualLayout>
              <c:xMode val="edge"/>
              <c:yMode val="edge"/>
              <c:x val="1.3958682300390842E-2"/>
              <c:y val="0.3193712084788200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425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Custom'!$B$13,'Business EER - Custom'!$C$13,'Business EER - Custom'!$F$13,'Business EER - Custom'!$E$13)</c:f>
              <c:numCache>
                <c:formatCode>#,##0.00</c:formatCode>
                <c:ptCount val="4"/>
                <c:pt idx="0">
                  <c:v>4692.9539000000113</c:v>
                </c:pt>
                <c:pt idx="1">
                  <c:v>4722.7923804892653</c:v>
                </c:pt>
                <c:pt idx="2">
                  <c:v>3494.8663615620562</c:v>
                </c:pt>
                <c:pt idx="3">
                  <c:v>12127.82</c:v>
                </c:pt>
              </c:numCache>
            </c:numRef>
          </c:val>
          <c:extLst>
            <c:ext xmlns:c16="http://schemas.microsoft.com/office/drawing/2014/chart" uri="{C3380CC4-5D6E-409C-BE32-E72D297353CC}">
              <c16:uniqueId val="{00000000-00CD-4DE8-A093-14A86D0AFAE1}"/>
            </c:ext>
          </c:extLst>
        </c:ser>
        <c:dLbls>
          <c:dLblPos val="outEnd"/>
          <c:showLegendKey val="0"/>
          <c:showVal val="1"/>
          <c:showCatName val="0"/>
          <c:showSerName val="0"/>
          <c:showPercent val="0"/>
          <c:showBubbleSize val="0"/>
        </c:dLbls>
        <c:gapWidth val="219"/>
        <c:overlap val="-27"/>
        <c:axId val="555453688"/>
        <c:axId val="555457216"/>
      </c:barChart>
      <c:catAx>
        <c:axId val="55545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7216"/>
        <c:crosses val="autoZero"/>
        <c:auto val="1"/>
        <c:lblAlgn val="ctr"/>
        <c:lblOffset val="100"/>
        <c:noMultiLvlLbl val="0"/>
      </c:catAx>
      <c:valAx>
        <c:axId val="555457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(MW)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36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Custom'!$E$34</c:f>
              <c:strCache>
                <c:ptCount val="1"/>
                <c:pt idx="0">
                  <c:v>% of Total Verified Energy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Custom'!$A$35:$A$42</c:f>
              <c:strCache>
                <c:ptCount val="8"/>
                <c:pt idx="0">
                  <c:v>Building Optimization</c:v>
                </c:pt>
                <c:pt idx="1">
                  <c:v>Energy Management System</c:v>
                </c:pt>
                <c:pt idx="2">
                  <c:v>HVAC</c:v>
                </c:pt>
                <c:pt idx="3">
                  <c:v>Lighting</c:v>
                </c:pt>
                <c:pt idx="4">
                  <c:v>Misc Custom</c:v>
                </c:pt>
                <c:pt idx="5">
                  <c:v>Motors, Drives &amp; Compressors</c:v>
                </c:pt>
                <c:pt idx="6">
                  <c:v>New Construction</c:v>
                </c:pt>
                <c:pt idx="7">
                  <c:v>Refrigeration Upgrade</c:v>
                </c:pt>
              </c:strCache>
            </c:strRef>
          </c:cat>
          <c:val>
            <c:numRef>
              <c:f>'Business EER - Custom'!$E$35:$E$42</c:f>
              <c:numCache>
                <c:formatCode>0%</c:formatCode>
                <c:ptCount val="8"/>
                <c:pt idx="0">
                  <c:v>7.6270984937560585E-2</c:v>
                </c:pt>
                <c:pt idx="1">
                  <c:v>5.3879764685713189E-3</c:v>
                </c:pt>
                <c:pt idx="2">
                  <c:v>0.10158708342171779</c:v>
                </c:pt>
                <c:pt idx="3">
                  <c:v>0.40481168945768503</c:v>
                </c:pt>
                <c:pt idx="4">
                  <c:v>3.6606478111504699E-2</c:v>
                </c:pt>
                <c:pt idx="5">
                  <c:v>0.13649733102841519</c:v>
                </c:pt>
                <c:pt idx="6">
                  <c:v>0.20823832634463055</c:v>
                </c:pt>
                <c:pt idx="7">
                  <c:v>3.0600130229914934E-2</c:v>
                </c:pt>
              </c:numCache>
            </c:numRef>
          </c:val>
          <c:extLst>
            <c:ext xmlns:c16="http://schemas.microsoft.com/office/drawing/2014/chart" uri="{C3380CC4-5D6E-409C-BE32-E72D297353CC}">
              <c16:uniqueId val="{00000000-D965-4984-9B58-6B966D20144D}"/>
            </c:ext>
          </c:extLst>
        </c:ser>
        <c:dLbls>
          <c:showLegendKey val="0"/>
          <c:showVal val="0"/>
          <c:showCatName val="0"/>
          <c:showSerName val="0"/>
          <c:showPercent val="0"/>
          <c:showBubbleSize val="0"/>
        </c:dLbls>
        <c:gapWidth val="219"/>
        <c:overlap val="-27"/>
        <c:axId val="1117305568"/>
        <c:axId val="1113001040"/>
      </c:barChart>
      <c:catAx>
        <c:axId val="111730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01040"/>
        <c:crosses val="autoZero"/>
        <c:auto val="1"/>
        <c:lblAlgn val="ctr"/>
        <c:lblOffset val="100"/>
        <c:noMultiLvlLbl val="0"/>
      </c:catAx>
      <c:valAx>
        <c:axId val="111300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5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plotArea>
      <cx:plotAreaRegion>
        <cx:series layoutId="clusteredColumn" uniqueId="{07C090CC-B9C8-491B-ADC0-9B9DAD4A8619}">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val">
        <cx:f>_xlchart.v1.23</cx:f>
      </cx:numDim>
    </cx:data>
  </cx:chartData>
  <cx:chart>
    <cx:plotArea>
      <cx:plotAreaRegion>
        <cx:series layoutId="clusteredColumn" uniqueId="{F850C3A2-676E-44CE-80B5-F8B29D8DAF75}">
          <cx:dataLabels pos="inEnd">
            <cx:visibility seriesName="0" categoryName="0" value="1"/>
          </cx:dataLabels>
          <cx:dataId val="0"/>
          <cx:layoutPr>
            <cx:aggregation/>
          </cx:layoutPr>
          <cx:axisId val="1"/>
        </cx:series>
        <cx:series layoutId="paretoLine" ownerIdx="0" uniqueId="{05FC3169-3634-4D85-BB0B-37E18B9D6B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val">
        <cx:f>_xlchart.v1.17</cx:f>
      </cx:numDim>
    </cx:data>
  </cx:chartData>
  <cx:chart>
    <cx:plotArea>
      <cx:plotAreaRegion>
        <cx:series layoutId="clusteredColumn" uniqueId="{C27300D1-7A71-41B8-B263-EC7497CB14E2}">
          <cx:dataLabels pos="inEnd">
            <cx:visibility seriesName="0" categoryName="0" value="1"/>
          </cx:dataLabels>
          <cx:dataId val="0"/>
          <cx:layoutPr>
            <cx:aggregation/>
          </cx:layoutPr>
          <cx:axisId val="1"/>
        </cx:series>
        <cx:series layoutId="paretoLine" ownerIdx="0" uniqueId="{B5CDCFC0-F69D-47B6-AF63-59FD51AF10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val">
        <cx:f>_xlchart.v1.25</cx:f>
      </cx:numDim>
    </cx:data>
  </cx:chartData>
  <cx:chart>
    <cx:plotArea>
      <cx:plotAreaRegion>
        <cx:series layoutId="clusteredColumn" uniqueId="{F850C3A2-676E-44CE-80B5-F8B29D8DAF75}">
          <cx:dataLabels pos="inEnd">
            <cx:visibility seriesName="0" categoryName="0" value="1"/>
          </cx:dataLabels>
          <cx:dataId val="0"/>
          <cx:layoutPr>
            <cx:aggregation/>
          </cx:layoutPr>
          <cx:axisId val="1"/>
        </cx:series>
        <cx:series layoutId="paretoLine" ownerIdx="0" uniqueId="{05FC3169-3634-4D85-BB0B-37E18B9D6B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val">
        <cx:f>_xlchart.v1.19</cx:f>
      </cx:numDim>
    </cx:data>
  </cx:chartData>
  <cx:chart>
    <cx:plotArea>
      <cx:plotAreaRegion>
        <cx:series layoutId="clusteredColumn" uniqueId="{07C090CC-B9C8-491B-ADC0-9B9DAD4A8619}">
          <cx:tx>
            <cx:txData>
              <cx:f/>
              <cx:v>Distribution of Net Energy Savings by Program (Program to Date)</cx:v>
            </cx:txData>
          </cx:tx>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_xlchart.v1.28</cx:f>
      </cx:strDim>
      <cx:numDim type="val">
        <cx:f>_xlchart.v1.29</cx:f>
      </cx:numDim>
    </cx:data>
  </cx:chartData>
  <cx:chart>
    <cx:plotArea>
      <cx:plotAreaRegion>
        <cx:series layoutId="clusteredColumn" uniqueId="{07C090CC-B9C8-491B-ADC0-9B9DAD4A8619}">
          <cx:tx>
            <cx:txData>
              <cx:f/>
              <cx:v>Distribution of Demand Savings by Program (Program to Date)</cx:v>
            </cx:txData>
          </cx:tx>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5.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val">
        <cx:f>_xlchart.v1.27</cx:f>
      </cx:numDim>
    </cx:data>
  </cx:chartData>
  <cx:chart>
    <cx:plotArea>
      <cx:plotAreaRegion>
        <cx:series layoutId="clusteredColumn" uniqueId="{07C090CC-B9C8-491B-ADC0-9B9DAD4A8619}">
          <cx:tx>
            <cx:txData>
              <cx:f/>
              <cx:v>Distribution of Net Demand Savings by Program (Program to Date)</cx:v>
            </cx:txData>
          </cx:tx>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6.xml><?xml version="1.0" encoding="utf-8"?>
<cx:chartSpace xmlns:a="http://schemas.openxmlformats.org/drawingml/2006/main" xmlns:r="http://schemas.openxmlformats.org/officeDocument/2006/relationships" xmlns:cx="http://schemas.microsoft.com/office/drawing/2014/chartex">
  <cx:chartData>
    <cx:data id="0">
      <cx:strDim type="cat">
        <cx:f>_xlchart.v1.30</cx:f>
      </cx:strDim>
      <cx:numDim type="val">
        <cx:f>_xlchart.v1.31</cx:f>
      </cx:numDim>
    </cx:data>
  </cx:chartData>
  <cx:chart>
    <cx:plotArea>
      <cx:plotAreaRegion>
        <cx:series layoutId="clusteredColumn" uniqueId="{F86CB5EE-C096-46C4-B1E1-7E4F28DB5851}">
          <cx:dataLabels pos="inEnd"/>
          <cx:dataId val="0"/>
          <cx:layoutPr>
            <cx:aggregation/>
          </cx:layoutPr>
          <cx:axisId val="1"/>
        </cx:series>
        <cx:series layoutId="paretoLine" ownerIdx="0" uniqueId="{43E063C1-8E8C-426F-99AE-BCEB5988491B}">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7.xml><?xml version="1.0" encoding="utf-8"?>
<cx:chartSpace xmlns:a="http://schemas.openxmlformats.org/drawingml/2006/main" xmlns:r="http://schemas.openxmlformats.org/officeDocument/2006/relationships" xmlns:cx="http://schemas.microsoft.com/office/drawing/2014/chartex">
  <cx:chartData>
    <cx:data id="0">
      <cx:strDim type="cat">
        <cx:f>_xlchart.v1.32</cx:f>
      </cx:strDim>
      <cx:numDim type="val">
        <cx:f>_xlchart.v1.33</cx:f>
      </cx:numDim>
    </cx:data>
  </cx:chartData>
  <cx:chart>
    <cx:plotArea>
      <cx:plotAreaRegion>
        <cx:series layoutId="clusteredColumn" uniqueId="{07C090CC-B9C8-491B-ADC0-9B9DAD4A8619}">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8.xml><?xml version="1.0" encoding="utf-8"?>
<cx:chartSpace xmlns:a="http://schemas.openxmlformats.org/drawingml/2006/main" xmlns:r="http://schemas.openxmlformats.org/officeDocument/2006/relationships" xmlns:cx="http://schemas.microsoft.com/office/drawing/2014/chartex">
  <cx:chartData>
    <cx:data id="0">
      <cx:strDim type="cat">
        <cx:f>_xlchart.v1.34</cx:f>
      </cx:strDim>
      <cx:numDim type="val">
        <cx:f>_xlchart.v1.35</cx:f>
      </cx:numDim>
    </cx:data>
  </cx:chartData>
  <cx:chart>
    <cx:plotArea>
      <cx:plotAreaRegion>
        <cx:series layoutId="clusteredColumn" uniqueId="{F850C3A2-676E-44CE-80B5-F8B29D8DAF75}">
          <cx:dataLabels pos="inEnd">
            <cx:visibility seriesName="0" categoryName="0" value="1"/>
          </cx:dataLabels>
          <cx:dataId val="0"/>
          <cx:layoutPr>
            <cx:aggregation/>
          </cx:layoutPr>
          <cx:axisId val="1"/>
        </cx:series>
        <cx:series layoutId="paretoLine" ownerIdx="0" uniqueId="{05FC3169-3634-4D85-BB0B-37E18B9D6B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19.xml><?xml version="1.0" encoding="utf-8"?>
<cx:chartSpace xmlns:a="http://schemas.openxmlformats.org/drawingml/2006/main" xmlns:r="http://schemas.openxmlformats.org/officeDocument/2006/relationships" xmlns:cx="http://schemas.microsoft.com/office/drawing/2014/chartex">
  <cx:chartData>
    <cx:data id="0">
      <cx:strDim type="cat">
        <cx:f>_xlchart.v1.38</cx:f>
      </cx:strDim>
      <cx:numDim type="val">
        <cx:f>_xlchart.v1.39</cx:f>
      </cx:numDim>
    </cx:data>
  </cx:chartData>
  <cx:chart>
    <cx:plotArea>
      <cx:plotAreaRegion>
        <cx:series layoutId="clusteredColumn" uniqueId="{C27300D1-7A71-41B8-B263-EC7497CB14E2}">
          <cx:dataLabels pos="inEnd">
            <cx:visibility seriesName="0" categoryName="0" value="1"/>
          </cx:dataLabels>
          <cx:dataId val="0"/>
          <cx:layoutPr>
            <cx:aggregation/>
          </cx:layoutPr>
          <cx:axisId val="1"/>
        </cx:series>
        <cx:series layoutId="paretoLine" ownerIdx="0" uniqueId="{B5CDCFC0-F69D-47B6-AF63-59FD51AF10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plotArea>
      <cx:plotAreaRegion>
        <cx:series layoutId="clusteredColumn" uniqueId="{F850C3A2-676E-44CE-80B5-F8B29D8DAF75}">
          <cx:dataLabels pos="inEnd">
            <cx:visibility seriesName="0" categoryName="0" value="1"/>
          </cx:dataLabels>
          <cx:dataId val="0"/>
          <cx:layoutPr>
            <cx:aggregation/>
          </cx:layoutPr>
          <cx:axisId val="1"/>
        </cx:series>
        <cx:series layoutId="paretoLine" ownerIdx="0" uniqueId="{05FC3169-3634-4D85-BB0B-37E18B9D6B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20.xml><?xml version="1.0" encoding="utf-8"?>
<cx:chartSpace xmlns:a="http://schemas.openxmlformats.org/drawingml/2006/main" xmlns:r="http://schemas.openxmlformats.org/officeDocument/2006/relationships" xmlns:cx="http://schemas.microsoft.com/office/drawing/2014/chartex">
  <cx:chartData>
    <cx:data id="0">
      <cx:strDim type="cat">
        <cx:f>_xlchart.v1.36</cx:f>
      </cx:strDim>
      <cx:numDim type="val">
        <cx:f>_xlchart.v1.37</cx:f>
      </cx:numDim>
    </cx:data>
  </cx:chartData>
  <cx:chart>
    <cx:plotArea>
      <cx:plotAreaRegion>
        <cx:series layoutId="clusteredColumn" uniqueId="{99731A6D-9B5F-4447-B00E-D6FEB3DC1C97}">
          <cx:dataLabels pos="inEnd">
            <cx:visibility seriesName="0" categoryName="0" value="1"/>
          </cx:dataLabels>
          <cx:dataId val="0"/>
          <cx:layoutPr>
            <cx:aggregation/>
          </cx:layoutPr>
          <cx:axisId val="1"/>
        </cx:series>
        <cx:series layoutId="paretoLine" ownerIdx="0" uniqueId="{A36ABA5A-8061-40E1-BBB5-9B7322DF4AF8}">
          <cx:spPr>
            <a:ln>
              <a:noFill/>
            </a:ln>
          </cx:spPr>
          <cx:axisId val="2"/>
        </cx:series>
      </cx:plotAreaRegion>
      <cx:axis id="0">
        <cx:catScaling gapWidth="0"/>
        <cx:tickLabels/>
      </cx:axis>
      <cx:axis id="1">
        <cx:valScaling/>
        <cx:majorGridlines/>
        <cx:tickLabels/>
      </cx:axis>
      <cx:axis id="2" hidden="1">
        <cx:valScaling max="1" min="0"/>
        <cx:units unit="percentage"/>
        <cx:tickLabels/>
        <cx:txPr>
          <a:bodyPr spcFirstLastPara="1" vertOverflow="ellipsis" wrap="square" lIns="0" tIns="0" rIns="0" bIns="0" anchor="ctr" anchorCtr="1"/>
          <a:lstStyle/>
          <a:p>
            <a:pPr>
              <a:defRPr/>
            </a:pPr>
            <a:endParaRPr lang="en-US"/>
          </a:p>
        </cx:txPr>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plotArea>
      <cx:plotAreaRegion>
        <cx:series layoutId="clusteredColumn" uniqueId="{C27300D1-7A71-41B8-B263-EC7497CB14E2}">
          <cx:dataLabels pos="inEnd">
            <cx:visibility seriesName="0" categoryName="0" value="1"/>
          </cx:dataLabels>
          <cx:dataId val="0"/>
          <cx:layoutPr>
            <cx:aggregation/>
          </cx:layoutPr>
          <cx:axisId val="1"/>
        </cx:series>
        <cx:series layoutId="paretoLine" ownerIdx="0" uniqueId="{B5CDCFC0-F69D-47B6-AF63-59FD51AF10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plotArea>
      <cx:plotAreaRegion>
        <cx:series layoutId="clusteredColumn" uniqueId="{F850C3A2-676E-44CE-80B5-F8B29D8DAF75}">
          <cx:dataLabels pos="inEnd">
            <cx:visibility seriesName="0" categoryName="0" value="1"/>
          </cx:dataLabels>
          <cx:dataId val="0"/>
          <cx:layoutPr>
            <cx:aggregation/>
          </cx:layoutPr>
          <cx:axisId val="1"/>
        </cx:series>
        <cx:series layoutId="paretoLine" ownerIdx="0" uniqueId="{05FC3169-3634-4D85-BB0B-37E18B9D6B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clusteredColumn" uniqueId="{07C090CC-B9C8-491B-ADC0-9B9DAD4A8619}">
          <cx:tx>
            <cx:txData>
              <cx:f/>
              <cx:v>Distribution of Net Energy Savings by Program (Program to Date)</cx:v>
            </cx:txData>
          </cx:tx>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clusteredColumn" uniqueId="{07C090CC-B9C8-491B-ADC0-9B9DAD4A8619}">
          <cx:tx>
            <cx:txData>
              <cx:f/>
              <cx:v>Distribution of Demand Savings by Program (Program to Date)</cx:v>
            </cx:txData>
          </cx:tx>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plotArea>
      <cx:plotAreaRegion>
        <cx:series layoutId="clusteredColumn" uniqueId="{07C090CC-B9C8-491B-ADC0-9B9DAD4A8619}">
          <cx:tx>
            <cx:txData>
              <cx:f/>
              <cx:v>Distribution of Net Demand Savings by Program (Program to Date)</cx:v>
            </cx:txData>
          </cx:tx>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plotArea>
      <cx:plotAreaRegion>
        <cx:series layoutId="clusteredColumn" uniqueId="{F86CB5EE-C096-46C4-B1E1-7E4F28DB5851}">
          <cx:dataLabels pos="inEnd"/>
          <cx:dataId val="0"/>
          <cx:layoutPr>
            <cx:aggregation/>
          </cx:layoutPr>
          <cx:axisId val="1"/>
        </cx:series>
        <cx:series layoutId="paretoLine" ownerIdx="0" uniqueId="{43E063C1-8E8C-426F-99AE-BCEB5988491B}">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val">
        <cx:f>_xlchart.v1.21</cx:f>
      </cx:numDim>
    </cx:data>
  </cx:chartData>
  <cx:chart>
    <cx:plotArea>
      <cx:plotAreaRegion>
        <cx:series layoutId="clusteredColumn" uniqueId="{07C090CC-B9C8-491B-ADC0-9B9DAD4A8619}">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image" Target="../media/image2.png"/><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2.png"/><Relationship Id="rId5" Type="http://schemas.openxmlformats.org/officeDocument/2006/relationships/chart" Target="../charts/chart25.xml"/><Relationship Id="rId4"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image" Target="../media/image2.png"/><Relationship Id="rId6" Type="http://schemas.openxmlformats.org/officeDocument/2006/relationships/chart" Target="../charts/chart30.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8" Type="http://schemas.microsoft.com/office/2014/relationships/chartEx" Target="../charts/chartEx7.xml"/><Relationship Id="rId3" Type="http://schemas.microsoft.com/office/2014/relationships/chartEx" Target="../charts/chartEx2.xml"/><Relationship Id="rId7" Type="http://schemas.microsoft.com/office/2014/relationships/chartEx" Target="../charts/chartEx6.xml"/><Relationship Id="rId2" Type="http://schemas.microsoft.com/office/2014/relationships/chartEx" Target="../charts/chartEx1.xml"/><Relationship Id="rId1" Type="http://schemas.openxmlformats.org/officeDocument/2006/relationships/image" Target="../media/image2.png"/><Relationship Id="rId6" Type="http://schemas.microsoft.com/office/2014/relationships/chartEx" Target="../charts/chartEx5.xml"/><Relationship Id="rId5" Type="http://schemas.microsoft.com/office/2014/relationships/chartEx" Target="../charts/chartEx4.xml"/><Relationship Id="rId4" Type="http://schemas.microsoft.com/office/2014/relationships/chartEx" Target="../charts/chartEx3.xml"/><Relationship Id="rId9" Type="http://schemas.microsoft.com/office/2014/relationships/chartEx" Target="../charts/chartEx8.xml"/></Relationships>
</file>

<file path=xl/drawings/_rels/drawing36.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chart" Target="../charts/chart35.xml"/><Relationship Id="rId16" Type="http://schemas.openxmlformats.org/officeDocument/2006/relationships/image" Target="../media/image15.png"/><Relationship Id="rId1" Type="http://schemas.openxmlformats.org/officeDocument/2006/relationships/image" Target="../media/image2.png"/><Relationship Id="rId6" Type="http://schemas.openxmlformats.org/officeDocument/2006/relationships/image" Target="../media/image6.emf"/><Relationship Id="rId11" Type="http://schemas.openxmlformats.org/officeDocument/2006/relationships/image" Target="../media/image10.png"/><Relationship Id="rId5" Type="http://schemas.openxmlformats.org/officeDocument/2006/relationships/image" Target="../media/image5.emf"/><Relationship Id="rId15" Type="http://schemas.openxmlformats.org/officeDocument/2006/relationships/image" Target="../media/image14.png"/><Relationship Id="rId10" Type="http://schemas.openxmlformats.org/officeDocument/2006/relationships/chart" Target="../charts/chart36.xml"/><Relationship Id="rId19" Type="http://schemas.openxmlformats.org/officeDocument/2006/relationships/chart" Target="../charts/chart37.xml"/><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3.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microsoft.com/office/2014/relationships/chartEx" Target="../charts/chartEx15.xml"/><Relationship Id="rId3" Type="http://schemas.microsoft.com/office/2014/relationships/chartEx" Target="../charts/chartEx10.xml"/><Relationship Id="rId7" Type="http://schemas.microsoft.com/office/2014/relationships/chartEx" Target="../charts/chartEx14.xml"/><Relationship Id="rId2" Type="http://schemas.microsoft.com/office/2014/relationships/chartEx" Target="../charts/chartEx9.xml"/><Relationship Id="rId1" Type="http://schemas.openxmlformats.org/officeDocument/2006/relationships/image" Target="../media/image2.png"/><Relationship Id="rId6" Type="http://schemas.microsoft.com/office/2014/relationships/chartEx" Target="../charts/chartEx13.xml"/><Relationship Id="rId5" Type="http://schemas.microsoft.com/office/2014/relationships/chartEx" Target="../charts/chartEx12.xml"/><Relationship Id="rId4" Type="http://schemas.microsoft.com/office/2014/relationships/chartEx" Target="../charts/chartEx11.xml"/><Relationship Id="rId9" Type="http://schemas.microsoft.com/office/2014/relationships/chartEx" Target="../charts/chartEx16.xml"/></Relationships>
</file>

<file path=xl/drawings/_rels/drawing42.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emf"/><Relationship Id="rId7" Type="http://schemas.openxmlformats.org/officeDocument/2006/relationships/image" Target="../media/image23.emf"/><Relationship Id="rId2" Type="http://schemas.openxmlformats.org/officeDocument/2006/relationships/image" Target="../media/image18.emf"/><Relationship Id="rId1" Type="http://schemas.openxmlformats.org/officeDocument/2006/relationships/image" Target="../media/image2.png"/><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 Id="rId9" Type="http://schemas.openxmlformats.org/officeDocument/2006/relationships/image" Target="../media/image25.png"/></Relationships>
</file>

<file path=xl/drawings/_rels/drawing43.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image" Target="../media/image2.png"/><Relationship Id="rId4" Type="http://schemas.openxmlformats.org/officeDocument/2006/relationships/chart" Target="../charts/chart42.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image" Target="../media/image2.png"/><Relationship Id="rId6" Type="http://schemas.openxmlformats.org/officeDocument/2006/relationships/chart" Target="../charts/chart47.xml"/><Relationship Id="rId5" Type="http://schemas.openxmlformats.org/officeDocument/2006/relationships/chart" Target="../charts/chart46.xml"/><Relationship Id="rId4" Type="http://schemas.openxmlformats.org/officeDocument/2006/relationships/chart" Target="../charts/chart4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microsoft.com/office/2014/relationships/chartEx" Target="../charts/chartEx18.xml"/><Relationship Id="rId2" Type="http://schemas.microsoft.com/office/2014/relationships/chartEx" Target="../charts/chartEx17.xml"/><Relationship Id="rId1" Type="http://schemas.openxmlformats.org/officeDocument/2006/relationships/image" Target="../media/image2.png"/><Relationship Id="rId5" Type="http://schemas.microsoft.com/office/2014/relationships/chartEx" Target="../charts/chartEx20.xml"/><Relationship Id="rId4" Type="http://schemas.microsoft.com/office/2014/relationships/chartEx" Target="../charts/chartEx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685557</xdr:colOff>
      <xdr:row>2</xdr:row>
      <xdr:rowOff>38102</xdr:rowOff>
    </xdr:from>
    <xdr:to>
      <xdr:col>7</xdr:col>
      <xdr:colOff>1918</xdr:colOff>
      <xdr:row>6</xdr:row>
      <xdr:rowOff>85725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932" y="361952"/>
          <a:ext cx="3602611" cy="100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0.30767</cdr:x>
      <cdr:y>0.89256</cdr:y>
    </cdr:from>
    <cdr:to>
      <cdr:x>0.59848</cdr:x>
      <cdr:y>0.9714</cdr:y>
    </cdr:to>
    <cdr:sp macro="" textlink="">
      <cdr:nvSpPr>
        <cdr:cNvPr id="2" name="Rectangle 1">
          <a:extLst xmlns:a="http://schemas.openxmlformats.org/drawingml/2006/main">
            <a:ext uri="{FF2B5EF4-FFF2-40B4-BE49-F238E27FC236}">
              <a16:creationId xmlns:a16="http://schemas.microsoft.com/office/drawing/2014/main" id="{85CC7794-8428-4CDD-8249-E28B2C2C5FB9}"/>
            </a:ext>
          </a:extLst>
        </cdr:cNvPr>
        <cdr:cNvSpPr/>
      </cdr:nvSpPr>
      <cdr:spPr>
        <a:xfrm xmlns:a="http://schemas.openxmlformats.org/drawingml/2006/main">
          <a:off x="1679575" y="2717800"/>
          <a:ext cx="1587500"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0.66304</cdr:x>
      <cdr:y>0.89256</cdr:y>
    </cdr:from>
    <cdr:to>
      <cdr:x>0.93698</cdr:x>
      <cdr:y>0.9714</cdr:y>
    </cdr:to>
    <cdr:sp macro="" textlink="">
      <cdr:nvSpPr>
        <cdr:cNvPr id="3" name="Rectangle 2">
          <a:extLst xmlns:a="http://schemas.openxmlformats.org/drawingml/2006/main">
            <a:ext uri="{FF2B5EF4-FFF2-40B4-BE49-F238E27FC236}">
              <a16:creationId xmlns:a16="http://schemas.microsoft.com/office/drawing/2014/main" id="{9ADE207A-6088-4820-8E53-CDF22C5BA082}"/>
            </a:ext>
          </a:extLst>
        </cdr:cNvPr>
        <cdr:cNvSpPr/>
      </cdr:nvSpPr>
      <cdr:spPr>
        <a:xfrm xmlns:a="http://schemas.openxmlformats.org/drawingml/2006/main">
          <a:off x="3619499" y="2717800"/>
          <a:ext cx="1495425"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1.xml><?xml version="1.0" encoding="utf-8"?>
<c:userShapes xmlns:c="http://schemas.openxmlformats.org/drawingml/2006/chart">
  <cdr:relSizeAnchor xmlns:cdr="http://schemas.openxmlformats.org/drawingml/2006/chartDrawing">
    <cdr:from>
      <cdr:x>0.26231</cdr:x>
      <cdr:y>0.89256</cdr:y>
    </cdr:from>
    <cdr:to>
      <cdr:x>0.55311</cdr:x>
      <cdr:y>0.9714</cdr:y>
    </cdr:to>
    <cdr:sp macro="" textlink="">
      <cdr:nvSpPr>
        <cdr:cNvPr id="2" name="Rectangle 1">
          <a:extLst xmlns:a="http://schemas.openxmlformats.org/drawingml/2006/main">
            <a:ext uri="{FF2B5EF4-FFF2-40B4-BE49-F238E27FC236}">
              <a16:creationId xmlns:a16="http://schemas.microsoft.com/office/drawing/2014/main" id="{D433D4BA-C806-4DD0-8770-9131450A2D68}"/>
            </a:ext>
          </a:extLst>
        </cdr:cNvPr>
        <cdr:cNvSpPr/>
      </cdr:nvSpPr>
      <cdr:spPr>
        <a:xfrm xmlns:a="http://schemas.openxmlformats.org/drawingml/2006/main">
          <a:off x="1431925" y="2717800"/>
          <a:ext cx="1587500"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0.64035</cdr:x>
      <cdr:y>0.89256</cdr:y>
    </cdr:from>
    <cdr:to>
      <cdr:x>0.91429</cdr:x>
      <cdr:y>0.9714</cdr:y>
    </cdr:to>
    <cdr:sp macro="" textlink="">
      <cdr:nvSpPr>
        <cdr:cNvPr id="3" name="Rectangle 2">
          <a:extLst xmlns:a="http://schemas.openxmlformats.org/drawingml/2006/main">
            <a:ext uri="{FF2B5EF4-FFF2-40B4-BE49-F238E27FC236}">
              <a16:creationId xmlns:a16="http://schemas.microsoft.com/office/drawing/2014/main" id="{6A4FA36F-EB0A-4858-890C-BD76F3665F05}"/>
            </a:ext>
          </a:extLst>
        </cdr:cNvPr>
        <cdr:cNvSpPr/>
      </cdr:nvSpPr>
      <cdr:spPr>
        <a:xfrm xmlns:a="http://schemas.openxmlformats.org/drawingml/2006/main">
          <a:off x="3495674" y="2717800"/>
          <a:ext cx="1495425"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2.xml><?xml version="1.0" encoding="utf-8"?>
<xdr:wsDr xmlns:xdr="http://schemas.openxmlformats.org/drawingml/2006/spreadsheetDrawing" xmlns:a="http://schemas.openxmlformats.org/drawingml/2006/main">
  <xdr:oneCellAnchor>
    <xdr:from>
      <xdr:col>0</xdr:col>
      <xdr:colOff>68580</xdr:colOff>
      <xdr:row>1</xdr:row>
      <xdr:rowOff>53340</xdr:rowOff>
    </xdr:from>
    <xdr:ext cx="1746885" cy="286888"/>
    <xdr:pic>
      <xdr:nvPicPr>
        <xdr:cNvPr id="2" name="Picture 1">
          <a:extLst>
            <a:ext uri="{FF2B5EF4-FFF2-40B4-BE49-F238E27FC236}">
              <a16:creationId xmlns:a16="http://schemas.microsoft.com/office/drawing/2014/main" id="{10563DA5-BE3B-4249-BAF0-09CC135FCA9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858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9525</xdr:rowOff>
    </xdr:from>
    <xdr:to>
      <xdr:col>18</xdr:col>
      <xdr:colOff>609599</xdr:colOff>
      <xdr:row>25</xdr:row>
      <xdr:rowOff>104775</xdr:rowOff>
    </xdr:to>
    <xdr:graphicFrame macro="">
      <xdr:nvGraphicFramePr>
        <xdr:cNvPr id="3" name="Chart 2">
          <a:extLst>
            <a:ext uri="{FF2B5EF4-FFF2-40B4-BE49-F238E27FC236}">
              <a16:creationId xmlns:a16="http://schemas.microsoft.com/office/drawing/2014/main" id="{ACE479A7-4736-4177-A9FE-24FC1287E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19050</xdr:colOff>
      <xdr:row>28</xdr:row>
      <xdr:rowOff>28574</xdr:rowOff>
    </xdr:from>
    <xdr:to>
      <xdr:col>19</xdr:col>
      <xdr:colOff>0</xdr:colOff>
      <xdr:row>47</xdr:row>
      <xdr:rowOff>171449</xdr:rowOff>
    </xdr:to>
    <xdr:graphicFrame macro="">
      <xdr:nvGraphicFramePr>
        <xdr:cNvPr id="6" name="Chart 3">
          <a:extLst>
            <a:ext uri="{FF2B5EF4-FFF2-40B4-BE49-F238E27FC236}">
              <a16:creationId xmlns:a16="http://schemas.microsoft.com/office/drawing/2014/main" id="{1408AEA4-CD9E-4A7B-B6F2-2CB47A913F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0.30418</cdr:x>
      <cdr:y>0.89256</cdr:y>
    </cdr:from>
    <cdr:to>
      <cdr:x>0.59712</cdr:x>
      <cdr:y>0.97408</cdr:y>
    </cdr:to>
    <cdr:sp macro="" textlink="">
      <cdr:nvSpPr>
        <cdr:cNvPr id="2" name="Rectangle 1">
          <a:extLst xmlns:a="http://schemas.openxmlformats.org/drawingml/2006/main">
            <a:ext uri="{FF2B5EF4-FFF2-40B4-BE49-F238E27FC236}">
              <a16:creationId xmlns:a16="http://schemas.microsoft.com/office/drawing/2014/main" id="{F9FAB229-1945-400C-8255-D3B5FFEC348E}"/>
            </a:ext>
          </a:extLst>
        </cdr:cNvPr>
        <cdr:cNvSpPr/>
      </cdr:nvSpPr>
      <cdr:spPr>
        <a:xfrm xmlns:a="http://schemas.openxmlformats.org/drawingml/2006/main">
          <a:off x="1660525" y="2717800"/>
          <a:ext cx="1599154"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0.66627</cdr:x>
      <cdr:y>0.89256</cdr:y>
    </cdr:from>
    <cdr:to>
      <cdr:x>0.92476</cdr:x>
      <cdr:y>0.97408</cdr:y>
    </cdr:to>
    <cdr:sp macro="" textlink="">
      <cdr:nvSpPr>
        <cdr:cNvPr id="3" name="Rectangle 2">
          <a:extLst xmlns:a="http://schemas.openxmlformats.org/drawingml/2006/main">
            <a:ext uri="{FF2B5EF4-FFF2-40B4-BE49-F238E27FC236}">
              <a16:creationId xmlns:a16="http://schemas.microsoft.com/office/drawing/2014/main" id="{4E2C0839-1A66-4692-9897-41444F6991E6}"/>
            </a:ext>
          </a:extLst>
        </cdr:cNvPr>
        <cdr:cNvSpPr/>
      </cdr:nvSpPr>
      <cdr:spPr>
        <a:xfrm xmlns:a="http://schemas.openxmlformats.org/drawingml/2006/main">
          <a:off x="3637121" y="2717800"/>
          <a:ext cx="1411129"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4.xml><?xml version="1.0" encoding="utf-8"?>
<c:userShapes xmlns:c="http://schemas.openxmlformats.org/drawingml/2006/chart">
  <cdr:relSizeAnchor xmlns:cdr="http://schemas.openxmlformats.org/drawingml/2006/chartDrawing">
    <cdr:from>
      <cdr:x>0.24311</cdr:x>
      <cdr:y>0.89569</cdr:y>
    </cdr:from>
    <cdr:to>
      <cdr:x>0.53605</cdr:x>
      <cdr:y>0.97721</cdr:y>
    </cdr:to>
    <cdr:sp macro="" textlink="">
      <cdr:nvSpPr>
        <cdr:cNvPr id="2" name="Rectangle 1">
          <a:extLst xmlns:a="http://schemas.openxmlformats.org/drawingml/2006/main">
            <a:ext uri="{FF2B5EF4-FFF2-40B4-BE49-F238E27FC236}">
              <a16:creationId xmlns:a16="http://schemas.microsoft.com/office/drawing/2014/main" id="{F9FAB229-1945-400C-8255-D3B5FFEC348E}"/>
            </a:ext>
          </a:extLst>
        </cdr:cNvPr>
        <cdr:cNvSpPr/>
      </cdr:nvSpPr>
      <cdr:spPr>
        <a:xfrm xmlns:a="http://schemas.openxmlformats.org/drawingml/2006/main">
          <a:off x="1327150" y="2727325"/>
          <a:ext cx="1599154"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0.63137</cdr:x>
      <cdr:y>0.89569</cdr:y>
    </cdr:from>
    <cdr:to>
      <cdr:x>0.92476</cdr:x>
      <cdr:y>0.97721</cdr:y>
    </cdr:to>
    <cdr:sp macro="" textlink="">
      <cdr:nvSpPr>
        <cdr:cNvPr id="3" name="Rectangle 2">
          <a:extLst xmlns:a="http://schemas.openxmlformats.org/drawingml/2006/main">
            <a:ext uri="{FF2B5EF4-FFF2-40B4-BE49-F238E27FC236}">
              <a16:creationId xmlns:a16="http://schemas.microsoft.com/office/drawing/2014/main" id="{4E2C0839-1A66-4692-9897-41444F6991E6}"/>
            </a:ext>
          </a:extLst>
        </cdr:cNvPr>
        <cdr:cNvSpPr/>
      </cdr:nvSpPr>
      <cdr:spPr>
        <a:xfrm xmlns:a="http://schemas.openxmlformats.org/drawingml/2006/main">
          <a:off x="3446621" y="2727325"/>
          <a:ext cx="1601629"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5.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D714E9B0-CF56-4F6D-99B4-EA1A03C2EBA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83820</xdr:colOff>
      <xdr:row>1</xdr:row>
      <xdr:rowOff>60960</xdr:rowOff>
    </xdr:from>
    <xdr:ext cx="1746885" cy="286888"/>
    <xdr:pic>
      <xdr:nvPicPr>
        <xdr:cNvPr id="2" name="Picture 1">
          <a:extLst>
            <a:ext uri="{FF2B5EF4-FFF2-40B4-BE49-F238E27FC236}">
              <a16:creationId xmlns:a16="http://schemas.microsoft.com/office/drawing/2014/main" id="{4FC076CA-DDA3-4650-8A0A-59B7E1F504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38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9524</xdr:colOff>
      <xdr:row>9</xdr:row>
      <xdr:rowOff>9525</xdr:rowOff>
    </xdr:from>
    <xdr:to>
      <xdr:col>20</xdr:col>
      <xdr:colOff>628649</xdr:colOff>
      <xdr:row>25</xdr:row>
      <xdr:rowOff>112619</xdr:rowOff>
    </xdr:to>
    <xdr:graphicFrame macro="">
      <xdr:nvGraphicFramePr>
        <xdr:cNvPr id="3" name="Chart 2">
          <a:extLst>
            <a:ext uri="{FF2B5EF4-FFF2-40B4-BE49-F238E27FC236}">
              <a16:creationId xmlns:a16="http://schemas.microsoft.com/office/drawing/2014/main" id="{4AD1EA75-B1F1-4742-BE09-CED1B320AB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0</xdr:colOff>
      <xdr:row>28</xdr:row>
      <xdr:rowOff>0</xdr:rowOff>
    </xdr:from>
    <xdr:to>
      <xdr:col>20</xdr:col>
      <xdr:colOff>628650</xdr:colOff>
      <xdr:row>45</xdr:row>
      <xdr:rowOff>94130</xdr:rowOff>
    </xdr:to>
    <xdr:graphicFrame macro="">
      <xdr:nvGraphicFramePr>
        <xdr:cNvPr id="5" name="Chart 4">
          <a:extLst>
            <a:ext uri="{FF2B5EF4-FFF2-40B4-BE49-F238E27FC236}">
              <a16:creationId xmlns:a16="http://schemas.microsoft.com/office/drawing/2014/main" id="{33453138-4304-4A94-BD60-C2E57B58F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0.27103</cdr:x>
      <cdr:y>0.87878</cdr:y>
    </cdr:from>
    <cdr:to>
      <cdr:x>0.56707</cdr:x>
      <cdr:y>0.97927</cdr:y>
    </cdr:to>
    <cdr:sp macro="" textlink="">
      <cdr:nvSpPr>
        <cdr:cNvPr id="2" name="Rectangle 1">
          <a:extLst xmlns:a="http://schemas.openxmlformats.org/drawingml/2006/main">
            <a:ext uri="{FF2B5EF4-FFF2-40B4-BE49-F238E27FC236}">
              <a16:creationId xmlns:a16="http://schemas.microsoft.com/office/drawing/2014/main" id="{897CC509-FAF2-4B28-B7B8-4B94747FBEBA}"/>
            </a:ext>
          </a:extLst>
        </cdr:cNvPr>
        <cdr:cNvSpPr/>
      </cdr:nvSpPr>
      <cdr:spPr>
        <a:xfrm xmlns:a="http://schemas.openxmlformats.org/drawingml/2006/main">
          <a:off x="1479550" y="2675834"/>
          <a:ext cx="1616073"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0.65119</cdr:x>
      <cdr:y>0.87878</cdr:y>
    </cdr:from>
    <cdr:to>
      <cdr:x>0.95268</cdr:x>
      <cdr:y>0.97927</cdr:y>
    </cdr:to>
    <cdr:sp macro="" textlink="">
      <cdr:nvSpPr>
        <cdr:cNvPr id="3" name="Rectangle 2">
          <a:extLst xmlns:a="http://schemas.openxmlformats.org/drawingml/2006/main">
            <a:ext uri="{FF2B5EF4-FFF2-40B4-BE49-F238E27FC236}">
              <a16:creationId xmlns:a16="http://schemas.microsoft.com/office/drawing/2014/main" id="{60D75E94-B84E-4EE9-9040-305044529AE8}"/>
            </a:ext>
          </a:extLst>
        </cdr:cNvPr>
        <cdr:cNvSpPr/>
      </cdr:nvSpPr>
      <cdr:spPr>
        <a:xfrm xmlns:a="http://schemas.openxmlformats.org/drawingml/2006/main">
          <a:off x="3554830" y="2675834"/>
          <a:ext cx="1645819"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8.xml><?xml version="1.0" encoding="utf-8"?>
<c:userShapes xmlns:c="http://schemas.openxmlformats.org/drawingml/2006/chart">
  <cdr:relSizeAnchor xmlns:cdr="http://schemas.openxmlformats.org/drawingml/2006/chartDrawing">
    <cdr:from>
      <cdr:x>0.20298</cdr:x>
      <cdr:y>0.87848</cdr:y>
    </cdr:from>
    <cdr:to>
      <cdr:x>0.49902</cdr:x>
      <cdr:y>0.97897</cdr:y>
    </cdr:to>
    <cdr:sp macro="" textlink="">
      <cdr:nvSpPr>
        <cdr:cNvPr id="2" name="Rectangle 1">
          <a:extLst xmlns:a="http://schemas.openxmlformats.org/drawingml/2006/main">
            <a:ext uri="{FF2B5EF4-FFF2-40B4-BE49-F238E27FC236}">
              <a16:creationId xmlns:a16="http://schemas.microsoft.com/office/drawing/2014/main" id="{796A2751-B1B8-436D-A54F-A7A1A3C03727}"/>
            </a:ext>
          </a:extLst>
        </cdr:cNvPr>
        <cdr:cNvSpPr/>
      </cdr:nvSpPr>
      <cdr:spPr>
        <a:xfrm xmlns:a="http://schemas.openxmlformats.org/drawingml/2006/main">
          <a:off x="1108075" y="2674937"/>
          <a:ext cx="1616073"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0.63898</cdr:x>
      <cdr:y>0.87848</cdr:y>
    </cdr:from>
    <cdr:to>
      <cdr:x>0.94047</cdr:x>
      <cdr:y>0.97897</cdr:y>
    </cdr:to>
    <cdr:sp macro="" textlink="">
      <cdr:nvSpPr>
        <cdr:cNvPr id="3" name="Rectangle 2">
          <a:extLst xmlns:a="http://schemas.openxmlformats.org/drawingml/2006/main">
            <a:ext uri="{FF2B5EF4-FFF2-40B4-BE49-F238E27FC236}">
              <a16:creationId xmlns:a16="http://schemas.microsoft.com/office/drawing/2014/main" id="{415BBB4F-1E6B-4029-AFB8-845B4D768032}"/>
            </a:ext>
          </a:extLst>
        </cdr:cNvPr>
        <cdr:cNvSpPr/>
      </cdr:nvSpPr>
      <cdr:spPr>
        <a:xfrm xmlns:a="http://schemas.openxmlformats.org/drawingml/2006/main">
          <a:off x="3488155" y="2674937"/>
          <a:ext cx="1645819"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9.xml><?xml version="1.0" encoding="utf-8"?>
<xdr:wsDr xmlns:xdr="http://schemas.openxmlformats.org/drawingml/2006/spreadsheetDrawing" xmlns:a="http://schemas.openxmlformats.org/drawingml/2006/main">
  <xdr:oneCellAnchor>
    <xdr:from>
      <xdr:col>0</xdr:col>
      <xdr:colOff>114300</xdr:colOff>
      <xdr:row>1</xdr:row>
      <xdr:rowOff>53340</xdr:rowOff>
    </xdr:from>
    <xdr:ext cx="1746885" cy="286888"/>
    <xdr:pic>
      <xdr:nvPicPr>
        <xdr:cNvPr id="4" name="Picture 3">
          <a:extLst>
            <a:ext uri="{FF2B5EF4-FFF2-40B4-BE49-F238E27FC236}">
              <a16:creationId xmlns:a16="http://schemas.microsoft.com/office/drawing/2014/main" id="{95050B8A-A6FB-4EDE-8E90-1F0AAB8D434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143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xdr:row>
      <xdr:rowOff>0</xdr:rowOff>
    </xdr:from>
    <xdr:to>
      <xdr:col>20</xdr:col>
      <xdr:colOff>561975</xdr:colOff>
      <xdr:row>24</xdr:row>
      <xdr:rowOff>142875</xdr:rowOff>
    </xdr:to>
    <xdr:graphicFrame macro="">
      <xdr:nvGraphicFramePr>
        <xdr:cNvPr id="9" name="Chart 8">
          <a:extLst>
            <a:ext uri="{FF2B5EF4-FFF2-40B4-BE49-F238E27FC236}">
              <a16:creationId xmlns:a16="http://schemas.microsoft.com/office/drawing/2014/main" id="{2BA79444-9FCE-404A-B427-EE728AFFD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22</xdr:col>
      <xdr:colOff>0</xdr:colOff>
      <xdr:row>6</xdr:row>
      <xdr:rowOff>0</xdr:rowOff>
    </xdr:from>
    <xdr:to>
      <xdr:col>30</xdr:col>
      <xdr:colOff>558800</xdr:colOff>
      <xdr:row>24</xdr:row>
      <xdr:rowOff>152400</xdr:rowOff>
    </xdr:to>
    <xdr:graphicFrame macro="">
      <xdr:nvGraphicFramePr>
        <xdr:cNvPr id="10" name="Chart 9">
          <a:extLst>
            <a:ext uri="{FF2B5EF4-FFF2-40B4-BE49-F238E27FC236}">
              <a16:creationId xmlns:a16="http://schemas.microsoft.com/office/drawing/2014/main" id="{D290120D-089F-4B01-BB7A-F66D843F3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38100</xdr:colOff>
      <xdr:row>26</xdr:row>
      <xdr:rowOff>333374</xdr:rowOff>
    </xdr:from>
    <xdr:to>
      <xdr:col>20</xdr:col>
      <xdr:colOff>19049</xdr:colOff>
      <xdr:row>45</xdr:row>
      <xdr:rowOff>161924</xdr:rowOff>
    </xdr:to>
    <xdr:graphicFrame macro="">
      <xdr:nvGraphicFramePr>
        <xdr:cNvPr id="11" name="Chart 10">
          <a:extLst>
            <a:ext uri="{FF2B5EF4-FFF2-40B4-BE49-F238E27FC236}">
              <a16:creationId xmlns:a16="http://schemas.microsoft.com/office/drawing/2014/main" id="{3EA9BD25-DFEA-4AA7-94FE-09AF6F360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48</xdr:row>
      <xdr:rowOff>1</xdr:rowOff>
    </xdr:from>
    <xdr:to>
      <xdr:col>20</xdr:col>
      <xdr:colOff>142875</xdr:colOff>
      <xdr:row>65</xdr:row>
      <xdr:rowOff>247651</xdr:rowOff>
    </xdr:to>
    <xdr:graphicFrame macro="">
      <xdr:nvGraphicFramePr>
        <xdr:cNvPr id="14" name="Chart 13">
          <a:extLst>
            <a:ext uri="{FF2B5EF4-FFF2-40B4-BE49-F238E27FC236}">
              <a16:creationId xmlns:a16="http://schemas.microsoft.com/office/drawing/2014/main" id="{B352D25B-F22F-4B18-961D-AAFBED778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114300</xdr:colOff>
      <xdr:row>1</xdr:row>
      <xdr:rowOff>53340</xdr:rowOff>
    </xdr:from>
    <xdr:ext cx="1746885" cy="286888"/>
    <xdr:pic>
      <xdr:nvPicPr>
        <xdr:cNvPr id="8" name="Picture 7">
          <a:extLst>
            <a:ext uri="{FF2B5EF4-FFF2-40B4-BE49-F238E27FC236}">
              <a16:creationId xmlns:a16="http://schemas.microsoft.com/office/drawing/2014/main" id="{459257EB-9A63-4B8B-9C50-542BEF19BBF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14300" y="21209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xdr:row>
      <xdr:rowOff>0</xdr:rowOff>
    </xdr:from>
    <xdr:to>
      <xdr:col>21</xdr:col>
      <xdr:colOff>9525</xdr:colOff>
      <xdr:row>24</xdr:row>
      <xdr:rowOff>142875</xdr:rowOff>
    </xdr:to>
    <xdr:graphicFrame macro="">
      <xdr:nvGraphicFramePr>
        <xdr:cNvPr id="13" name="Chart 12">
          <a:extLst>
            <a:ext uri="{FF2B5EF4-FFF2-40B4-BE49-F238E27FC236}">
              <a16:creationId xmlns:a16="http://schemas.microsoft.com/office/drawing/2014/main" id="{615E196A-2D8B-4A06-A016-F5954E04D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22</xdr:col>
      <xdr:colOff>0</xdr:colOff>
      <xdr:row>6</xdr:row>
      <xdr:rowOff>0</xdr:rowOff>
    </xdr:from>
    <xdr:to>
      <xdr:col>30</xdr:col>
      <xdr:colOff>577850</xdr:colOff>
      <xdr:row>24</xdr:row>
      <xdr:rowOff>152400</xdr:rowOff>
    </xdr:to>
    <xdr:graphicFrame macro="">
      <xdr:nvGraphicFramePr>
        <xdr:cNvPr id="15" name="Chart 14">
          <a:extLst>
            <a:ext uri="{FF2B5EF4-FFF2-40B4-BE49-F238E27FC236}">
              <a16:creationId xmlns:a16="http://schemas.microsoft.com/office/drawing/2014/main" id="{97FD2C2D-961E-4902-BB5E-067E52CC2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38100</xdr:colOff>
      <xdr:row>26</xdr:row>
      <xdr:rowOff>333374</xdr:rowOff>
    </xdr:from>
    <xdr:to>
      <xdr:col>20</xdr:col>
      <xdr:colOff>19049</xdr:colOff>
      <xdr:row>45</xdr:row>
      <xdr:rowOff>161924</xdr:rowOff>
    </xdr:to>
    <xdr:graphicFrame macro="">
      <xdr:nvGraphicFramePr>
        <xdr:cNvPr id="16" name="Chart 15">
          <a:extLst>
            <a:ext uri="{FF2B5EF4-FFF2-40B4-BE49-F238E27FC236}">
              <a16:creationId xmlns:a16="http://schemas.microsoft.com/office/drawing/2014/main" id="{4CBB0363-D982-4F0B-9208-EBF6EAE6F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85726</xdr:rowOff>
    </xdr:from>
    <xdr:to>
      <xdr:col>0</xdr:col>
      <xdr:colOff>1781176</xdr:colOff>
      <xdr:row>0</xdr:row>
      <xdr:rowOff>372614</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5726" y="85726"/>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1.xml><?xml version="1.0" encoding="utf-8"?>
<c:userShapes xmlns:c="http://schemas.openxmlformats.org/drawingml/2006/chart">
  <cdr:relSizeAnchor xmlns:cdr="http://schemas.openxmlformats.org/drawingml/2006/chartDrawing">
    <cdr:from>
      <cdr:x>0.24311</cdr:x>
      <cdr:y>0.86944</cdr:y>
    </cdr:from>
    <cdr:to>
      <cdr:x>0.53806</cdr:x>
      <cdr:y>0.97275</cdr:y>
    </cdr:to>
    <cdr:sp macro="" textlink="">
      <cdr:nvSpPr>
        <cdr:cNvPr id="2" name="Rectangle 1">
          <a:extLst xmlns:a="http://schemas.openxmlformats.org/drawingml/2006/main">
            <a:ext uri="{FF2B5EF4-FFF2-40B4-BE49-F238E27FC236}">
              <a16:creationId xmlns:a16="http://schemas.microsoft.com/office/drawing/2014/main" id="{8FCEF31A-AB05-4D79-8787-5411ACF97505}"/>
            </a:ext>
          </a:extLst>
        </cdr:cNvPr>
        <cdr:cNvSpPr/>
      </cdr:nvSpPr>
      <cdr:spPr>
        <a:xfrm xmlns:a="http://schemas.openxmlformats.org/drawingml/2006/main">
          <a:off x="1327150" y="2647418"/>
          <a:ext cx="1610120" cy="31456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0.62841</cdr:x>
      <cdr:y>0.86944</cdr:y>
    </cdr:from>
    <cdr:to>
      <cdr:x>0.90731</cdr:x>
      <cdr:y>0.97275</cdr:y>
    </cdr:to>
    <cdr:sp macro="" textlink="">
      <cdr:nvSpPr>
        <cdr:cNvPr id="3" name="Rectangle 2">
          <a:extLst xmlns:a="http://schemas.openxmlformats.org/drawingml/2006/main">
            <a:ext uri="{FF2B5EF4-FFF2-40B4-BE49-F238E27FC236}">
              <a16:creationId xmlns:a16="http://schemas.microsoft.com/office/drawing/2014/main" id="{AE2B486D-4F27-43B4-B4ED-763545AD4040}"/>
            </a:ext>
          </a:extLst>
        </cdr:cNvPr>
        <cdr:cNvSpPr/>
      </cdr:nvSpPr>
      <cdr:spPr>
        <a:xfrm xmlns:a="http://schemas.openxmlformats.org/drawingml/2006/main">
          <a:off x="3430450" y="2647418"/>
          <a:ext cx="1522550" cy="31456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2.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3.xml><?xml version="1.0" encoding="utf-8"?>
<c:userShapes xmlns:c="http://schemas.openxmlformats.org/drawingml/2006/chart">
  <cdr:relSizeAnchor xmlns:cdr="http://schemas.openxmlformats.org/drawingml/2006/chartDrawing">
    <cdr:from>
      <cdr:x>0.24311</cdr:x>
      <cdr:y>0.86944</cdr:y>
    </cdr:from>
    <cdr:to>
      <cdr:x>0.53806</cdr:x>
      <cdr:y>0.97275</cdr:y>
    </cdr:to>
    <cdr:sp macro="" textlink="">
      <cdr:nvSpPr>
        <cdr:cNvPr id="2" name="Rectangle 1">
          <a:extLst xmlns:a="http://schemas.openxmlformats.org/drawingml/2006/main">
            <a:ext uri="{FF2B5EF4-FFF2-40B4-BE49-F238E27FC236}">
              <a16:creationId xmlns:a16="http://schemas.microsoft.com/office/drawing/2014/main" id="{8FCEF31A-AB05-4D79-8787-5411ACF97505}"/>
            </a:ext>
          </a:extLst>
        </cdr:cNvPr>
        <cdr:cNvSpPr/>
      </cdr:nvSpPr>
      <cdr:spPr>
        <a:xfrm xmlns:a="http://schemas.openxmlformats.org/drawingml/2006/main">
          <a:off x="1327150" y="2647418"/>
          <a:ext cx="1610120" cy="31456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0.62841</cdr:x>
      <cdr:y>0.86944</cdr:y>
    </cdr:from>
    <cdr:to>
      <cdr:x>0.90731</cdr:x>
      <cdr:y>0.97275</cdr:y>
    </cdr:to>
    <cdr:sp macro="" textlink="">
      <cdr:nvSpPr>
        <cdr:cNvPr id="3" name="Rectangle 2">
          <a:extLst xmlns:a="http://schemas.openxmlformats.org/drawingml/2006/main">
            <a:ext uri="{FF2B5EF4-FFF2-40B4-BE49-F238E27FC236}">
              <a16:creationId xmlns:a16="http://schemas.microsoft.com/office/drawing/2014/main" id="{AE2B486D-4F27-43B4-B4ED-763545AD4040}"/>
            </a:ext>
          </a:extLst>
        </cdr:cNvPr>
        <cdr:cNvSpPr/>
      </cdr:nvSpPr>
      <cdr:spPr>
        <a:xfrm xmlns:a="http://schemas.openxmlformats.org/drawingml/2006/main">
          <a:off x="3430450" y="2647418"/>
          <a:ext cx="1522550" cy="31456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4.xml><?xml version="1.0" encoding="utf-8"?>
<xdr:wsDr xmlns:xdr="http://schemas.openxmlformats.org/drawingml/2006/spreadsheetDrawing" xmlns:a="http://schemas.openxmlformats.org/drawingml/2006/main">
  <xdr:oneCellAnchor>
    <xdr:from>
      <xdr:col>0</xdr:col>
      <xdr:colOff>121920</xdr:colOff>
      <xdr:row>1</xdr:row>
      <xdr:rowOff>68580</xdr:rowOff>
    </xdr:from>
    <xdr:ext cx="1746885" cy="286888"/>
    <xdr:pic>
      <xdr:nvPicPr>
        <xdr:cNvPr id="2" name="Picture 1">
          <a:extLst>
            <a:ext uri="{FF2B5EF4-FFF2-40B4-BE49-F238E27FC236}">
              <a16:creationId xmlns:a16="http://schemas.microsoft.com/office/drawing/2014/main" id="{0C937B0C-FD9C-417B-8C9F-D1DF11C6E7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9524</xdr:rowOff>
    </xdr:from>
    <xdr:to>
      <xdr:col>18</xdr:col>
      <xdr:colOff>600075</xdr:colOff>
      <xdr:row>25</xdr:row>
      <xdr:rowOff>76199</xdr:rowOff>
    </xdr:to>
    <xdr:graphicFrame macro="">
      <xdr:nvGraphicFramePr>
        <xdr:cNvPr id="3" name="Chart 2">
          <a:extLst>
            <a:ext uri="{FF2B5EF4-FFF2-40B4-BE49-F238E27FC236}">
              <a16:creationId xmlns:a16="http://schemas.microsoft.com/office/drawing/2014/main" id="{3901689A-AD75-47CC-A13B-7126A2602F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66676</xdr:colOff>
      <xdr:row>27</xdr:row>
      <xdr:rowOff>314325</xdr:rowOff>
    </xdr:from>
    <xdr:to>
      <xdr:col>19</xdr:col>
      <xdr:colOff>9525</xdr:colOff>
      <xdr:row>45</xdr:row>
      <xdr:rowOff>0</xdr:rowOff>
    </xdr:to>
    <xdr:graphicFrame macro="">
      <xdr:nvGraphicFramePr>
        <xdr:cNvPr id="6" name="Chart 5">
          <a:extLst>
            <a:ext uri="{FF2B5EF4-FFF2-40B4-BE49-F238E27FC236}">
              <a16:creationId xmlns:a16="http://schemas.microsoft.com/office/drawing/2014/main" id="{0C96BFA2-56E4-4C48-947E-F25BAF75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121920</xdr:colOff>
      <xdr:row>1</xdr:row>
      <xdr:rowOff>68580</xdr:rowOff>
    </xdr:from>
    <xdr:ext cx="1746885" cy="286888"/>
    <xdr:pic>
      <xdr:nvPicPr>
        <xdr:cNvPr id="5" name="Picture 4">
          <a:extLst>
            <a:ext uri="{FF2B5EF4-FFF2-40B4-BE49-F238E27FC236}">
              <a16:creationId xmlns:a16="http://schemas.microsoft.com/office/drawing/2014/main" id="{1965AE28-36B2-4AF6-85D0-3311D48B1E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9524</xdr:rowOff>
    </xdr:from>
    <xdr:to>
      <xdr:col>18</xdr:col>
      <xdr:colOff>600075</xdr:colOff>
      <xdr:row>25</xdr:row>
      <xdr:rowOff>76199</xdr:rowOff>
    </xdr:to>
    <xdr:graphicFrame macro="">
      <xdr:nvGraphicFramePr>
        <xdr:cNvPr id="7" name="Chart 6">
          <a:extLst>
            <a:ext uri="{FF2B5EF4-FFF2-40B4-BE49-F238E27FC236}">
              <a16:creationId xmlns:a16="http://schemas.microsoft.com/office/drawing/2014/main" id="{7E96FB12-D4B9-4FDF-B26E-9C5D3FE63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66676</xdr:colOff>
      <xdr:row>27</xdr:row>
      <xdr:rowOff>314325</xdr:rowOff>
    </xdr:from>
    <xdr:to>
      <xdr:col>19</xdr:col>
      <xdr:colOff>9525</xdr:colOff>
      <xdr:row>45</xdr:row>
      <xdr:rowOff>0</xdr:rowOff>
    </xdr:to>
    <xdr:graphicFrame macro="">
      <xdr:nvGraphicFramePr>
        <xdr:cNvPr id="8" name="Chart 7">
          <a:extLst>
            <a:ext uri="{FF2B5EF4-FFF2-40B4-BE49-F238E27FC236}">
              <a16:creationId xmlns:a16="http://schemas.microsoft.com/office/drawing/2014/main" id="{ED4970AC-95BF-4C53-BEDC-F6D8E515A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0.30418</cdr:x>
      <cdr:y>0.86501</cdr:y>
    </cdr:from>
    <cdr:to>
      <cdr:x>0.60022</cdr:x>
      <cdr:y>0.9663</cdr:y>
    </cdr:to>
    <cdr:sp macro="" textlink="">
      <cdr:nvSpPr>
        <cdr:cNvPr id="2" name="Rectangle 1">
          <a:extLst xmlns:a="http://schemas.openxmlformats.org/drawingml/2006/main">
            <a:ext uri="{FF2B5EF4-FFF2-40B4-BE49-F238E27FC236}">
              <a16:creationId xmlns:a16="http://schemas.microsoft.com/office/drawing/2014/main" id="{9204A59A-63E8-49F6-AF2D-53E8B8772B1E}"/>
            </a:ext>
          </a:extLst>
        </cdr:cNvPr>
        <cdr:cNvSpPr/>
      </cdr:nvSpPr>
      <cdr:spPr>
        <a:xfrm xmlns:a="http://schemas.openxmlformats.org/drawingml/2006/main">
          <a:off x="1660525" y="2633923"/>
          <a:ext cx="1616073" cy="30840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0.67351</cdr:x>
      <cdr:y>0.86128</cdr:y>
    </cdr:from>
    <cdr:to>
      <cdr:x>0.92825</cdr:x>
      <cdr:y>0.96256</cdr:y>
    </cdr:to>
    <cdr:sp macro="" textlink="">
      <cdr:nvSpPr>
        <cdr:cNvPr id="3" name="Rectangle 2">
          <a:extLst xmlns:a="http://schemas.openxmlformats.org/drawingml/2006/main">
            <a:ext uri="{FF2B5EF4-FFF2-40B4-BE49-F238E27FC236}">
              <a16:creationId xmlns:a16="http://schemas.microsoft.com/office/drawing/2014/main" id="{F0B34E56-AE97-4127-A93F-390107D2D81A}"/>
            </a:ext>
          </a:extLst>
        </cdr:cNvPr>
        <cdr:cNvSpPr/>
      </cdr:nvSpPr>
      <cdr:spPr>
        <a:xfrm xmlns:a="http://schemas.openxmlformats.org/drawingml/2006/main">
          <a:off x="3676684" y="2622550"/>
          <a:ext cx="1390615" cy="30840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6.xml><?xml version="1.0" encoding="utf-8"?>
<c:userShapes xmlns:c="http://schemas.openxmlformats.org/drawingml/2006/chart">
  <cdr:relSizeAnchor xmlns:cdr="http://schemas.openxmlformats.org/drawingml/2006/chartDrawing">
    <cdr:from>
      <cdr:x>0.25009</cdr:x>
      <cdr:y>0.8744</cdr:y>
    </cdr:from>
    <cdr:to>
      <cdr:x>0.54613</cdr:x>
      <cdr:y>0.97568</cdr:y>
    </cdr:to>
    <cdr:sp macro="" textlink="">
      <cdr:nvSpPr>
        <cdr:cNvPr id="2" name="Rectangle 1">
          <a:extLst xmlns:a="http://schemas.openxmlformats.org/drawingml/2006/main">
            <a:ext uri="{FF2B5EF4-FFF2-40B4-BE49-F238E27FC236}">
              <a16:creationId xmlns:a16="http://schemas.microsoft.com/office/drawing/2014/main" id="{9204A59A-63E8-49F6-AF2D-53E8B8772B1E}"/>
            </a:ext>
          </a:extLst>
        </cdr:cNvPr>
        <cdr:cNvSpPr/>
      </cdr:nvSpPr>
      <cdr:spPr>
        <a:xfrm xmlns:a="http://schemas.openxmlformats.org/drawingml/2006/main">
          <a:off x="1365250" y="2662498"/>
          <a:ext cx="1616073" cy="30840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0.64036</cdr:x>
      <cdr:y>0.87066</cdr:y>
    </cdr:from>
    <cdr:to>
      <cdr:x>0.91953</cdr:x>
      <cdr:y>0.97195</cdr:y>
    </cdr:to>
    <cdr:sp macro="" textlink="">
      <cdr:nvSpPr>
        <cdr:cNvPr id="3" name="Rectangle 2">
          <a:extLst xmlns:a="http://schemas.openxmlformats.org/drawingml/2006/main">
            <a:ext uri="{FF2B5EF4-FFF2-40B4-BE49-F238E27FC236}">
              <a16:creationId xmlns:a16="http://schemas.microsoft.com/office/drawing/2014/main" id="{F0B34E56-AE97-4127-A93F-390107D2D81A}"/>
            </a:ext>
          </a:extLst>
        </cdr:cNvPr>
        <cdr:cNvSpPr/>
      </cdr:nvSpPr>
      <cdr:spPr>
        <a:xfrm xmlns:a="http://schemas.openxmlformats.org/drawingml/2006/main">
          <a:off x="3495709" y="2651125"/>
          <a:ext cx="1523965" cy="30840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7.xml><?xml version="1.0" encoding="utf-8"?>
<c:userShapes xmlns:c="http://schemas.openxmlformats.org/drawingml/2006/chart">
  <cdr:relSizeAnchor xmlns:cdr="http://schemas.openxmlformats.org/drawingml/2006/chartDrawing">
    <cdr:from>
      <cdr:x>0.30418</cdr:x>
      <cdr:y>0.86501</cdr:y>
    </cdr:from>
    <cdr:to>
      <cdr:x>0.60022</cdr:x>
      <cdr:y>0.9663</cdr:y>
    </cdr:to>
    <cdr:sp macro="" textlink="">
      <cdr:nvSpPr>
        <cdr:cNvPr id="2" name="Rectangle 1">
          <a:extLst xmlns:a="http://schemas.openxmlformats.org/drawingml/2006/main">
            <a:ext uri="{FF2B5EF4-FFF2-40B4-BE49-F238E27FC236}">
              <a16:creationId xmlns:a16="http://schemas.microsoft.com/office/drawing/2014/main" id="{9204A59A-63E8-49F6-AF2D-53E8B8772B1E}"/>
            </a:ext>
          </a:extLst>
        </cdr:cNvPr>
        <cdr:cNvSpPr/>
      </cdr:nvSpPr>
      <cdr:spPr>
        <a:xfrm xmlns:a="http://schemas.openxmlformats.org/drawingml/2006/main">
          <a:off x="1660525" y="2633923"/>
          <a:ext cx="1616073" cy="30840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0.67351</cdr:x>
      <cdr:y>0.86128</cdr:y>
    </cdr:from>
    <cdr:to>
      <cdr:x>0.92825</cdr:x>
      <cdr:y>0.96256</cdr:y>
    </cdr:to>
    <cdr:sp macro="" textlink="">
      <cdr:nvSpPr>
        <cdr:cNvPr id="3" name="Rectangle 2">
          <a:extLst xmlns:a="http://schemas.openxmlformats.org/drawingml/2006/main">
            <a:ext uri="{FF2B5EF4-FFF2-40B4-BE49-F238E27FC236}">
              <a16:creationId xmlns:a16="http://schemas.microsoft.com/office/drawing/2014/main" id="{F0B34E56-AE97-4127-A93F-390107D2D81A}"/>
            </a:ext>
          </a:extLst>
        </cdr:cNvPr>
        <cdr:cNvSpPr/>
      </cdr:nvSpPr>
      <cdr:spPr>
        <a:xfrm xmlns:a="http://schemas.openxmlformats.org/drawingml/2006/main">
          <a:off x="3676684" y="2622550"/>
          <a:ext cx="1390615" cy="30840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8.xml><?xml version="1.0" encoding="utf-8"?>
<c:userShapes xmlns:c="http://schemas.openxmlformats.org/drawingml/2006/chart">
  <cdr:relSizeAnchor xmlns:cdr="http://schemas.openxmlformats.org/drawingml/2006/chartDrawing">
    <cdr:from>
      <cdr:x>0.25009</cdr:x>
      <cdr:y>0.8744</cdr:y>
    </cdr:from>
    <cdr:to>
      <cdr:x>0.54613</cdr:x>
      <cdr:y>0.97568</cdr:y>
    </cdr:to>
    <cdr:sp macro="" textlink="">
      <cdr:nvSpPr>
        <cdr:cNvPr id="2" name="Rectangle 1">
          <a:extLst xmlns:a="http://schemas.openxmlformats.org/drawingml/2006/main">
            <a:ext uri="{FF2B5EF4-FFF2-40B4-BE49-F238E27FC236}">
              <a16:creationId xmlns:a16="http://schemas.microsoft.com/office/drawing/2014/main" id="{9204A59A-63E8-49F6-AF2D-53E8B8772B1E}"/>
            </a:ext>
          </a:extLst>
        </cdr:cNvPr>
        <cdr:cNvSpPr/>
      </cdr:nvSpPr>
      <cdr:spPr>
        <a:xfrm xmlns:a="http://schemas.openxmlformats.org/drawingml/2006/main">
          <a:off x="1365250" y="2662498"/>
          <a:ext cx="1616073" cy="30840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0.64036</cdr:x>
      <cdr:y>0.87066</cdr:y>
    </cdr:from>
    <cdr:to>
      <cdr:x>0.91953</cdr:x>
      <cdr:y>0.97195</cdr:y>
    </cdr:to>
    <cdr:sp macro="" textlink="">
      <cdr:nvSpPr>
        <cdr:cNvPr id="3" name="Rectangle 2">
          <a:extLst xmlns:a="http://schemas.openxmlformats.org/drawingml/2006/main">
            <a:ext uri="{FF2B5EF4-FFF2-40B4-BE49-F238E27FC236}">
              <a16:creationId xmlns:a16="http://schemas.microsoft.com/office/drawing/2014/main" id="{F0B34E56-AE97-4127-A93F-390107D2D81A}"/>
            </a:ext>
          </a:extLst>
        </cdr:cNvPr>
        <cdr:cNvSpPr/>
      </cdr:nvSpPr>
      <cdr:spPr>
        <a:xfrm xmlns:a="http://schemas.openxmlformats.org/drawingml/2006/main">
          <a:off x="3495709" y="2651125"/>
          <a:ext cx="1523965" cy="30840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9.xml><?xml version="1.0" encoding="utf-8"?>
<xdr:wsDr xmlns:xdr="http://schemas.openxmlformats.org/drawingml/2006/spreadsheetDrawing" xmlns:a="http://schemas.openxmlformats.org/drawingml/2006/main">
  <xdr:oneCellAnchor>
    <xdr:from>
      <xdr:col>0</xdr:col>
      <xdr:colOff>76200</xdr:colOff>
      <xdr:row>1</xdr:row>
      <xdr:rowOff>60960</xdr:rowOff>
    </xdr:from>
    <xdr:ext cx="1746885" cy="286888"/>
    <xdr:pic>
      <xdr:nvPicPr>
        <xdr:cNvPr id="3" name="Picture 2">
          <a:extLst>
            <a:ext uri="{FF2B5EF4-FFF2-40B4-BE49-F238E27FC236}">
              <a16:creationId xmlns:a16="http://schemas.microsoft.com/office/drawing/2014/main" id="{53DE9EF5-89A6-4054-B32C-F1AE21D34E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19050</xdr:colOff>
      <xdr:row>6</xdr:row>
      <xdr:rowOff>9525</xdr:rowOff>
    </xdr:from>
    <xdr:to>
      <xdr:col>21</xdr:col>
      <xdr:colOff>0</xdr:colOff>
      <xdr:row>22</xdr:row>
      <xdr:rowOff>104775</xdr:rowOff>
    </xdr:to>
    <xdr:graphicFrame macro="">
      <xdr:nvGraphicFramePr>
        <xdr:cNvPr id="8" name="Chart 7">
          <a:extLst>
            <a:ext uri="{FF2B5EF4-FFF2-40B4-BE49-F238E27FC236}">
              <a16:creationId xmlns:a16="http://schemas.microsoft.com/office/drawing/2014/main" id="{69677053-8300-4875-A677-C72AE02187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0</xdr:colOff>
      <xdr:row>25</xdr:row>
      <xdr:rowOff>0</xdr:rowOff>
    </xdr:from>
    <xdr:to>
      <xdr:col>21</xdr:col>
      <xdr:colOff>19050</xdr:colOff>
      <xdr:row>41</xdr:row>
      <xdr:rowOff>247650</xdr:rowOff>
    </xdr:to>
    <xdr:graphicFrame macro="">
      <xdr:nvGraphicFramePr>
        <xdr:cNvPr id="6" name="Chart 5">
          <a:extLst>
            <a:ext uri="{FF2B5EF4-FFF2-40B4-BE49-F238E27FC236}">
              <a16:creationId xmlns:a16="http://schemas.microsoft.com/office/drawing/2014/main" id="{50EF5AFF-AD96-492A-BC6D-EFAE30C43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xdr:row>
      <xdr:rowOff>1</xdr:rowOff>
    </xdr:from>
    <xdr:to>
      <xdr:col>30</xdr:col>
      <xdr:colOff>581025</xdr:colOff>
      <xdr:row>23</xdr:row>
      <xdr:rowOff>47626</xdr:rowOff>
    </xdr:to>
    <xdr:graphicFrame macro="">
      <xdr:nvGraphicFramePr>
        <xdr:cNvPr id="7" name="Chart 6">
          <a:extLst>
            <a:ext uri="{FF2B5EF4-FFF2-40B4-BE49-F238E27FC236}">
              <a16:creationId xmlns:a16="http://schemas.microsoft.com/office/drawing/2014/main" id="{378A6CD5-5A2B-4C98-8FC8-B5D07CD1A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76200</xdr:colOff>
      <xdr:row>1</xdr:row>
      <xdr:rowOff>60960</xdr:rowOff>
    </xdr:from>
    <xdr:ext cx="1746885" cy="286888"/>
    <xdr:pic>
      <xdr:nvPicPr>
        <xdr:cNvPr id="9" name="Picture 8">
          <a:extLst>
            <a:ext uri="{FF2B5EF4-FFF2-40B4-BE49-F238E27FC236}">
              <a16:creationId xmlns:a16="http://schemas.microsoft.com/office/drawing/2014/main" id="{2D6DE5AD-7480-4584-86AC-BE68A3498BD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19050</xdr:colOff>
      <xdr:row>6</xdr:row>
      <xdr:rowOff>9525</xdr:rowOff>
    </xdr:from>
    <xdr:to>
      <xdr:col>21</xdr:col>
      <xdr:colOff>0</xdr:colOff>
      <xdr:row>22</xdr:row>
      <xdr:rowOff>104775</xdr:rowOff>
    </xdr:to>
    <xdr:graphicFrame macro="">
      <xdr:nvGraphicFramePr>
        <xdr:cNvPr id="11" name="Chart 10">
          <a:extLst>
            <a:ext uri="{FF2B5EF4-FFF2-40B4-BE49-F238E27FC236}">
              <a16:creationId xmlns:a16="http://schemas.microsoft.com/office/drawing/2014/main" id="{0C308F8E-D050-4CC5-A3E2-1E01256FC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13</xdr:col>
      <xdr:colOff>0</xdr:colOff>
      <xdr:row>25</xdr:row>
      <xdr:rowOff>0</xdr:rowOff>
    </xdr:from>
    <xdr:to>
      <xdr:col>21</xdr:col>
      <xdr:colOff>19050</xdr:colOff>
      <xdr:row>41</xdr:row>
      <xdr:rowOff>247650</xdr:rowOff>
    </xdr:to>
    <xdr:graphicFrame macro="">
      <xdr:nvGraphicFramePr>
        <xdr:cNvPr id="13" name="Chart 12">
          <a:extLst>
            <a:ext uri="{FF2B5EF4-FFF2-40B4-BE49-F238E27FC236}">
              <a16:creationId xmlns:a16="http://schemas.microsoft.com/office/drawing/2014/main" id="{B53BA2F0-3B6C-496C-8632-895963AF1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0</xdr:colOff>
      <xdr:row>6</xdr:row>
      <xdr:rowOff>1</xdr:rowOff>
    </xdr:from>
    <xdr:to>
      <xdr:col>30</xdr:col>
      <xdr:colOff>581025</xdr:colOff>
      <xdr:row>23</xdr:row>
      <xdr:rowOff>47626</xdr:rowOff>
    </xdr:to>
    <xdr:graphicFrame macro="">
      <xdr:nvGraphicFramePr>
        <xdr:cNvPr id="14" name="Chart 13">
          <a:extLst>
            <a:ext uri="{FF2B5EF4-FFF2-40B4-BE49-F238E27FC236}">
              <a16:creationId xmlns:a16="http://schemas.microsoft.com/office/drawing/2014/main" id="{0A9EB508-4E02-46D1-ADE8-2E9C6CA7A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76200</xdr:colOff>
      <xdr:row>1</xdr:row>
      <xdr:rowOff>60960</xdr:rowOff>
    </xdr:from>
    <xdr:ext cx="1746885" cy="286888"/>
    <xdr:pic>
      <xdr:nvPicPr>
        <xdr:cNvPr id="15" name="Picture 14">
          <a:extLst>
            <a:ext uri="{FF2B5EF4-FFF2-40B4-BE49-F238E27FC236}">
              <a16:creationId xmlns:a16="http://schemas.microsoft.com/office/drawing/2014/main" id="{AB04948E-C2E8-47EB-913D-18DE98F7966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19050</xdr:colOff>
      <xdr:row>6</xdr:row>
      <xdr:rowOff>9525</xdr:rowOff>
    </xdr:from>
    <xdr:to>
      <xdr:col>21</xdr:col>
      <xdr:colOff>0</xdr:colOff>
      <xdr:row>22</xdr:row>
      <xdr:rowOff>104775</xdr:rowOff>
    </xdr:to>
    <xdr:graphicFrame macro="">
      <xdr:nvGraphicFramePr>
        <xdr:cNvPr id="17" name="Chart 16">
          <a:extLst>
            <a:ext uri="{FF2B5EF4-FFF2-40B4-BE49-F238E27FC236}">
              <a16:creationId xmlns:a16="http://schemas.microsoft.com/office/drawing/2014/main" id="{168D2502-09B9-452A-899B-1F3C53030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13</xdr:col>
      <xdr:colOff>0</xdr:colOff>
      <xdr:row>25</xdr:row>
      <xdr:rowOff>0</xdr:rowOff>
    </xdr:from>
    <xdr:to>
      <xdr:col>21</xdr:col>
      <xdr:colOff>19050</xdr:colOff>
      <xdr:row>41</xdr:row>
      <xdr:rowOff>247650</xdr:rowOff>
    </xdr:to>
    <xdr:graphicFrame macro="">
      <xdr:nvGraphicFramePr>
        <xdr:cNvPr id="18" name="Chart 17">
          <a:extLst>
            <a:ext uri="{FF2B5EF4-FFF2-40B4-BE49-F238E27FC236}">
              <a16:creationId xmlns:a16="http://schemas.microsoft.com/office/drawing/2014/main" id="{60885E6C-F880-4D59-A7A3-CB403E1F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0</xdr:colOff>
      <xdr:row>6</xdr:row>
      <xdr:rowOff>1</xdr:rowOff>
    </xdr:from>
    <xdr:to>
      <xdr:col>30</xdr:col>
      <xdr:colOff>581025</xdr:colOff>
      <xdr:row>23</xdr:row>
      <xdr:rowOff>47626</xdr:rowOff>
    </xdr:to>
    <xdr:graphicFrame macro="">
      <xdr:nvGraphicFramePr>
        <xdr:cNvPr id="19" name="Chart 18">
          <a:extLst>
            <a:ext uri="{FF2B5EF4-FFF2-40B4-BE49-F238E27FC236}">
              <a16:creationId xmlns:a16="http://schemas.microsoft.com/office/drawing/2014/main" id="{108327B6-5CC4-412F-98C3-52921B313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0</xdr:col>
      <xdr:colOff>1859056</xdr:colOff>
      <xdr:row>1</xdr:row>
      <xdr:rowOff>389422</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33618</xdr:colOff>
      <xdr:row>7</xdr:row>
      <xdr:rowOff>141195</xdr:rowOff>
    </xdr:from>
    <xdr:to>
      <xdr:col>18</xdr:col>
      <xdr:colOff>466913</xdr:colOff>
      <xdr:row>32</xdr:row>
      <xdr:rowOff>1</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BA0363D-4891-45F9-9128-C8499171B38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376238" y="1825215"/>
              <a:ext cx="11954735" cy="452224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11210</xdr:colOff>
      <xdr:row>7</xdr:row>
      <xdr:rowOff>152399</xdr:rowOff>
    </xdr:from>
    <xdr:to>
      <xdr:col>30</xdr:col>
      <xdr:colOff>593917</xdr:colOff>
      <xdr:row>32</xdr:row>
      <xdr:rowOff>33618</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2FC146B7-BB0A-42B8-B28A-3EAAC13231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5957310" y="1836419"/>
              <a:ext cx="6678707" cy="454465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22412</xdr:colOff>
      <xdr:row>34</xdr:row>
      <xdr:rowOff>163608</xdr:rowOff>
    </xdr:from>
    <xdr:to>
      <xdr:col>18</xdr:col>
      <xdr:colOff>582706</xdr:colOff>
      <xdr:row>56</xdr:row>
      <xdr:rowOff>134472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460590F8-95E9-4A8B-9764-C4DEF6EE2DB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365032" y="6846348"/>
              <a:ext cx="12081734" cy="419234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xdr:colOff>
      <xdr:row>35</xdr:row>
      <xdr:rowOff>17930</xdr:rowOff>
    </xdr:from>
    <xdr:to>
      <xdr:col>30</xdr:col>
      <xdr:colOff>582709</xdr:colOff>
      <xdr:row>57</xdr:row>
      <xdr:rowOff>11207</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238DEAAF-74FA-4A1A-AB0E-DEA5537DDF6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5946102" y="6875930"/>
              <a:ext cx="6678707" cy="420713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17927</xdr:colOff>
      <xdr:row>60</xdr:row>
      <xdr:rowOff>163606</xdr:rowOff>
    </xdr:from>
    <xdr:to>
      <xdr:col>31</xdr:col>
      <xdr:colOff>36603</xdr:colOff>
      <xdr:row>83</xdr:row>
      <xdr:rowOff>11206</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957E0078-B601-4EE3-B1CE-E3BF46ED635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25964027" y="11738386"/>
              <a:ext cx="6724276" cy="43434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11206</xdr:colOff>
      <xdr:row>87</xdr:row>
      <xdr:rowOff>11206</xdr:rowOff>
    </xdr:from>
    <xdr:to>
      <xdr:col>18</xdr:col>
      <xdr:colOff>578970</xdr:colOff>
      <xdr:row>110</xdr:row>
      <xdr:rowOff>161364</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3CD32006-8BCD-455C-86F3-D74BFE0F2B7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3353826" y="16759966"/>
              <a:ext cx="12089204" cy="453165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0</xdr:colOff>
      <xdr:row>87</xdr:row>
      <xdr:rowOff>0</xdr:rowOff>
    </xdr:from>
    <xdr:to>
      <xdr:col>31</xdr:col>
      <xdr:colOff>18676</xdr:colOff>
      <xdr:row>110</xdr:row>
      <xdr:rowOff>150158</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2113963C-7F39-4E3A-8C11-0239B1B351B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5946100" y="16748760"/>
              <a:ext cx="6724276" cy="453165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xdr:col>
      <xdr:colOff>11207</xdr:colOff>
      <xdr:row>61</xdr:row>
      <xdr:rowOff>11203</xdr:rowOff>
    </xdr:from>
    <xdr:to>
      <xdr:col>18</xdr:col>
      <xdr:colOff>545353</xdr:colOff>
      <xdr:row>83</xdr:row>
      <xdr:rowOff>26891</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00ABC76B-57FE-45E3-9C2E-5E1A0BF20CD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13315727" y="11761243"/>
              <a:ext cx="12093686" cy="433622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0.xml><?xml version="1.0" encoding="utf-8"?>
<c:userShapes xmlns:c="http://schemas.openxmlformats.org/drawingml/2006/chart">
  <cdr:relSizeAnchor xmlns:cdr="http://schemas.openxmlformats.org/drawingml/2006/chartDrawing">
    <cdr:from>
      <cdr:x>0.31116</cdr:x>
      <cdr:y>0.88219</cdr:y>
    </cdr:from>
    <cdr:to>
      <cdr:x>0.6072</cdr:x>
      <cdr:y>0.97817</cdr:y>
    </cdr:to>
    <cdr:sp macro="" textlink="">
      <cdr:nvSpPr>
        <cdr:cNvPr id="2" name="Rectangle 1">
          <a:extLst xmlns:a="http://schemas.openxmlformats.org/drawingml/2006/main">
            <a:ext uri="{FF2B5EF4-FFF2-40B4-BE49-F238E27FC236}">
              <a16:creationId xmlns:a16="http://schemas.microsoft.com/office/drawing/2014/main" id="{FB99E4C6-49ED-4D86-8CD4-196294F5CD01}"/>
            </a:ext>
          </a:extLst>
        </cdr:cNvPr>
        <cdr:cNvSpPr/>
      </cdr:nvSpPr>
      <cdr:spPr>
        <a:xfrm xmlns:a="http://schemas.openxmlformats.org/drawingml/2006/main">
          <a:off x="1698625" y="2686240"/>
          <a:ext cx="1616073" cy="29222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0.65955</cdr:x>
      <cdr:y>0.88213</cdr:y>
    </cdr:from>
    <cdr:to>
      <cdr:x>0.94396</cdr:x>
      <cdr:y>0.97823</cdr:y>
    </cdr:to>
    <cdr:sp macro="" textlink="">
      <cdr:nvSpPr>
        <cdr:cNvPr id="3" name="Rectangle 2">
          <a:extLst xmlns:a="http://schemas.openxmlformats.org/drawingml/2006/main">
            <a:ext uri="{FF2B5EF4-FFF2-40B4-BE49-F238E27FC236}">
              <a16:creationId xmlns:a16="http://schemas.microsoft.com/office/drawing/2014/main" id="{19518BF6-655F-49D4-B8F2-C89F02339F50}"/>
            </a:ext>
          </a:extLst>
        </cdr:cNvPr>
        <cdr:cNvSpPr/>
      </cdr:nvSpPr>
      <cdr:spPr>
        <a:xfrm xmlns:a="http://schemas.openxmlformats.org/drawingml/2006/main">
          <a:off x="3600485" y="2686049"/>
          <a:ext cx="1552539" cy="29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1.xml><?xml version="1.0" encoding="utf-8"?>
<c:userShapes xmlns:c="http://schemas.openxmlformats.org/drawingml/2006/chart">
  <cdr:relSizeAnchor xmlns:cdr="http://schemas.openxmlformats.org/drawingml/2006/chartDrawing">
    <cdr:from>
      <cdr:x>0.23962</cdr:x>
      <cdr:y>0.86418</cdr:y>
    </cdr:from>
    <cdr:to>
      <cdr:x>0.53566</cdr:x>
      <cdr:y>0.96505</cdr:y>
    </cdr:to>
    <cdr:sp macro="" textlink="">
      <cdr:nvSpPr>
        <cdr:cNvPr id="2" name="Rectangle 1">
          <a:extLst xmlns:a="http://schemas.openxmlformats.org/drawingml/2006/main">
            <a:ext uri="{FF2B5EF4-FFF2-40B4-BE49-F238E27FC236}">
              <a16:creationId xmlns:a16="http://schemas.microsoft.com/office/drawing/2014/main" id="{C5473142-4500-4D07-9397-37AC320C5302}"/>
            </a:ext>
          </a:extLst>
        </cdr:cNvPr>
        <cdr:cNvSpPr/>
      </cdr:nvSpPr>
      <cdr:spPr>
        <a:xfrm xmlns:a="http://schemas.openxmlformats.org/drawingml/2006/main">
          <a:off x="1308100" y="2584647"/>
          <a:ext cx="1616073" cy="3016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0.64211</cdr:x>
      <cdr:y>0.8673</cdr:y>
    </cdr:from>
    <cdr:to>
      <cdr:x>0.92651</cdr:x>
      <cdr:y>0.9683</cdr:y>
    </cdr:to>
    <cdr:sp macro="" textlink="">
      <cdr:nvSpPr>
        <cdr:cNvPr id="3" name="Rectangle 2">
          <a:extLst xmlns:a="http://schemas.openxmlformats.org/drawingml/2006/main">
            <a:ext uri="{FF2B5EF4-FFF2-40B4-BE49-F238E27FC236}">
              <a16:creationId xmlns:a16="http://schemas.microsoft.com/office/drawing/2014/main" id="{D738F8DB-4E90-439B-8C71-3C8EE2BEFCD5}"/>
            </a:ext>
          </a:extLst>
        </cdr:cNvPr>
        <cdr:cNvSpPr/>
      </cdr:nvSpPr>
      <cdr:spPr>
        <a:xfrm xmlns:a="http://schemas.openxmlformats.org/drawingml/2006/main">
          <a:off x="3505235" y="2593975"/>
          <a:ext cx="1552539" cy="30205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2.xml><?xml version="1.0" encoding="utf-8"?>
<c:userShapes xmlns:c="http://schemas.openxmlformats.org/drawingml/2006/chart">
  <cdr:relSizeAnchor xmlns:cdr="http://schemas.openxmlformats.org/drawingml/2006/chartDrawing">
    <cdr:from>
      <cdr:x>0.31116</cdr:x>
      <cdr:y>0.88219</cdr:y>
    </cdr:from>
    <cdr:to>
      <cdr:x>0.6072</cdr:x>
      <cdr:y>0.97817</cdr:y>
    </cdr:to>
    <cdr:sp macro="" textlink="">
      <cdr:nvSpPr>
        <cdr:cNvPr id="2" name="Rectangle 1">
          <a:extLst xmlns:a="http://schemas.openxmlformats.org/drawingml/2006/main">
            <a:ext uri="{FF2B5EF4-FFF2-40B4-BE49-F238E27FC236}">
              <a16:creationId xmlns:a16="http://schemas.microsoft.com/office/drawing/2014/main" id="{FB99E4C6-49ED-4D86-8CD4-196294F5CD01}"/>
            </a:ext>
          </a:extLst>
        </cdr:cNvPr>
        <cdr:cNvSpPr/>
      </cdr:nvSpPr>
      <cdr:spPr>
        <a:xfrm xmlns:a="http://schemas.openxmlformats.org/drawingml/2006/main">
          <a:off x="1698625" y="2686240"/>
          <a:ext cx="1616073" cy="29222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0.65955</cdr:x>
      <cdr:y>0.88213</cdr:y>
    </cdr:from>
    <cdr:to>
      <cdr:x>0.94396</cdr:x>
      <cdr:y>0.97823</cdr:y>
    </cdr:to>
    <cdr:sp macro="" textlink="">
      <cdr:nvSpPr>
        <cdr:cNvPr id="3" name="Rectangle 2">
          <a:extLst xmlns:a="http://schemas.openxmlformats.org/drawingml/2006/main">
            <a:ext uri="{FF2B5EF4-FFF2-40B4-BE49-F238E27FC236}">
              <a16:creationId xmlns:a16="http://schemas.microsoft.com/office/drawing/2014/main" id="{19518BF6-655F-49D4-B8F2-C89F02339F50}"/>
            </a:ext>
          </a:extLst>
        </cdr:cNvPr>
        <cdr:cNvSpPr/>
      </cdr:nvSpPr>
      <cdr:spPr>
        <a:xfrm xmlns:a="http://schemas.openxmlformats.org/drawingml/2006/main">
          <a:off x="3600485" y="2686049"/>
          <a:ext cx="1552539" cy="29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3.xml><?xml version="1.0" encoding="utf-8"?>
<c:userShapes xmlns:c="http://schemas.openxmlformats.org/drawingml/2006/chart">
  <cdr:relSizeAnchor xmlns:cdr="http://schemas.openxmlformats.org/drawingml/2006/chartDrawing">
    <cdr:from>
      <cdr:x>0.23962</cdr:x>
      <cdr:y>0.86418</cdr:y>
    </cdr:from>
    <cdr:to>
      <cdr:x>0.53566</cdr:x>
      <cdr:y>0.96505</cdr:y>
    </cdr:to>
    <cdr:sp macro="" textlink="">
      <cdr:nvSpPr>
        <cdr:cNvPr id="2" name="Rectangle 1">
          <a:extLst xmlns:a="http://schemas.openxmlformats.org/drawingml/2006/main">
            <a:ext uri="{FF2B5EF4-FFF2-40B4-BE49-F238E27FC236}">
              <a16:creationId xmlns:a16="http://schemas.microsoft.com/office/drawing/2014/main" id="{C5473142-4500-4D07-9397-37AC320C5302}"/>
            </a:ext>
          </a:extLst>
        </cdr:cNvPr>
        <cdr:cNvSpPr/>
      </cdr:nvSpPr>
      <cdr:spPr>
        <a:xfrm xmlns:a="http://schemas.openxmlformats.org/drawingml/2006/main">
          <a:off x="1308100" y="2584647"/>
          <a:ext cx="1616073" cy="3016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0.64211</cdr:x>
      <cdr:y>0.8673</cdr:y>
    </cdr:from>
    <cdr:to>
      <cdr:x>0.92651</cdr:x>
      <cdr:y>0.9683</cdr:y>
    </cdr:to>
    <cdr:sp macro="" textlink="">
      <cdr:nvSpPr>
        <cdr:cNvPr id="3" name="Rectangle 2">
          <a:extLst xmlns:a="http://schemas.openxmlformats.org/drawingml/2006/main">
            <a:ext uri="{FF2B5EF4-FFF2-40B4-BE49-F238E27FC236}">
              <a16:creationId xmlns:a16="http://schemas.microsoft.com/office/drawing/2014/main" id="{D738F8DB-4E90-439B-8C71-3C8EE2BEFCD5}"/>
            </a:ext>
          </a:extLst>
        </cdr:cNvPr>
        <cdr:cNvSpPr/>
      </cdr:nvSpPr>
      <cdr:spPr>
        <a:xfrm xmlns:a="http://schemas.openxmlformats.org/drawingml/2006/main">
          <a:off x="3505235" y="2593975"/>
          <a:ext cx="1552539" cy="30205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4.xml><?xml version="1.0" encoding="utf-8"?>
<c:userShapes xmlns:c="http://schemas.openxmlformats.org/drawingml/2006/chart">
  <cdr:relSizeAnchor xmlns:cdr="http://schemas.openxmlformats.org/drawingml/2006/chartDrawing">
    <cdr:from>
      <cdr:x>0.31116</cdr:x>
      <cdr:y>0.88219</cdr:y>
    </cdr:from>
    <cdr:to>
      <cdr:x>0.6072</cdr:x>
      <cdr:y>0.97817</cdr:y>
    </cdr:to>
    <cdr:sp macro="" textlink="">
      <cdr:nvSpPr>
        <cdr:cNvPr id="2" name="Rectangle 1">
          <a:extLst xmlns:a="http://schemas.openxmlformats.org/drawingml/2006/main">
            <a:ext uri="{FF2B5EF4-FFF2-40B4-BE49-F238E27FC236}">
              <a16:creationId xmlns:a16="http://schemas.microsoft.com/office/drawing/2014/main" id="{FB99E4C6-49ED-4D86-8CD4-196294F5CD01}"/>
            </a:ext>
          </a:extLst>
        </cdr:cNvPr>
        <cdr:cNvSpPr/>
      </cdr:nvSpPr>
      <cdr:spPr>
        <a:xfrm xmlns:a="http://schemas.openxmlformats.org/drawingml/2006/main">
          <a:off x="1698625" y="2686240"/>
          <a:ext cx="1616073" cy="29222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0.65955</cdr:x>
      <cdr:y>0.88213</cdr:y>
    </cdr:from>
    <cdr:to>
      <cdr:x>0.94396</cdr:x>
      <cdr:y>0.97823</cdr:y>
    </cdr:to>
    <cdr:sp macro="" textlink="">
      <cdr:nvSpPr>
        <cdr:cNvPr id="3" name="Rectangle 2">
          <a:extLst xmlns:a="http://schemas.openxmlformats.org/drawingml/2006/main">
            <a:ext uri="{FF2B5EF4-FFF2-40B4-BE49-F238E27FC236}">
              <a16:creationId xmlns:a16="http://schemas.microsoft.com/office/drawing/2014/main" id="{19518BF6-655F-49D4-B8F2-C89F02339F50}"/>
            </a:ext>
          </a:extLst>
        </cdr:cNvPr>
        <cdr:cNvSpPr/>
      </cdr:nvSpPr>
      <cdr:spPr>
        <a:xfrm xmlns:a="http://schemas.openxmlformats.org/drawingml/2006/main">
          <a:off x="3600485" y="2686049"/>
          <a:ext cx="1552539" cy="29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5.xml><?xml version="1.0" encoding="utf-8"?>
<c:userShapes xmlns:c="http://schemas.openxmlformats.org/drawingml/2006/chart">
  <cdr:relSizeAnchor xmlns:cdr="http://schemas.openxmlformats.org/drawingml/2006/chartDrawing">
    <cdr:from>
      <cdr:x>0.23962</cdr:x>
      <cdr:y>0.86418</cdr:y>
    </cdr:from>
    <cdr:to>
      <cdr:x>0.53566</cdr:x>
      <cdr:y>0.96505</cdr:y>
    </cdr:to>
    <cdr:sp macro="" textlink="">
      <cdr:nvSpPr>
        <cdr:cNvPr id="2" name="Rectangle 1">
          <a:extLst xmlns:a="http://schemas.openxmlformats.org/drawingml/2006/main">
            <a:ext uri="{FF2B5EF4-FFF2-40B4-BE49-F238E27FC236}">
              <a16:creationId xmlns:a16="http://schemas.microsoft.com/office/drawing/2014/main" id="{C5473142-4500-4D07-9397-37AC320C5302}"/>
            </a:ext>
          </a:extLst>
        </cdr:cNvPr>
        <cdr:cNvSpPr/>
      </cdr:nvSpPr>
      <cdr:spPr>
        <a:xfrm xmlns:a="http://schemas.openxmlformats.org/drawingml/2006/main">
          <a:off x="1308100" y="2584647"/>
          <a:ext cx="1616073" cy="3016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0.64211</cdr:x>
      <cdr:y>0.8673</cdr:y>
    </cdr:from>
    <cdr:to>
      <cdr:x>0.92651</cdr:x>
      <cdr:y>0.9683</cdr:y>
    </cdr:to>
    <cdr:sp macro="" textlink="">
      <cdr:nvSpPr>
        <cdr:cNvPr id="3" name="Rectangle 2">
          <a:extLst xmlns:a="http://schemas.openxmlformats.org/drawingml/2006/main">
            <a:ext uri="{FF2B5EF4-FFF2-40B4-BE49-F238E27FC236}">
              <a16:creationId xmlns:a16="http://schemas.microsoft.com/office/drawing/2014/main" id="{D738F8DB-4E90-439B-8C71-3C8EE2BEFCD5}"/>
            </a:ext>
          </a:extLst>
        </cdr:cNvPr>
        <cdr:cNvSpPr/>
      </cdr:nvSpPr>
      <cdr:spPr>
        <a:xfrm xmlns:a="http://schemas.openxmlformats.org/drawingml/2006/main">
          <a:off x="3505235" y="2593975"/>
          <a:ext cx="1552539" cy="30205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6.xml><?xml version="1.0" encoding="utf-8"?>
<xdr:wsDr xmlns:xdr="http://schemas.openxmlformats.org/drawingml/2006/spreadsheetDrawing" xmlns:a="http://schemas.openxmlformats.org/drawingml/2006/main">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D3078D3C-CD17-4E8B-9453-3C6B18523F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6</xdr:row>
      <xdr:rowOff>9525</xdr:rowOff>
    </xdr:from>
    <xdr:to>
      <xdr:col>18</xdr:col>
      <xdr:colOff>590549</xdr:colOff>
      <xdr:row>22</xdr:row>
      <xdr:rowOff>92078</xdr:rowOff>
    </xdr:to>
    <xdr:graphicFrame macro="">
      <xdr:nvGraphicFramePr>
        <xdr:cNvPr id="14" name="Chart 13">
          <a:extLst>
            <a:ext uri="{FF2B5EF4-FFF2-40B4-BE49-F238E27FC236}">
              <a16:creationId xmlns:a16="http://schemas.microsoft.com/office/drawing/2014/main" id="{074953FB-E799-44DB-BC53-7265A2A3A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xdr:colOff>
      <xdr:row>499</xdr:row>
      <xdr:rowOff>1</xdr:rowOff>
    </xdr:from>
    <xdr:to>
      <xdr:col>6</xdr:col>
      <xdr:colOff>650219</xdr:colOff>
      <xdr:row>537</xdr:row>
      <xdr:rowOff>35644</xdr:rowOff>
    </xdr:to>
    <xdr:pic>
      <xdr:nvPicPr>
        <xdr:cNvPr id="8" name="Picture 7">
          <a:extLst>
            <a:ext uri="{FF2B5EF4-FFF2-40B4-BE49-F238E27FC236}">
              <a16:creationId xmlns:a16="http://schemas.microsoft.com/office/drawing/2014/main" id="{B1D68B13-2071-4F14-BC9E-A1073767EF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 y="97840801"/>
          <a:ext cx="9635458" cy="6068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540</xdr:row>
      <xdr:rowOff>1</xdr:rowOff>
    </xdr:from>
    <xdr:to>
      <xdr:col>6</xdr:col>
      <xdr:colOff>572725</xdr:colOff>
      <xdr:row>579</xdr:row>
      <xdr:rowOff>78718</xdr:rowOff>
    </xdr:to>
    <xdr:pic>
      <xdr:nvPicPr>
        <xdr:cNvPr id="9" name="Picture 8">
          <a:extLst>
            <a:ext uri="{FF2B5EF4-FFF2-40B4-BE49-F238E27FC236}">
              <a16:creationId xmlns:a16="http://schemas.microsoft.com/office/drawing/2014/main" id="{DC5BB6D8-3B7C-4F2A-BCEF-E7DF361EE8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 y="104692451"/>
          <a:ext cx="9551624" cy="6271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584</xdr:row>
      <xdr:rowOff>0</xdr:rowOff>
    </xdr:from>
    <xdr:to>
      <xdr:col>6</xdr:col>
      <xdr:colOff>589491</xdr:colOff>
      <xdr:row>622</xdr:row>
      <xdr:rowOff>134261</xdr:rowOff>
    </xdr:to>
    <xdr:pic>
      <xdr:nvPicPr>
        <xdr:cNvPr id="10" name="Picture 9">
          <a:extLst>
            <a:ext uri="{FF2B5EF4-FFF2-40B4-BE49-F238E27FC236}">
              <a16:creationId xmlns:a16="http://schemas.microsoft.com/office/drawing/2014/main" id="{41C32C74-3665-4D83-9FCF-396453CF0AE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 y="111677450"/>
          <a:ext cx="9568390" cy="6166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627</xdr:row>
      <xdr:rowOff>0</xdr:rowOff>
    </xdr:from>
    <xdr:to>
      <xdr:col>6</xdr:col>
      <xdr:colOff>512009</xdr:colOff>
      <xdr:row>665</xdr:row>
      <xdr:rowOff>38993</xdr:rowOff>
    </xdr:to>
    <xdr:pic>
      <xdr:nvPicPr>
        <xdr:cNvPr id="11" name="Picture 10">
          <a:extLst>
            <a:ext uri="{FF2B5EF4-FFF2-40B4-BE49-F238E27FC236}">
              <a16:creationId xmlns:a16="http://schemas.microsoft.com/office/drawing/2014/main" id="{5049C6B1-736A-403F-8E2D-9FC240C0A20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 y="118503700"/>
          <a:ext cx="9484556" cy="607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669</xdr:row>
      <xdr:rowOff>1</xdr:rowOff>
    </xdr:from>
    <xdr:to>
      <xdr:col>6</xdr:col>
      <xdr:colOff>516075</xdr:colOff>
      <xdr:row>707</xdr:row>
      <xdr:rowOff>95770</xdr:rowOff>
    </xdr:to>
    <xdr:pic>
      <xdr:nvPicPr>
        <xdr:cNvPr id="12" name="Picture 11">
          <a:extLst>
            <a:ext uri="{FF2B5EF4-FFF2-40B4-BE49-F238E27FC236}">
              <a16:creationId xmlns:a16="http://schemas.microsoft.com/office/drawing/2014/main" id="{DE6CC00F-037F-4BF8-9035-0A34C6F0D12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25171201"/>
          <a:ext cx="9501323" cy="6128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711</xdr:row>
      <xdr:rowOff>0</xdr:rowOff>
    </xdr:from>
    <xdr:to>
      <xdr:col>6</xdr:col>
      <xdr:colOff>473711</xdr:colOff>
      <xdr:row>749</xdr:row>
      <xdr:rowOff>58045</xdr:rowOff>
    </xdr:to>
    <xdr:pic>
      <xdr:nvPicPr>
        <xdr:cNvPr id="13" name="Picture 12">
          <a:extLst>
            <a:ext uri="{FF2B5EF4-FFF2-40B4-BE49-F238E27FC236}">
              <a16:creationId xmlns:a16="http://schemas.microsoft.com/office/drawing/2014/main" id="{D1C681DE-B8BA-473C-9AC0-A3FA3824C4E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31838700"/>
          <a:ext cx="9451023" cy="609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753</xdr:row>
      <xdr:rowOff>0</xdr:rowOff>
    </xdr:from>
    <xdr:to>
      <xdr:col>6</xdr:col>
      <xdr:colOff>512009</xdr:colOff>
      <xdr:row>791</xdr:row>
      <xdr:rowOff>55440</xdr:rowOff>
    </xdr:to>
    <xdr:pic>
      <xdr:nvPicPr>
        <xdr:cNvPr id="16" name="Picture 15">
          <a:extLst>
            <a:ext uri="{FF2B5EF4-FFF2-40B4-BE49-F238E27FC236}">
              <a16:creationId xmlns:a16="http://schemas.microsoft.com/office/drawing/2014/main" id="{7EAC9BC0-FBCE-4CE7-B7B2-AADE7170D62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 y="138506200"/>
          <a:ext cx="9484556" cy="6086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29</xdr:row>
      <xdr:rowOff>79375</xdr:rowOff>
    </xdr:from>
    <xdr:to>
      <xdr:col>18</xdr:col>
      <xdr:colOff>495300</xdr:colOff>
      <xdr:row>43</xdr:row>
      <xdr:rowOff>146177</xdr:rowOff>
    </xdr:to>
    <xdr:graphicFrame macro="">
      <xdr:nvGraphicFramePr>
        <xdr:cNvPr id="17" name="Chart 16">
          <a:extLst>
            <a:ext uri="{FF2B5EF4-FFF2-40B4-BE49-F238E27FC236}">
              <a16:creationId xmlns:a16="http://schemas.microsoft.com/office/drawing/2014/main" id="{84D9573E-6334-4783-A8F2-BC29BD480A76}"/>
            </a:ext>
            <a:ext uri="{147F2762-F138-4A5C-976F-8EAC2B608ADB}">
              <a16:predDERef xmlns:a16="http://schemas.microsoft.com/office/drawing/2014/main" pred="{074953FB-E799-44DB-BC53-7265A2A3A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0</xdr:col>
      <xdr:colOff>60960</xdr:colOff>
      <xdr:row>1</xdr:row>
      <xdr:rowOff>76200</xdr:rowOff>
    </xdr:from>
    <xdr:ext cx="1746885" cy="286888"/>
    <xdr:pic>
      <xdr:nvPicPr>
        <xdr:cNvPr id="15" name="Picture 14">
          <a:extLst>
            <a:ext uri="{FF2B5EF4-FFF2-40B4-BE49-F238E27FC236}">
              <a16:creationId xmlns:a16="http://schemas.microsoft.com/office/drawing/2014/main" id="{7ECDFB27-6732-43D9-81D8-24B912475A5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802355</xdr:colOff>
      <xdr:row>220</xdr:row>
      <xdr:rowOff>98051</xdr:rowOff>
    </xdr:from>
    <xdr:to>
      <xdr:col>19</xdr:col>
      <xdr:colOff>458318</xdr:colOff>
      <xdr:row>232</xdr:row>
      <xdr:rowOff>171903</xdr:rowOff>
    </xdr:to>
    <xdr:pic>
      <xdr:nvPicPr>
        <xdr:cNvPr id="20" name="Picture 19">
          <a:extLst>
            <a:ext uri="{FF2B5EF4-FFF2-40B4-BE49-F238E27FC236}">
              <a16:creationId xmlns:a16="http://schemas.microsoft.com/office/drawing/2014/main" id="{2CD63A23-0DC5-4DC8-9B98-EE827CFB87B9}"/>
            </a:ext>
          </a:extLst>
        </xdr:cNvPr>
        <xdr:cNvPicPr>
          <a:picLocks noChangeAspect="1"/>
        </xdr:cNvPicPr>
      </xdr:nvPicPr>
      <xdr:blipFill rotWithShape="1">
        <a:blip xmlns:r="http://schemas.openxmlformats.org/officeDocument/2006/relationships" r:embed="rId11"/>
        <a:srcRect t="15145"/>
        <a:stretch/>
      </xdr:blipFill>
      <xdr:spPr>
        <a:xfrm>
          <a:off x="13403930" y="46599101"/>
          <a:ext cx="5713863" cy="2407476"/>
        </a:xfrm>
        <a:prstGeom prst="rect">
          <a:avLst/>
        </a:prstGeom>
      </xdr:spPr>
    </xdr:pic>
    <xdr:clientData/>
  </xdr:twoCellAnchor>
  <xdr:twoCellAnchor editAs="oneCell">
    <xdr:from>
      <xdr:col>11</xdr:col>
      <xdr:colOff>112059</xdr:colOff>
      <xdr:row>237</xdr:row>
      <xdr:rowOff>280145</xdr:rowOff>
    </xdr:from>
    <xdr:to>
      <xdr:col>20</xdr:col>
      <xdr:colOff>497635</xdr:colOff>
      <xdr:row>253</xdr:row>
      <xdr:rowOff>35321</xdr:rowOff>
    </xdr:to>
    <xdr:pic>
      <xdr:nvPicPr>
        <xdr:cNvPr id="21" name="Picture 20">
          <a:extLst>
            <a:ext uri="{FF2B5EF4-FFF2-40B4-BE49-F238E27FC236}">
              <a16:creationId xmlns:a16="http://schemas.microsoft.com/office/drawing/2014/main" id="{8AA65700-6E8F-4DEB-9221-9429DE603476}"/>
            </a:ext>
          </a:extLst>
        </xdr:cNvPr>
        <xdr:cNvPicPr>
          <a:picLocks noChangeAspect="1"/>
        </xdr:cNvPicPr>
      </xdr:nvPicPr>
      <xdr:blipFill rotWithShape="1">
        <a:blip xmlns:r="http://schemas.openxmlformats.org/officeDocument/2006/relationships" r:embed="rId12"/>
        <a:srcRect t="17806"/>
        <a:stretch/>
      </xdr:blipFill>
      <xdr:spPr>
        <a:xfrm>
          <a:off x="12713634" y="50419745"/>
          <a:ext cx="7035613" cy="2979388"/>
        </a:xfrm>
        <a:prstGeom prst="rect">
          <a:avLst/>
        </a:prstGeom>
      </xdr:spPr>
    </xdr:pic>
    <xdr:clientData/>
  </xdr:twoCellAnchor>
  <xdr:twoCellAnchor editAs="oneCell">
    <xdr:from>
      <xdr:col>11</xdr:col>
      <xdr:colOff>406213</xdr:colOff>
      <xdr:row>259</xdr:row>
      <xdr:rowOff>112058</xdr:rowOff>
    </xdr:from>
    <xdr:to>
      <xdr:col>20</xdr:col>
      <xdr:colOff>401170</xdr:colOff>
      <xdr:row>272</xdr:row>
      <xdr:rowOff>231684</xdr:rowOff>
    </xdr:to>
    <xdr:pic>
      <xdr:nvPicPr>
        <xdr:cNvPr id="22" name="Picture 21">
          <a:extLst>
            <a:ext uri="{FF2B5EF4-FFF2-40B4-BE49-F238E27FC236}">
              <a16:creationId xmlns:a16="http://schemas.microsoft.com/office/drawing/2014/main" id="{A0221CEC-4D80-412D-BB73-A1F6C41ABA6E}"/>
            </a:ext>
          </a:extLst>
        </xdr:cNvPr>
        <xdr:cNvPicPr>
          <a:picLocks noChangeAspect="1"/>
        </xdr:cNvPicPr>
      </xdr:nvPicPr>
      <xdr:blipFill rotWithShape="1">
        <a:blip xmlns:r="http://schemas.openxmlformats.org/officeDocument/2006/relationships" r:embed="rId13"/>
        <a:srcRect t="18480"/>
        <a:stretch/>
      </xdr:blipFill>
      <xdr:spPr>
        <a:xfrm>
          <a:off x="13007788" y="54623633"/>
          <a:ext cx="6643407" cy="2713599"/>
        </a:xfrm>
        <a:prstGeom prst="rect">
          <a:avLst/>
        </a:prstGeom>
      </xdr:spPr>
    </xdr:pic>
    <xdr:clientData/>
  </xdr:twoCellAnchor>
  <xdr:twoCellAnchor editAs="oneCell">
    <xdr:from>
      <xdr:col>12</xdr:col>
      <xdr:colOff>252133</xdr:colOff>
      <xdr:row>279</xdr:row>
      <xdr:rowOff>28015</xdr:rowOff>
    </xdr:from>
    <xdr:to>
      <xdr:col>18</xdr:col>
      <xdr:colOff>303680</xdr:colOff>
      <xdr:row>298</xdr:row>
      <xdr:rowOff>54616</xdr:rowOff>
    </xdr:to>
    <xdr:pic>
      <xdr:nvPicPr>
        <xdr:cNvPr id="23" name="Picture 22">
          <a:extLst>
            <a:ext uri="{FF2B5EF4-FFF2-40B4-BE49-F238E27FC236}">
              <a16:creationId xmlns:a16="http://schemas.microsoft.com/office/drawing/2014/main" id="{CF4A86CB-035D-4216-905B-C13DC99F1EDA}"/>
            </a:ext>
          </a:extLst>
        </xdr:cNvPr>
        <xdr:cNvPicPr>
          <a:picLocks noChangeAspect="1"/>
        </xdr:cNvPicPr>
      </xdr:nvPicPr>
      <xdr:blipFill>
        <a:blip xmlns:r="http://schemas.openxmlformats.org/officeDocument/2006/relationships" r:embed="rId14"/>
        <a:stretch>
          <a:fillRect/>
        </a:stretch>
      </xdr:blipFill>
      <xdr:spPr>
        <a:xfrm>
          <a:off x="13710958" y="59006815"/>
          <a:ext cx="4661647" cy="3731826"/>
        </a:xfrm>
        <a:prstGeom prst="rect">
          <a:avLst/>
        </a:prstGeom>
      </xdr:spPr>
    </xdr:pic>
    <xdr:clientData/>
  </xdr:twoCellAnchor>
  <xdr:twoCellAnchor editAs="oneCell">
    <xdr:from>
      <xdr:col>12</xdr:col>
      <xdr:colOff>0</xdr:colOff>
      <xdr:row>304</xdr:row>
      <xdr:rowOff>84044</xdr:rowOff>
    </xdr:from>
    <xdr:to>
      <xdr:col>19</xdr:col>
      <xdr:colOff>587377</xdr:colOff>
      <xdr:row>319</xdr:row>
      <xdr:rowOff>116116</xdr:rowOff>
    </xdr:to>
    <xdr:pic>
      <xdr:nvPicPr>
        <xdr:cNvPr id="24" name="Picture 23">
          <a:extLst>
            <a:ext uri="{FF2B5EF4-FFF2-40B4-BE49-F238E27FC236}">
              <a16:creationId xmlns:a16="http://schemas.microsoft.com/office/drawing/2014/main" id="{C23D0FA1-914D-4A3B-8511-F5953CE0B7BB}"/>
            </a:ext>
          </a:extLst>
        </xdr:cNvPr>
        <xdr:cNvPicPr>
          <a:picLocks noChangeAspect="1"/>
        </xdr:cNvPicPr>
      </xdr:nvPicPr>
      <xdr:blipFill>
        <a:blip xmlns:r="http://schemas.openxmlformats.org/officeDocument/2006/relationships" r:embed="rId15"/>
        <a:stretch>
          <a:fillRect/>
        </a:stretch>
      </xdr:blipFill>
      <xdr:spPr>
        <a:xfrm>
          <a:off x="13458825" y="63901544"/>
          <a:ext cx="5781675" cy="2921321"/>
        </a:xfrm>
        <a:prstGeom prst="rect">
          <a:avLst/>
        </a:prstGeom>
      </xdr:spPr>
    </xdr:pic>
    <xdr:clientData/>
  </xdr:twoCellAnchor>
  <xdr:twoCellAnchor editAs="oneCell">
    <xdr:from>
      <xdr:col>12</xdr:col>
      <xdr:colOff>437377</xdr:colOff>
      <xdr:row>326</xdr:row>
      <xdr:rowOff>14006</xdr:rowOff>
    </xdr:from>
    <xdr:to>
      <xdr:col>19</xdr:col>
      <xdr:colOff>93296</xdr:colOff>
      <xdr:row>342</xdr:row>
      <xdr:rowOff>58068</xdr:rowOff>
    </xdr:to>
    <xdr:pic>
      <xdr:nvPicPr>
        <xdr:cNvPr id="25" name="Picture 24">
          <a:extLst>
            <a:ext uri="{FF2B5EF4-FFF2-40B4-BE49-F238E27FC236}">
              <a16:creationId xmlns:a16="http://schemas.microsoft.com/office/drawing/2014/main" id="{5FE4F447-E4D3-4A62-AFD8-AAAC4D959D34}"/>
            </a:ext>
          </a:extLst>
        </xdr:cNvPr>
        <xdr:cNvPicPr>
          <a:picLocks noChangeAspect="1"/>
        </xdr:cNvPicPr>
      </xdr:nvPicPr>
      <xdr:blipFill>
        <a:blip xmlns:r="http://schemas.openxmlformats.org/officeDocument/2006/relationships" r:embed="rId16"/>
        <a:stretch>
          <a:fillRect/>
        </a:stretch>
      </xdr:blipFill>
      <xdr:spPr>
        <a:xfrm>
          <a:off x="13896202" y="68051081"/>
          <a:ext cx="4853393" cy="3015862"/>
        </a:xfrm>
        <a:prstGeom prst="rect">
          <a:avLst/>
        </a:prstGeom>
      </xdr:spPr>
    </xdr:pic>
    <xdr:clientData/>
  </xdr:twoCellAnchor>
  <xdr:twoCellAnchor editAs="oneCell">
    <xdr:from>
      <xdr:col>11</xdr:col>
      <xdr:colOff>560294</xdr:colOff>
      <xdr:row>351</xdr:row>
      <xdr:rowOff>126066</xdr:rowOff>
    </xdr:from>
    <xdr:to>
      <xdr:col>20</xdr:col>
      <xdr:colOff>40856</xdr:colOff>
      <xdr:row>367</xdr:row>
      <xdr:rowOff>56029</xdr:rowOff>
    </xdr:to>
    <xdr:pic>
      <xdr:nvPicPr>
        <xdr:cNvPr id="26" name="Picture 25">
          <a:extLst>
            <a:ext uri="{FF2B5EF4-FFF2-40B4-BE49-F238E27FC236}">
              <a16:creationId xmlns:a16="http://schemas.microsoft.com/office/drawing/2014/main" id="{ED0003FE-A75A-45FD-B3F3-539940662F9F}"/>
            </a:ext>
          </a:extLst>
        </xdr:cNvPr>
        <xdr:cNvPicPr>
          <a:picLocks noChangeAspect="1"/>
        </xdr:cNvPicPr>
      </xdr:nvPicPr>
      <xdr:blipFill>
        <a:blip xmlns:r="http://schemas.openxmlformats.org/officeDocument/2006/relationships" r:embed="rId17"/>
        <a:stretch>
          <a:fillRect/>
        </a:stretch>
      </xdr:blipFill>
      <xdr:spPr>
        <a:xfrm>
          <a:off x="13161869" y="72849441"/>
          <a:ext cx="6135360" cy="2977963"/>
        </a:xfrm>
        <a:prstGeom prst="rect">
          <a:avLst/>
        </a:prstGeom>
      </xdr:spPr>
    </xdr:pic>
    <xdr:clientData/>
  </xdr:twoCellAnchor>
  <xdr:twoCellAnchor editAs="oneCell">
    <xdr:from>
      <xdr:col>11</xdr:col>
      <xdr:colOff>406214</xdr:colOff>
      <xdr:row>374</xdr:row>
      <xdr:rowOff>98052</xdr:rowOff>
    </xdr:from>
    <xdr:to>
      <xdr:col>20</xdr:col>
      <xdr:colOff>132298</xdr:colOff>
      <xdr:row>388</xdr:row>
      <xdr:rowOff>0</xdr:rowOff>
    </xdr:to>
    <xdr:pic>
      <xdr:nvPicPr>
        <xdr:cNvPr id="27" name="Picture 26">
          <a:extLst>
            <a:ext uri="{FF2B5EF4-FFF2-40B4-BE49-F238E27FC236}">
              <a16:creationId xmlns:a16="http://schemas.microsoft.com/office/drawing/2014/main" id="{D79AEE86-B54A-4683-A43A-44DE0B913B14}"/>
            </a:ext>
          </a:extLst>
        </xdr:cNvPr>
        <xdr:cNvPicPr>
          <a:picLocks noChangeAspect="1"/>
        </xdr:cNvPicPr>
      </xdr:nvPicPr>
      <xdr:blipFill>
        <a:blip xmlns:r="http://schemas.openxmlformats.org/officeDocument/2006/relationships" r:embed="rId18"/>
        <a:stretch>
          <a:fillRect/>
        </a:stretch>
      </xdr:blipFill>
      <xdr:spPr>
        <a:xfrm>
          <a:off x="13007789" y="77202927"/>
          <a:ext cx="6374534" cy="2568948"/>
        </a:xfrm>
        <a:prstGeom prst="rect">
          <a:avLst/>
        </a:prstGeom>
      </xdr:spPr>
    </xdr:pic>
    <xdr:clientData/>
  </xdr:twoCellAnchor>
  <xdr:twoCellAnchor editAs="oneCell">
    <xdr:from>
      <xdr:col>11</xdr:col>
      <xdr:colOff>0</xdr:colOff>
      <xdr:row>72</xdr:row>
      <xdr:rowOff>0</xdr:rowOff>
    </xdr:from>
    <xdr:to>
      <xdr:col>17</xdr:col>
      <xdr:colOff>207520</xdr:colOff>
      <xdr:row>89</xdr:row>
      <xdr:rowOff>94907</xdr:rowOff>
    </xdr:to>
    <xdr:graphicFrame macro="">
      <xdr:nvGraphicFramePr>
        <xdr:cNvPr id="28" name="Chart 27">
          <a:extLst>
            <a:ext uri="{FF2B5EF4-FFF2-40B4-BE49-F238E27FC236}">
              <a16:creationId xmlns:a16="http://schemas.microsoft.com/office/drawing/2014/main" id="{A0F8E566-D25A-4681-85EF-3D12BBF5D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0.29895</cdr:x>
      <cdr:y>0.85189</cdr:y>
    </cdr:from>
    <cdr:to>
      <cdr:x>0.59499</cdr:x>
      <cdr:y>0.95497</cdr:y>
    </cdr:to>
    <cdr:sp macro="" textlink="">
      <cdr:nvSpPr>
        <cdr:cNvPr id="2" name="Rectangle 1">
          <a:extLst xmlns:a="http://schemas.openxmlformats.org/drawingml/2006/main">
            <a:ext uri="{FF2B5EF4-FFF2-40B4-BE49-F238E27FC236}">
              <a16:creationId xmlns:a16="http://schemas.microsoft.com/office/drawing/2014/main" id="{7A329486-DA81-4C73-9C59-17266A172DD5}"/>
            </a:ext>
          </a:extLst>
        </cdr:cNvPr>
        <cdr:cNvSpPr/>
      </cdr:nvSpPr>
      <cdr:spPr>
        <a:xfrm xmlns:a="http://schemas.openxmlformats.org/drawingml/2006/main">
          <a:off x="1631950" y="2593975"/>
          <a:ext cx="1616073" cy="31384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0.65955</cdr:x>
      <cdr:y>0.85191</cdr:y>
    </cdr:from>
    <cdr:to>
      <cdr:x>0.92651</cdr:x>
      <cdr:y>0.95498</cdr:y>
    </cdr:to>
    <cdr:sp macro="" textlink="">
      <cdr:nvSpPr>
        <cdr:cNvPr id="3" name="Rectangle 2">
          <a:extLst xmlns:a="http://schemas.openxmlformats.org/drawingml/2006/main">
            <a:ext uri="{FF2B5EF4-FFF2-40B4-BE49-F238E27FC236}">
              <a16:creationId xmlns:a16="http://schemas.microsoft.com/office/drawing/2014/main" id="{D07D65C0-AD04-4AAE-A913-EE1043DEC486}"/>
            </a:ext>
          </a:extLst>
        </cdr:cNvPr>
        <cdr:cNvSpPr/>
      </cdr:nvSpPr>
      <cdr:spPr>
        <a:xfrm xmlns:a="http://schemas.openxmlformats.org/drawingml/2006/main">
          <a:off x="3600450" y="2594012"/>
          <a:ext cx="1457325" cy="31384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8.xml><?xml version="1.0" encoding="utf-8"?>
<c:userShapes xmlns:c="http://schemas.openxmlformats.org/drawingml/2006/chart">
  <cdr:relSizeAnchor xmlns:cdr="http://schemas.openxmlformats.org/drawingml/2006/chartDrawing">
    <cdr:from>
      <cdr:x>0.24311</cdr:x>
      <cdr:y>0.87273</cdr:y>
    </cdr:from>
    <cdr:to>
      <cdr:x>0.53915</cdr:x>
      <cdr:y>0.96709</cdr:y>
    </cdr:to>
    <cdr:sp macro="" textlink="">
      <cdr:nvSpPr>
        <cdr:cNvPr id="2" name="Rectangle 1">
          <a:extLst xmlns:a="http://schemas.openxmlformats.org/drawingml/2006/main">
            <a:ext uri="{FF2B5EF4-FFF2-40B4-BE49-F238E27FC236}">
              <a16:creationId xmlns:a16="http://schemas.microsoft.com/office/drawing/2014/main" id="{8ABD4F44-709C-49BB-A955-0E0246BBC8F4}"/>
            </a:ext>
          </a:extLst>
        </cdr:cNvPr>
        <cdr:cNvSpPr/>
      </cdr:nvSpPr>
      <cdr:spPr>
        <a:xfrm xmlns:a="http://schemas.openxmlformats.org/drawingml/2006/main">
          <a:off x="1327150" y="2657433"/>
          <a:ext cx="1616073" cy="28732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0.64035</cdr:x>
      <cdr:y>0.87275</cdr:y>
    </cdr:from>
    <cdr:to>
      <cdr:x>0.90731</cdr:x>
      <cdr:y>0.96711</cdr:y>
    </cdr:to>
    <cdr:sp macro="" textlink="">
      <cdr:nvSpPr>
        <cdr:cNvPr id="3" name="Rectangle 2">
          <a:extLst xmlns:a="http://schemas.openxmlformats.org/drawingml/2006/main">
            <a:ext uri="{FF2B5EF4-FFF2-40B4-BE49-F238E27FC236}">
              <a16:creationId xmlns:a16="http://schemas.microsoft.com/office/drawing/2014/main" id="{F24B6E15-A11C-4DD2-A0BC-DC67242F7D10}"/>
            </a:ext>
          </a:extLst>
        </cdr:cNvPr>
        <cdr:cNvSpPr/>
      </cdr:nvSpPr>
      <cdr:spPr>
        <a:xfrm xmlns:a="http://schemas.openxmlformats.org/drawingml/2006/main">
          <a:off x="3495675" y="2657474"/>
          <a:ext cx="1457325" cy="28732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9.xml><?xml version="1.0" encoding="utf-8"?>
<xdr:wsDr xmlns:xdr="http://schemas.openxmlformats.org/drawingml/2006/spreadsheetDrawing" xmlns:a="http://schemas.openxmlformats.org/drawingml/2006/main">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60127FEF-676E-4C11-BEA9-8370FBFD93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505619</xdr:colOff>
      <xdr:row>6</xdr:row>
      <xdr:rowOff>168274</xdr:rowOff>
    </xdr:from>
    <xdr:to>
      <xdr:col>18</xdr:col>
      <xdr:colOff>287337</xdr:colOff>
      <xdr:row>24</xdr:row>
      <xdr:rowOff>227011</xdr:rowOff>
    </xdr:to>
    <xdr:graphicFrame macro="">
      <xdr:nvGraphicFramePr>
        <xdr:cNvPr id="2" name="Chart 1">
          <a:extLst>
            <a:ext uri="{FF2B5EF4-FFF2-40B4-BE49-F238E27FC236}">
              <a16:creationId xmlns:a16="http://schemas.microsoft.com/office/drawing/2014/main" id="{FB7D4760-19D8-45DE-885D-07DAD1CD5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736600</xdr:colOff>
      <xdr:row>29</xdr:row>
      <xdr:rowOff>0</xdr:rowOff>
    </xdr:from>
    <xdr:to>
      <xdr:col>18</xdr:col>
      <xdr:colOff>533400</xdr:colOff>
      <xdr:row>44</xdr:row>
      <xdr:rowOff>363539</xdr:rowOff>
    </xdr:to>
    <xdr:graphicFrame macro="">
      <xdr:nvGraphicFramePr>
        <xdr:cNvPr id="6" name="Chart 5">
          <a:extLst>
            <a:ext uri="{FF2B5EF4-FFF2-40B4-BE49-F238E27FC236}">
              <a16:creationId xmlns:a16="http://schemas.microsoft.com/office/drawing/2014/main" id="{574C237D-DA42-4174-8420-5AC6FB4A8859}"/>
            </a:ext>
            <a:ext uri="{147F2762-F138-4A5C-976F-8EAC2B608ADB}">
              <a16:predDERef xmlns:a16="http://schemas.microsoft.com/office/drawing/2014/main" pred="{FB7D4760-19D8-45DE-885D-07DAD1CD5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60960</xdr:colOff>
      <xdr:row>1</xdr:row>
      <xdr:rowOff>76200</xdr:rowOff>
    </xdr:from>
    <xdr:ext cx="1746885" cy="286888"/>
    <xdr:pic>
      <xdr:nvPicPr>
        <xdr:cNvPr id="5" name="Picture 4">
          <a:extLst>
            <a:ext uri="{FF2B5EF4-FFF2-40B4-BE49-F238E27FC236}">
              <a16:creationId xmlns:a16="http://schemas.microsoft.com/office/drawing/2014/main" id="{E5B982EF-5C0F-4AE5-B40B-27F57C76AA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0</xdr:col>
      <xdr:colOff>1859056</xdr:colOff>
      <xdr:row>1</xdr:row>
      <xdr:rowOff>389422</xdr:rowOff>
    </xdr:to>
    <xdr:pic>
      <xdr:nvPicPr>
        <xdr:cNvPr id="2" name="Picture 1">
          <a:extLst>
            <a:ext uri="{FF2B5EF4-FFF2-40B4-BE49-F238E27FC236}">
              <a16:creationId xmlns:a16="http://schemas.microsoft.com/office/drawing/2014/main" id="{86A56C5F-9B11-4D39-9E4C-5FDCC01D570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7131" cy="303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33618</xdr:colOff>
      <xdr:row>7</xdr:row>
      <xdr:rowOff>141195</xdr:rowOff>
    </xdr:from>
    <xdr:to>
      <xdr:col>18</xdr:col>
      <xdr:colOff>466913</xdr:colOff>
      <xdr:row>32</xdr:row>
      <xdr:rowOff>1</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85290F6B-007A-4658-868B-32B0B866DFE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376238" y="1825215"/>
              <a:ext cx="11954735" cy="452224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11210</xdr:colOff>
      <xdr:row>7</xdr:row>
      <xdr:rowOff>152399</xdr:rowOff>
    </xdr:from>
    <xdr:to>
      <xdr:col>30</xdr:col>
      <xdr:colOff>593917</xdr:colOff>
      <xdr:row>32</xdr:row>
      <xdr:rowOff>33618</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FBFC93B-1EC9-4B2E-84E8-B643CB3144D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5957310" y="1836419"/>
              <a:ext cx="6678707" cy="454465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22412</xdr:colOff>
      <xdr:row>34</xdr:row>
      <xdr:rowOff>163608</xdr:rowOff>
    </xdr:from>
    <xdr:to>
      <xdr:col>18</xdr:col>
      <xdr:colOff>582706</xdr:colOff>
      <xdr:row>56</xdr:row>
      <xdr:rowOff>134472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2589F1EF-B65A-45CC-82C0-967AADFCAE3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365032" y="6846348"/>
              <a:ext cx="12081734" cy="419234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xdr:colOff>
      <xdr:row>35</xdr:row>
      <xdr:rowOff>17930</xdr:rowOff>
    </xdr:from>
    <xdr:to>
      <xdr:col>30</xdr:col>
      <xdr:colOff>582709</xdr:colOff>
      <xdr:row>57</xdr:row>
      <xdr:rowOff>11207</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ECE9DC93-61F9-4232-B577-9FA20AB8C1C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5946102" y="6875930"/>
              <a:ext cx="6678707" cy="420713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17927</xdr:colOff>
      <xdr:row>60</xdr:row>
      <xdr:rowOff>163606</xdr:rowOff>
    </xdr:from>
    <xdr:to>
      <xdr:col>31</xdr:col>
      <xdr:colOff>36603</xdr:colOff>
      <xdr:row>83</xdr:row>
      <xdr:rowOff>11206</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3E5DA26D-AE94-4313-99C3-5660C5FE1F3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25964027" y="11738386"/>
              <a:ext cx="6724276" cy="43434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11206</xdr:colOff>
      <xdr:row>87</xdr:row>
      <xdr:rowOff>11206</xdr:rowOff>
    </xdr:from>
    <xdr:to>
      <xdr:col>18</xdr:col>
      <xdr:colOff>578970</xdr:colOff>
      <xdr:row>110</xdr:row>
      <xdr:rowOff>161364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F1D70A5C-F4D3-4948-B819-9B2F608C7F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3353826" y="16759966"/>
              <a:ext cx="12089204" cy="453165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0</xdr:colOff>
      <xdr:row>87</xdr:row>
      <xdr:rowOff>0</xdr:rowOff>
    </xdr:from>
    <xdr:to>
      <xdr:col>31</xdr:col>
      <xdr:colOff>18676</xdr:colOff>
      <xdr:row>110</xdr:row>
      <xdr:rowOff>150158</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B1DD0BC1-91B2-4FBC-9E45-787A70FA9AC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5946100" y="16748760"/>
              <a:ext cx="6724276" cy="453165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xdr:col>
      <xdr:colOff>11207</xdr:colOff>
      <xdr:row>61</xdr:row>
      <xdr:rowOff>11203</xdr:rowOff>
    </xdr:from>
    <xdr:to>
      <xdr:col>18</xdr:col>
      <xdr:colOff>545353</xdr:colOff>
      <xdr:row>83</xdr:row>
      <xdr:rowOff>26891</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B2C9FA3A-B413-4130-9D02-4BAD9E58346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13315727" y="11761243"/>
              <a:ext cx="12093686" cy="433622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0.xml><?xml version="1.0" encoding="utf-8"?>
<c:userShapes xmlns:c="http://schemas.openxmlformats.org/drawingml/2006/chart">
  <cdr:relSizeAnchor xmlns:cdr="http://schemas.openxmlformats.org/drawingml/2006/chartDrawing">
    <cdr:from>
      <cdr:x>0.28673</cdr:x>
      <cdr:y>0.8742</cdr:y>
    </cdr:from>
    <cdr:to>
      <cdr:x>0.58277</cdr:x>
      <cdr:y>0.96437</cdr:y>
    </cdr:to>
    <cdr:sp macro="" textlink="">
      <cdr:nvSpPr>
        <cdr:cNvPr id="2" name="Rectangle 1">
          <a:extLst xmlns:a="http://schemas.openxmlformats.org/drawingml/2006/main">
            <a:ext uri="{FF2B5EF4-FFF2-40B4-BE49-F238E27FC236}">
              <a16:creationId xmlns:a16="http://schemas.microsoft.com/office/drawing/2014/main" id="{6FCD14CE-A96C-459C-9013-38CDB1AD5C3F}"/>
            </a:ext>
          </a:extLst>
        </cdr:cNvPr>
        <cdr:cNvSpPr/>
      </cdr:nvSpPr>
      <cdr:spPr>
        <a:xfrm xmlns:a="http://schemas.openxmlformats.org/drawingml/2006/main">
          <a:off x="1565275" y="3039265"/>
          <a:ext cx="1616073" cy="31349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0.66304</cdr:x>
      <cdr:y>0.87421</cdr:y>
    </cdr:from>
    <cdr:to>
      <cdr:x>0.92476</cdr:x>
      <cdr:y>0.96438</cdr:y>
    </cdr:to>
    <cdr:sp macro="" textlink="">
      <cdr:nvSpPr>
        <cdr:cNvPr id="3" name="Rectangle 2">
          <a:extLst xmlns:a="http://schemas.openxmlformats.org/drawingml/2006/main">
            <a:ext uri="{FF2B5EF4-FFF2-40B4-BE49-F238E27FC236}">
              <a16:creationId xmlns:a16="http://schemas.microsoft.com/office/drawing/2014/main" id="{CDE6522F-98C3-4C0A-BF1F-C08160DF5884}"/>
            </a:ext>
          </a:extLst>
        </cdr:cNvPr>
        <cdr:cNvSpPr/>
      </cdr:nvSpPr>
      <cdr:spPr>
        <a:xfrm xmlns:a="http://schemas.openxmlformats.org/drawingml/2006/main">
          <a:off x="3619500" y="3039307"/>
          <a:ext cx="1428750" cy="31349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1.xml><?xml version="1.0" encoding="utf-8"?>
<c:userShapes xmlns:c="http://schemas.openxmlformats.org/drawingml/2006/chart">
  <cdr:relSizeAnchor xmlns:cdr="http://schemas.openxmlformats.org/drawingml/2006/chartDrawing">
    <cdr:from>
      <cdr:x>0.20124</cdr:x>
      <cdr:y>0.8616</cdr:y>
    </cdr:from>
    <cdr:to>
      <cdr:x>0.49728</cdr:x>
      <cdr:y>0.94189</cdr:y>
    </cdr:to>
    <cdr:sp macro="" textlink="">
      <cdr:nvSpPr>
        <cdr:cNvPr id="2" name="Rectangle 1">
          <a:extLst xmlns:a="http://schemas.openxmlformats.org/drawingml/2006/main">
            <a:ext uri="{FF2B5EF4-FFF2-40B4-BE49-F238E27FC236}">
              <a16:creationId xmlns:a16="http://schemas.microsoft.com/office/drawing/2014/main" id="{49591BF4-67BB-449D-8132-8D41E703E2AE}"/>
            </a:ext>
          </a:extLst>
        </cdr:cNvPr>
        <cdr:cNvSpPr/>
      </cdr:nvSpPr>
      <cdr:spPr>
        <a:xfrm xmlns:a="http://schemas.openxmlformats.org/drawingml/2006/main">
          <a:off x="1098550" y="2585133"/>
          <a:ext cx="1616073" cy="24089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0.62989</cdr:x>
      <cdr:y>0.85527</cdr:y>
    </cdr:from>
    <cdr:to>
      <cdr:x>0.89161</cdr:x>
      <cdr:y>0.93556</cdr:y>
    </cdr:to>
    <cdr:sp macro="" textlink="">
      <cdr:nvSpPr>
        <cdr:cNvPr id="3" name="Rectangle 2">
          <a:extLst xmlns:a="http://schemas.openxmlformats.org/drawingml/2006/main">
            <a:ext uri="{FF2B5EF4-FFF2-40B4-BE49-F238E27FC236}">
              <a16:creationId xmlns:a16="http://schemas.microsoft.com/office/drawing/2014/main" id="{F4590E32-3307-42D0-95F1-BC3E3DFDB1FB}"/>
            </a:ext>
          </a:extLst>
        </cdr:cNvPr>
        <cdr:cNvSpPr/>
      </cdr:nvSpPr>
      <cdr:spPr>
        <a:xfrm xmlns:a="http://schemas.openxmlformats.org/drawingml/2006/main">
          <a:off x="3438525" y="2566124"/>
          <a:ext cx="1428750" cy="24089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2.xml><?xml version="1.0" encoding="utf-8"?>
<xdr:wsDr xmlns:xdr="http://schemas.openxmlformats.org/drawingml/2006/spreadsheetDrawing" xmlns:a="http://schemas.openxmlformats.org/drawingml/2006/main">
  <xdr:twoCellAnchor editAs="oneCell">
    <xdr:from>
      <xdr:col>0</xdr:col>
      <xdr:colOff>60960</xdr:colOff>
      <xdr:row>1</xdr:row>
      <xdr:rowOff>76200</xdr:rowOff>
    </xdr:from>
    <xdr:to>
      <xdr:col>0</xdr:col>
      <xdr:colOff>1769745</xdr:colOff>
      <xdr:row>1</xdr:row>
      <xdr:rowOff>363088</xdr:rowOff>
    </xdr:to>
    <xdr:pic>
      <xdr:nvPicPr>
        <xdr:cNvPr id="2" name="Picture 1">
          <a:extLst>
            <a:ext uri="{FF2B5EF4-FFF2-40B4-BE49-F238E27FC236}">
              <a16:creationId xmlns:a16="http://schemas.microsoft.com/office/drawing/2014/main" id="{E35459AB-C004-4DF0-B624-66E6AF560B1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087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xdr:row>
      <xdr:rowOff>3810</xdr:rowOff>
    </xdr:from>
    <xdr:to>
      <xdr:col>9</xdr:col>
      <xdr:colOff>0</xdr:colOff>
      <xdr:row>8</xdr:row>
      <xdr:rowOff>83820</xdr:rowOff>
    </xdr:to>
    <xdr:sp macro="" textlink="">
      <xdr:nvSpPr>
        <xdr:cNvPr id="11" name="Rectangle 10">
          <a:extLst>
            <a:ext uri="{FF2B5EF4-FFF2-40B4-BE49-F238E27FC236}">
              <a16:creationId xmlns:a16="http://schemas.microsoft.com/office/drawing/2014/main" id="{9E874B5D-4266-44B2-832D-50A9E9E05D0A}"/>
            </a:ext>
          </a:extLst>
        </xdr:cNvPr>
        <xdr:cNvSpPr/>
      </xdr:nvSpPr>
      <xdr:spPr>
        <a:xfrm>
          <a:off x="0" y="1695450"/>
          <a:ext cx="1270254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claim any savings in PY2.</a:t>
          </a:r>
          <a:endParaRPr lang="en-US" sz="1200">
            <a:solidFill>
              <a:schemeClr val="accent2"/>
            </a:solidFill>
          </a:endParaRPr>
        </a:p>
      </xdr:txBody>
    </xdr:sp>
    <xdr:clientData/>
  </xdr:twoCellAnchor>
  <xdr:twoCellAnchor editAs="oneCell">
    <xdr:from>
      <xdr:col>0</xdr:col>
      <xdr:colOff>0</xdr:colOff>
      <xdr:row>124</xdr:row>
      <xdr:rowOff>0</xdr:rowOff>
    </xdr:from>
    <xdr:to>
      <xdr:col>3</xdr:col>
      <xdr:colOff>343954</xdr:colOff>
      <xdr:row>147</xdr:row>
      <xdr:rowOff>70018</xdr:rowOff>
    </xdr:to>
    <xdr:pic>
      <xdr:nvPicPr>
        <xdr:cNvPr id="12" name="Picture 11">
          <a:extLst>
            <a:ext uri="{FF2B5EF4-FFF2-40B4-BE49-F238E27FC236}">
              <a16:creationId xmlns:a16="http://schemas.microsoft.com/office/drawing/2014/main" id="{BC8B1809-553A-497B-9732-5F6F7FE03E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328900"/>
          <a:ext cx="6274854" cy="403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152</xdr:row>
      <xdr:rowOff>0</xdr:rowOff>
    </xdr:from>
    <xdr:to>
      <xdr:col>3</xdr:col>
      <xdr:colOff>293654</xdr:colOff>
      <xdr:row>176</xdr:row>
      <xdr:rowOff>137210</xdr:rowOff>
    </xdr:to>
    <xdr:pic>
      <xdr:nvPicPr>
        <xdr:cNvPr id="13" name="Picture 12">
          <a:extLst>
            <a:ext uri="{FF2B5EF4-FFF2-40B4-BE49-F238E27FC236}">
              <a16:creationId xmlns:a16="http://schemas.microsoft.com/office/drawing/2014/main" id="{68EEA0F2-E047-4949-83D6-2D2A681C25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773900"/>
          <a:ext cx="6224553" cy="408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12701</xdr:colOff>
      <xdr:row>177</xdr:row>
      <xdr:rowOff>50801</xdr:rowOff>
    </xdr:from>
    <xdr:to>
      <xdr:col>3</xdr:col>
      <xdr:colOff>306354</xdr:colOff>
      <xdr:row>201</xdr:row>
      <xdr:rowOff>95668</xdr:rowOff>
    </xdr:to>
    <xdr:pic>
      <xdr:nvPicPr>
        <xdr:cNvPr id="14" name="Picture 13">
          <a:extLst>
            <a:ext uri="{FF2B5EF4-FFF2-40B4-BE49-F238E27FC236}">
              <a16:creationId xmlns:a16="http://schemas.microsoft.com/office/drawing/2014/main" id="{E8550991-B4F5-435D-9080-3AE3DDA8A4E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01" y="32410401"/>
          <a:ext cx="6249953" cy="400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202</xdr:row>
      <xdr:rowOff>101600</xdr:rowOff>
    </xdr:from>
    <xdr:to>
      <xdr:col>3</xdr:col>
      <xdr:colOff>327187</xdr:colOff>
      <xdr:row>227</xdr:row>
      <xdr:rowOff>137710</xdr:rowOff>
    </xdr:to>
    <xdr:pic>
      <xdr:nvPicPr>
        <xdr:cNvPr id="15" name="Picture 14">
          <a:extLst>
            <a:ext uri="{FF2B5EF4-FFF2-40B4-BE49-F238E27FC236}">
              <a16:creationId xmlns:a16="http://schemas.microsoft.com/office/drawing/2014/main" id="{70BED09E-A51C-4157-915B-20C76A0A040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6588700"/>
          <a:ext cx="6283487" cy="4163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71</xdr:row>
      <xdr:rowOff>38101</xdr:rowOff>
    </xdr:from>
    <xdr:to>
      <xdr:col>3</xdr:col>
      <xdr:colOff>368792</xdr:colOff>
      <xdr:row>95</xdr:row>
      <xdr:rowOff>70105</xdr:rowOff>
    </xdr:to>
    <xdr:pic>
      <xdr:nvPicPr>
        <xdr:cNvPr id="16" name="Picture 15">
          <a:extLst>
            <a:ext uri="{FF2B5EF4-FFF2-40B4-BE49-F238E27FC236}">
              <a16:creationId xmlns:a16="http://schemas.microsoft.com/office/drawing/2014/main" id="{13EF8A9E-73E7-4E8F-97B7-BC580689961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 y="14274801"/>
          <a:ext cx="6325091" cy="4083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228</xdr:row>
      <xdr:rowOff>88900</xdr:rowOff>
    </xdr:from>
    <xdr:to>
      <xdr:col>3</xdr:col>
      <xdr:colOff>322523</xdr:colOff>
      <xdr:row>253</xdr:row>
      <xdr:rowOff>152654</xdr:rowOff>
    </xdr:to>
    <xdr:pic>
      <xdr:nvPicPr>
        <xdr:cNvPr id="17" name="Picture 16">
          <a:extLst>
            <a:ext uri="{FF2B5EF4-FFF2-40B4-BE49-F238E27FC236}">
              <a16:creationId xmlns:a16="http://schemas.microsoft.com/office/drawing/2014/main" id="{3A7F196E-B5D4-4CF1-8149-5111C9C2CC6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 y="40868600"/>
          <a:ext cx="6278822" cy="419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1</xdr:row>
      <xdr:rowOff>76200</xdr:rowOff>
    </xdr:from>
    <xdr:to>
      <xdr:col>0</xdr:col>
      <xdr:colOff>1769745</xdr:colOff>
      <xdr:row>1</xdr:row>
      <xdr:rowOff>363088</xdr:rowOff>
    </xdr:to>
    <xdr:pic>
      <xdr:nvPicPr>
        <xdr:cNvPr id="10" name="Picture 9">
          <a:extLst>
            <a:ext uri="{FF2B5EF4-FFF2-40B4-BE49-F238E27FC236}">
              <a16:creationId xmlns:a16="http://schemas.microsoft.com/office/drawing/2014/main" id="{9C598040-007E-463D-8506-D44CD8CCCC2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087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xdr:row>
      <xdr:rowOff>3810</xdr:rowOff>
    </xdr:from>
    <xdr:to>
      <xdr:col>9</xdr:col>
      <xdr:colOff>0</xdr:colOff>
      <xdr:row>8</xdr:row>
      <xdr:rowOff>83820</xdr:rowOff>
    </xdr:to>
    <xdr:sp macro="" textlink="">
      <xdr:nvSpPr>
        <xdr:cNvPr id="18" name="Rectangle 17">
          <a:extLst>
            <a:ext uri="{FF2B5EF4-FFF2-40B4-BE49-F238E27FC236}">
              <a16:creationId xmlns:a16="http://schemas.microsoft.com/office/drawing/2014/main" id="{D4222CC5-B3DA-4983-8AED-1DCBF6085E03}"/>
            </a:ext>
          </a:extLst>
        </xdr:cNvPr>
        <xdr:cNvSpPr/>
      </xdr:nvSpPr>
      <xdr:spPr>
        <a:xfrm>
          <a:off x="0" y="1699260"/>
          <a:ext cx="12353925" cy="251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claim any savings in PY3.</a:t>
          </a:r>
          <a:endParaRPr lang="en-US" sz="1200">
            <a:solidFill>
              <a:schemeClr val="accent2"/>
            </a:solidFill>
          </a:endParaRPr>
        </a:p>
      </xdr:txBody>
    </xdr:sp>
    <xdr:clientData/>
  </xdr:twoCellAnchor>
  <xdr:twoCellAnchor editAs="oneCell">
    <xdr:from>
      <xdr:col>0</xdr:col>
      <xdr:colOff>0</xdr:colOff>
      <xdr:row>44</xdr:row>
      <xdr:rowOff>76200</xdr:rowOff>
    </xdr:from>
    <xdr:to>
      <xdr:col>6</xdr:col>
      <xdr:colOff>371475</xdr:colOff>
      <xdr:row>70</xdr:row>
      <xdr:rowOff>81099</xdr:rowOff>
    </xdr:to>
    <xdr:pic>
      <xdr:nvPicPr>
        <xdr:cNvPr id="19" name="Picture 18">
          <a:extLst>
            <a:ext uri="{FF2B5EF4-FFF2-40B4-BE49-F238E27FC236}">
              <a16:creationId xmlns:a16="http://schemas.microsoft.com/office/drawing/2014/main" id="{C5F0B68F-53D4-42EB-A2B0-0D6F30DF7B00}"/>
            </a:ext>
          </a:extLst>
        </xdr:cNvPr>
        <xdr:cNvPicPr>
          <a:picLocks noChangeAspect="1"/>
        </xdr:cNvPicPr>
      </xdr:nvPicPr>
      <xdr:blipFill>
        <a:blip xmlns:r="http://schemas.openxmlformats.org/officeDocument/2006/relationships" r:embed="rId8"/>
        <a:stretch>
          <a:fillRect/>
        </a:stretch>
      </xdr:blipFill>
      <xdr:spPr>
        <a:xfrm>
          <a:off x="0" y="9855200"/>
          <a:ext cx="9985375" cy="4297499"/>
        </a:xfrm>
        <a:prstGeom prst="rect">
          <a:avLst/>
        </a:prstGeom>
      </xdr:spPr>
    </xdr:pic>
    <xdr:clientData/>
  </xdr:twoCellAnchor>
  <xdr:twoCellAnchor editAs="oneCell">
    <xdr:from>
      <xdr:col>0</xdr:col>
      <xdr:colOff>0</xdr:colOff>
      <xdr:row>96</xdr:row>
      <xdr:rowOff>3175</xdr:rowOff>
    </xdr:from>
    <xdr:to>
      <xdr:col>6</xdr:col>
      <xdr:colOff>623018</xdr:colOff>
      <xdr:row>119</xdr:row>
      <xdr:rowOff>132589</xdr:rowOff>
    </xdr:to>
    <xdr:pic>
      <xdr:nvPicPr>
        <xdr:cNvPr id="20" name="Picture 19">
          <a:extLst>
            <a:ext uri="{FF2B5EF4-FFF2-40B4-BE49-F238E27FC236}">
              <a16:creationId xmlns:a16="http://schemas.microsoft.com/office/drawing/2014/main" id="{0478CCC0-BB82-44A0-AAD9-39A15AEB0F1A}"/>
            </a:ext>
          </a:extLst>
        </xdr:cNvPr>
        <xdr:cNvPicPr>
          <a:picLocks noChangeAspect="1"/>
        </xdr:cNvPicPr>
      </xdr:nvPicPr>
      <xdr:blipFill>
        <a:blip xmlns:r="http://schemas.openxmlformats.org/officeDocument/2006/relationships" r:embed="rId9"/>
        <a:stretch>
          <a:fillRect/>
        </a:stretch>
      </xdr:blipFill>
      <xdr:spPr>
        <a:xfrm>
          <a:off x="0" y="18468975"/>
          <a:ext cx="10236918" cy="420611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EBA4F9B8-CEDB-4CA4-BC10-5A662531E6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0</xdr:colOff>
      <xdr:row>73</xdr:row>
      <xdr:rowOff>0</xdr:rowOff>
    </xdr:from>
    <xdr:to>
      <xdr:col>19</xdr:col>
      <xdr:colOff>11206</xdr:colOff>
      <xdr:row>90</xdr:row>
      <xdr:rowOff>120462</xdr:rowOff>
    </xdr:to>
    <xdr:graphicFrame macro="">
      <xdr:nvGraphicFramePr>
        <xdr:cNvPr id="7" name="Chart 6">
          <a:extLst>
            <a:ext uri="{FF2B5EF4-FFF2-40B4-BE49-F238E27FC236}">
              <a16:creationId xmlns:a16="http://schemas.microsoft.com/office/drawing/2014/main" id="{9BEB348A-6471-469E-A0B5-40674FB73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92</xdr:row>
      <xdr:rowOff>0</xdr:rowOff>
    </xdr:from>
    <xdr:to>
      <xdr:col>18</xdr:col>
      <xdr:colOff>575796</xdr:colOff>
      <xdr:row>104</xdr:row>
      <xdr:rowOff>63500</xdr:rowOff>
    </xdr:to>
    <xdr:graphicFrame macro="">
      <xdr:nvGraphicFramePr>
        <xdr:cNvPr id="8" name="Chart 7">
          <a:extLst>
            <a:ext uri="{FF2B5EF4-FFF2-40B4-BE49-F238E27FC236}">
              <a16:creationId xmlns:a16="http://schemas.microsoft.com/office/drawing/2014/main" id="{40B2D9F9-B09E-4F5B-88AE-88B68C8F41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106</xdr:row>
      <xdr:rowOff>0</xdr:rowOff>
    </xdr:from>
    <xdr:to>
      <xdr:col>18</xdr:col>
      <xdr:colOff>603250</xdr:colOff>
      <xdr:row>125</xdr:row>
      <xdr:rowOff>53975</xdr:rowOff>
    </xdr:to>
    <xdr:graphicFrame macro="">
      <xdr:nvGraphicFramePr>
        <xdr:cNvPr id="9" name="Chart 8">
          <a:extLst>
            <a:ext uri="{FF2B5EF4-FFF2-40B4-BE49-F238E27FC236}">
              <a16:creationId xmlns:a16="http://schemas.microsoft.com/office/drawing/2014/main" id="{927CF7C9-8967-4835-90E9-DBA9EDE7E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4.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761A8247-0896-4716-AAEA-20A1EE3438C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7</xdr:row>
      <xdr:rowOff>9525</xdr:rowOff>
    </xdr:from>
    <xdr:to>
      <xdr:col>19</xdr:col>
      <xdr:colOff>9524</xdr:colOff>
      <xdr:row>23</xdr:row>
      <xdr:rowOff>142875</xdr:rowOff>
    </xdr:to>
    <xdr:graphicFrame macro="">
      <xdr:nvGraphicFramePr>
        <xdr:cNvPr id="3" name="Chart 2">
          <a:extLst>
            <a:ext uri="{FF2B5EF4-FFF2-40B4-BE49-F238E27FC236}">
              <a16:creationId xmlns:a16="http://schemas.microsoft.com/office/drawing/2014/main" id="{91F0D931-583F-4CF3-B90D-E422149E66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0</xdr:colOff>
      <xdr:row>26</xdr:row>
      <xdr:rowOff>0</xdr:rowOff>
    </xdr:from>
    <xdr:to>
      <xdr:col>19</xdr:col>
      <xdr:colOff>9525</xdr:colOff>
      <xdr:row>43</xdr:row>
      <xdr:rowOff>6350</xdr:rowOff>
    </xdr:to>
    <xdr:graphicFrame macro="">
      <xdr:nvGraphicFramePr>
        <xdr:cNvPr id="5" name="Chart 4">
          <a:extLst>
            <a:ext uri="{FF2B5EF4-FFF2-40B4-BE49-F238E27FC236}">
              <a16:creationId xmlns:a16="http://schemas.microsoft.com/office/drawing/2014/main" id="{761B95B2-55A2-4E74-A372-C3A2C67B0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54</xdr:row>
      <xdr:rowOff>0</xdr:rowOff>
    </xdr:from>
    <xdr:to>
      <xdr:col>18</xdr:col>
      <xdr:colOff>596900</xdr:colOff>
      <xdr:row>67</xdr:row>
      <xdr:rowOff>612775</xdr:rowOff>
    </xdr:to>
    <xdr:graphicFrame macro="">
      <xdr:nvGraphicFramePr>
        <xdr:cNvPr id="7" name="Chart 6">
          <a:extLst>
            <a:ext uri="{FF2B5EF4-FFF2-40B4-BE49-F238E27FC236}">
              <a16:creationId xmlns:a16="http://schemas.microsoft.com/office/drawing/2014/main" id="{AE680F33-CE7B-4B71-B6A5-DE22E360A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19050</xdr:colOff>
      <xdr:row>67</xdr:row>
      <xdr:rowOff>628650</xdr:rowOff>
    </xdr:from>
    <xdr:to>
      <xdr:col>18</xdr:col>
      <xdr:colOff>585321</xdr:colOff>
      <xdr:row>80</xdr:row>
      <xdr:rowOff>92075</xdr:rowOff>
    </xdr:to>
    <xdr:graphicFrame macro="">
      <xdr:nvGraphicFramePr>
        <xdr:cNvPr id="8" name="Chart 7">
          <a:extLst>
            <a:ext uri="{FF2B5EF4-FFF2-40B4-BE49-F238E27FC236}">
              <a16:creationId xmlns:a16="http://schemas.microsoft.com/office/drawing/2014/main" id="{661DC5FB-1977-434D-AF54-0473F7531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81</xdr:row>
      <xdr:rowOff>0</xdr:rowOff>
    </xdr:from>
    <xdr:to>
      <xdr:col>18</xdr:col>
      <xdr:colOff>593725</xdr:colOff>
      <xdr:row>99</xdr:row>
      <xdr:rowOff>15875</xdr:rowOff>
    </xdr:to>
    <xdr:graphicFrame macro="">
      <xdr:nvGraphicFramePr>
        <xdr:cNvPr id="9" name="Chart 8">
          <a:extLst>
            <a:ext uri="{FF2B5EF4-FFF2-40B4-BE49-F238E27FC236}">
              <a16:creationId xmlns:a16="http://schemas.microsoft.com/office/drawing/2014/main" id="{B7E675C5-509C-4211-A860-E2EFC652D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0.26929</cdr:x>
      <cdr:y>0.89569</cdr:y>
    </cdr:from>
    <cdr:to>
      <cdr:x>0.56533</cdr:x>
      <cdr:y>0.9782</cdr:y>
    </cdr:to>
    <cdr:sp macro="" textlink="">
      <cdr:nvSpPr>
        <cdr:cNvPr id="2" name="Rectangle 1">
          <a:extLst xmlns:a="http://schemas.openxmlformats.org/drawingml/2006/main">
            <a:ext uri="{FF2B5EF4-FFF2-40B4-BE49-F238E27FC236}">
              <a16:creationId xmlns:a16="http://schemas.microsoft.com/office/drawing/2014/main" id="{158FCB0D-0994-4A11-B2F1-918F3E5B698C}"/>
            </a:ext>
          </a:extLst>
        </cdr:cNvPr>
        <cdr:cNvSpPr/>
      </cdr:nvSpPr>
      <cdr:spPr>
        <a:xfrm xmlns:a="http://schemas.openxmlformats.org/drawingml/2006/main">
          <a:off x="1470025" y="2727325"/>
          <a:ext cx="1616073"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0.64559</cdr:x>
      <cdr:y>0.8957</cdr:y>
    </cdr:from>
    <cdr:to>
      <cdr:x>0.92825</cdr:x>
      <cdr:y>0.97821</cdr:y>
    </cdr:to>
    <cdr:sp macro="" textlink="">
      <cdr:nvSpPr>
        <cdr:cNvPr id="3" name="Rectangle 2">
          <a:extLst xmlns:a="http://schemas.openxmlformats.org/drawingml/2006/main">
            <a:ext uri="{FF2B5EF4-FFF2-40B4-BE49-F238E27FC236}">
              <a16:creationId xmlns:a16="http://schemas.microsoft.com/office/drawing/2014/main" id="{C2D89D16-F171-4843-8E92-96CF90148B52}"/>
            </a:ext>
          </a:extLst>
        </cdr:cNvPr>
        <cdr:cNvSpPr/>
      </cdr:nvSpPr>
      <cdr:spPr>
        <a:xfrm xmlns:a="http://schemas.openxmlformats.org/drawingml/2006/main">
          <a:off x="3524250" y="2727355"/>
          <a:ext cx="1543050"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6.xml><?xml version="1.0" encoding="utf-8"?>
<c:userShapes xmlns:c="http://schemas.openxmlformats.org/drawingml/2006/chart">
  <cdr:relSizeAnchor xmlns:cdr="http://schemas.openxmlformats.org/drawingml/2006/chartDrawing">
    <cdr:from>
      <cdr:x>0.19949</cdr:x>
      <cdr:y>0.88943</cdr:y>
    </cdr:from>
    <cdr:to>
      <cdr:x>0.49553</cdr:x>
      <cdr:y>0.97194</cdr:y>
    </cdr:to>
    <cdr:sp macro="" textlink="">
      <cdr:nvSpPr>
        <cdr:cNvPr id="2" name="Rectangle 1">
          <a:extLst xmlns:a="http://schemas.openxmlformats.org/drawingml/2006/main">
            <a:ext uri="{FF2B5EF4-FFF2-40B4-BE49-F238E27FC236}">
              <a16:creationId xmlns:a16="http://schemas.microsoft.com/office/drawing/2014/main" id="{D7853767-2C0D-4DEE-B3BE-74825BC19650}"/>
            </a:ext>
          </a:extLst>
        </cdr:cNvPr>
        <cdr:cNvSpPr/>
      </cdr:nvSpPr>
      <cdr:spPr>
        <a:xfrm xmlns:a="http://schemas.openxmlformats.org/drawingml/2006/main">
          <a:off x="1089025" y="2708275"/>
          <a:ext cx="1616073"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0.61942</cdr:x>
      <cdr:y>0.88944</cdr:y>
    </cdr:from>
    <cdr:to>
      <cdr:x>0.90208</cdr:x>
      <cdr:y>0.97195</cdr:y>
    </cdr:to>
    <cdr:sp macro="" textlink="">
      <cdr:nvSpPr>
        <cdr:cNvPr id="3" name="Rectangle 2">
          <a:extLst xmlns:a="http://schemas.openxmlformats.org/drawingml/2006/main">
            <a:ext uri="{FF2B5EF4-FFF2-40B4-BE49-F238E27FC236}">
              <a16:creationId xmlns:a16="http://schemas.microsoft.com/office/drawing/2014/main" id="{BB304052-AB30-46AD-92EC-B40EA1ED04FE}"/>
            </a:ext>
          </a:extLst>
        </cdr:cNvPr>
        <cdr:cNvSpPr/>
      </cdr:nvSpPr>
      <cdr:spPr>
        <a:xfrm xmlns:a="http://schemas.openxmlformats.org/drawingml/2006/main">
          <a:off x="3381375" y="2708305"/>
          <a:ext cx="1543050"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7.xml><?xml version="1.0" encoding="utf-8"?>
<xdr:wsDr xmlns:xdr="http://schemas.openxmlformats.org/drawingml/2006/spreadsheetDrawing" xmlns:a="http://schemas.openxmlformats.org/drawingml/2006/main">
  <xdr:oneCellAnchor>
    <xdr:from>
      <xdr:col>0</xdr:col>
      <xdr:colOff>38100</xdr:colOff>
      <xdr:row>1</xdr:row>
      <xdr:rowOff>53340</xdr:rowOff>
    </xdr:from>
    <xdr:ext cx="1746885" cy="286888"/>
    <xdr:pic>
      <xdr:nvPicPr>
        <xdr:cNvPr id="2" name="Picture 1">
          <a:extLst>
            <a:ext uri="{FF2B5EF4-FFF2-40B4-BE49-F238E27FC236}">
              <a16:creationId xmlns:a16="http://schemas.microsoft.com/office/drawing/2014/main" id="{83D093F9-EBB7-43E8-BC9B-BA4D15DCA43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38100" y="21844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5</xdr:row>
      <xdr:rowOff>47625</xdr:rowOff>
    </xdr:from>
    <xdr:to>
      <xdr:col>18</xdr:col>
      <xdr:colOff>600075</xdr:colOff>
      <xdr:row>20</xdr:row>
      <xdr:rowOff>44577</xdr:rowOff>
    </xdr:to>
    <xdr:graphicFrame macro="">
      <xdr:nvGraphicFramePr>
        <xdr:cNvPr id="3" name="Chart 2">
          <a:extLst>
            <a:ext uri="{FF2B5EF4-FFF2-40B4-BE49-F238E27FC236}">
              <a16:creationId xmlns:a16="http://schemas.microsoft.com/office/drawing/2014/main" id="{BA2C6B98-8A2F-4A36-B471-B01F26CF5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0.21869</cdr:x>
      <cdr:y>0.90439</cdr:y>
    </cdr:from>
    <cdr:to>
      <cdr:x>0.56906</cdr:x>
      <cdr:y>0.9778</cdr:y>
    </cdr:to>
    <cdr:sp macro="" textlink="">
      <cdr:nvSpPr>
        <cdr:cNvPr id="2" name="Rectangle 1">
          <a:extLst xmlns:a="http://schemas.openxmlformats.org/drawingml/2006/main">
            <a:ext uri="{FF2B5EF4-FFF2-40B4-BE49-F238E27FC236}">
              <a16:creationId xmlns:a16="http://schemas.microsoft.com/office/drawing/2014/main" id="{349A5525-E08C-4362-956B-F2AD63317646}"/>
            </a:ext>
          </a:extLst>
        </cdr:cNvPr>
        <cdr:cNvSpPr/>
      </cdr:nvSpPr>
      <cdr:spPr>
        <a:xfrm xmlns:a="http://schemas.openxmlformats.org/drawingml/2006/main">
          <a:off x="1193800" y="2753818"/>
          <a:ext cx="1912680" cy="22353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0.64613</cdr:x>
      <cdr:y>0.90716</cdr:y>
    </cdr:from>
    <cdr:to>
      <cdr:x>0.91598</cdr:x>
      <cdr:y>0.98058</cdr:y>
    </cdr:to>
    <cdr:sp macro="" textlink="">
      <cdr:nvSpPr>
        <cdr:cNvPr id="3" name="Rectangle 2">
          <a:extLst xmlns:a="http://schemas.openxmlformats.org/drawingml/2006/main">
            <a:ext uri="{FF2B5EF4-FFF2-40B4-BE49-F238E27FC236}">
              <a16:creationId xmlns:a16="http://schemas.microsoft.com/office/drawing/2014/main" id="{7E0CC98C-41AE-4CC2-9CAC-61750DAD4DE5}"/>
            </a:ext>
          </a:extLst>
        </cdr:cNvPr>
        <cdr:cNvSpPr/>
      </cdr:nvSpPr>
      <cdr:spPr>
        <a:xfrm xmlns:a="http://schemas.openxmlformats.org/drawingml/2006/main">
          <a:off x="3527185" y="2762250"/>
          <a:ext cx="1473109" cy="22355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0</xdr:col>
      <xdr:colOff>1859056</xdr:colOff>
      <xdr:row>1</xdr:row>
      <xdr:rowOff>389422</xdr:rowOff>
    </xdr:to>
    <xdr:pic>
      <xdr:nvPicPr>
        <xdr:cNvPr id="2" name="Picture 1">
          <a:extLst>
            <a:ext uri="{FF2B5EF4-FFF2-40B4-BE49-F238E27FC236}">
              <a16:creationId xmlns:a16="http://schemas.microsoft.com/office/drawing/2014/main" id="{5E5D35B0-C335-4E3C-8079-8D0113F5F6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7131"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773206</xdr:colOff>
      <xdr:row>7</xdr:row>
      <xdr:rowOff>152400</xdr:rowOff>
    </xdr:from>
    <xdr:to>
      <xdr:col>20</xdr:col>
      <xdr:colOff>276411</xdr:colOff>
      <xdr:row>30</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73F8CEAD-6265-42D7-AF95-C6026D415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4992126" y="1836420"/>
              <a:ext cx="6879365" cy="41452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549092</xdr:colOff>
      <xdr:row>8</xdr:row>
      <xdr:rowOff>6723</xdr:rowOff>
    </xdr:from>
    <xdr:to>
      <xdr:col>31</xdr:col>
      <xdr:colOff>526681</xdr:colOff>
      <xdr:row>29</xdr:row>
      <xdr:rowOff>143435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ED01E79E-6DAB-4B2A-835E-691C713E51A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2144172" y="1858383"/>
              <a:ext cx="6850829" cy="409911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22412</xdr:colOff>
      <xdr:row>32</xdr:row>
      <xdr:rowOff>6724</xdr:rowOff>
    </xdr:from>
    <xdr:to>
      <xdr:col>20</xdr:col>
      <xdr:colOff>313765</xdr:colOff>
      <xdr:row>53</xdr:row>
      <xdr:rowOff>107576</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F5F06BDC-34B9-489C-8B9B-002A1F73E82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5056672" y="6681844"/>
              <a:ext cx="6852173" cy="377369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582705</xdr:colOff>
      <xdr:row>32</xdr:row>
      <xdr:rowOff>6722</xdr:rowOff>
    </xdr:from>
    <xdr:to>
      <xdr:col>31</xdr:col>
      <xdr:colOff>571499</xdr:colOff>
      <xdr:row>54</xdr:row>
      <xdr:rowOff>94128</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F36BC3F7-0B4F-4F8E-BA06-D805A89D35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2177785" y="6681842"/>
              <a:ext cx="6862034" cy="410314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oneCellAnchor>
    <xdr:from>
      <xdr:col>0</xdr:col>
      <xdr:colOff>45720</xdr:colOff>
      <xdr:row>1</xdr:row>
      <xdr:rowOff>60960</xdr:rowOff>
    </xdr:from>
    <xdr:ext cx="1746885" cy="286888"/>
    <xdr:pic>
      <xdr:nvPicPr>
        <xdr:cNvPr id="2" name="Picture 1">
          <a:extLst>
            <a:ext uri="{FF2B5EF4-FFF2-40B4-BE49-F238E27FC236}">
              <a16:creationId xmlns:a16="http://schemas.microsoft.com/office/drawing/2014/main" id="{AEE4F7D7-0EDB-4C9A-93CB-5B7176EE378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457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9524</xdr:colOff>
      <xdr:row>6</xdr:row>
      <xdr:rowOff>9525</xdr:rowOff>
    </xdr:from>
    <xdr:to>
      <xdr:col>23</xdr:col>
      <xdr:colOff>133349</xdr:colOff>
      <xdr:row>25</xdr:row>
      <xdr:rowOff>123825</xdr:rowOff>
    </xdr:to>
    <xdr:graphicFrame macro="">
      <xdr:nvGraphicFramePr>
        <xdr:cNvPr id="4" name="Chart 3">
          <a:extLst>
            <a:ext uri="{FF2B5EF4-FFF2-40B4-BE49-F238E27FC236}">
              <a16:creationId xmlns:a16="http://schemas.microsoft.com/office/drawing/2014/main" id="{4EEB5528-0DA0-4206-ABD7-15BA9C4F94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781049</xdr:colOff>
      <xdr:row>28</xdr:row>
      <xdr:rowOff>9525</xdr:rowOff>
    </xdr:from>
    <xdr:to>
      <xdr:col>23</xdr:col>
      <xdr:colOff>161924</xdr:colOff>
      <xdr:row>46</xdr:row>
      <xdr:rowOff>76200</xdr:rowOff>
    </xdr:to>
    <xdr:graphicFrame macro="">
      <xdr:nvGraphicFramePr>
        <xdr:cNvPr id="5" name="Chart 4">
          <a:extLst>
            <a:ext uri="{FF2B5EF4-FFF2-40B4-BE49-F238E27FC236}">
              <a16:creationId xmlns:a16="http://schemas.microsoft.com/office/drawing/2014/main" id="{A7F856DE-2FAC-443E-B34B-05D2B88DD3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762000</xdr:colOff>
      <xdr:row>67</xdr:row>
      <xdr:rowOff>152399</xdr:rowOff>
    </xdr:from>
    <xdr:to>
      <xdr:col>23</xdr:col>
      <xdr:colOff>0</xdr:colOff>
      <xdr:row>82</xdr:row>
      <xdr:rowOff>9525</xdr:rowOff>
    </xdr:to>
    <xdr:graphicFrame macro="">
      <xdr:nvGraphicFramePr>
        <xdr:cNvPr id="3" name="Chart 2">
          <a:extLst>
            <a:ext uri="{FF2B5EF4-FFF2-40B4-BE49-F238E27FC236}">
              <a16:creationId xmlns:a16="http://schemas.microsoft.com/office/drawing/2014/main" id="{2DCA4A68-2A43-470A-9703-CB565B6BB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600074</xdr:colOff>
      <xdr:row>67</xdr:row>
      <xdr:rowOff>161924</xdr:rowOff>
    </xdr:from>
    <xdr:to>
      <xdr:col>34</xdr:col>
      <xdr:colOff>600074</xdr:colOff>
      <xdr:row>82</xdr:row>
      <xdr:rowOff>19050</xdr:rowOff>
    </xdr:to>
    <xdr:graphicFrame macro="">
      <xdr:nvGraphicFramePr>
        <xdr:cNvPr id="6" name="Chart 5">
          <a:extLst>
            <a:ext uri="{FF2B5EF4-FFF2-40B4-BE49-F238E27FC236}">
              <a16:creationId xmlns:a16="http://schemas.microsoft.com/office/drawing/2014/main" id="{3C3B2187-2A02-4030-A2DE-E09F4CD6ED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781049</xdr:colOff>
      <xdr:row>84</xdr:row>
      <xdr:rowOff>152400</xdr:rowOff>
    </xdr:from>
    <xdr:to>
      <xdr:col>23</xdr:col>
      <xdr:colOff>9524</xdr:colOff>
      <xdr:row>98</xdr:row>
      <xdr:rowOff>276225</xdr:rowOff>
    </xdr:to>
    <xdr:graphicFrame macro="">
      <xdr:nvGraphicFramePr>
        <xdr:cNvPr id="8" name="Chart 7">
          <a:extLst>
            <a:ext uri="{FF2B5EF4-FFF2-40B4-BE49-F238E27FC236}">
              <a16:creationId xmlns:a16="http://schemas.microsoft.com/office/drawing/2014/main" id="{8D622255-3974-4F86-B945-4DED0C312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590550</xdr:colOff>
      <xdr:row>85</xdr:row>
      <xdr:rowOff>0</xdr:rowOff>
    </xdr:from>
    <xdr:to>
      <xdr:col>34</xdr:col>
      <xdr:colOff>600075</xdr:colOff>
      <xdr:row>98</xdr:row>
      <xdr:rowOff>285750</xdr:rowOff>
    </xdr:to>
    <xdr:graphicFrame macro="">
      <xdr:nvGraphicFramePr>
        <xdr:cNvPr id="9" name="Chart 8">
          <a:extLst>
            <a:ext uri="{FF2B5EF4-FFF2-40B4-BE49-F238E27FC236}">
              <a16:creationId xmlns:a16="http://schemas.microsoft.com/office/drawing/2014/main" id="{3EF22AF7-FE99-452B-8A17-66610EB514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0.28324</cdr:x>
      <cdr:y>0.84877</cdr:y>
    </cdr:from>
    <cdr:to>
      <cdr:x>0.62472</cdr:x>
      <cdr:y>0.95035</cdr:y>
    </cdr:to>
    <cdr:sp macro="" textlink="">
      <cdr:nvSpPr>
        <cdr:cNvPr id="2" name="Rectangle 1">
          <a:extLst xmlns:a="http://schemas.openxmlformats.org/drawingml/2006/main">
            <a:ext uri="{FF2B5EF4-FFF2-40B4-BE49-F238E27FC236}">
              <a16:creationId xmlns:a16="http://schemas.microsoft.com/office/drawing/2014/main" id="{0F3B10FC-7989-41FF-BB63-908D76919F51}"/>
            </a:ext>
          </a:extLst>
        </cdr:cNvPr>
        <cdr:cNvSpPr/>
      </cdr:nvSpPr>
      <cdr:spPr>
        <a:xfrm xmlns:a="http://schemas.openxmlformats.org/drawingml/2006/main">
          <a:off x="1546225" y="2584450"/>
          <a:ext cx="1864120"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0.6671</cdr:x>
      <cdr:y>0.84877</cdr:y>
    </cdr:from>
    <cdr:to>
      <cdr:x>0.93523</cdr:x>
      <cdr:y>0.95035</cdr:y>
    </cdr:to>
    <cdr:sp macro="" textlink="">
      <cdr:nvSpPr>
        <cdr:cNvPr id="3" name="Rectangle 2">
          <a:extLst xmlns:a="http://schemas.openxmlformats.org/drawingml/2006/main">
            <a:ext uri="{FF2B5EF4-FFF2-40B4-BE49-F238E27FC236}">
              <a16:creationId xmlns:a16="http://schemas.microsoft.com/office/drawing/2014/main" id="{4EBA44D2-C53F-45D7-AA62-BA7400E0AC6E}"/>
            </a:ext>
          </a:extLst>
        </cdr:cNvPr>
        <cdr:cNvSpPr/>
      </cdr:nvSpPr>
      <cdr:spPr>
        <a:xfrm xmlns:a="http://schemas.openxmlformats.org/drawingml/2006/main">
          <a:off x="3641652" y="2584450"/>
          <a:ext cx="1463748"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8.xml><?xml version="1.0" encoding="utf-8"?>
<c:userShapes xmlns:c="http://schemas.openxmlformats.org/drawingml/2006/chart">
  <cdr:relSizeAnchor xmlns:cdr="http://schemas.openxmlformats.org/drawingml/2006/chartDrawing">
    <cdr:from>
      <cdr:x>0.23264</cdr:x>
      <cdr:y>0.86753</cdr:y>
    </cdr:from>
    <cdr:to>
      <cdr:x>0.57412</cdr:x>
      <cdr:y>0.96912</cdr:y>
    </cdr:to>
    <cdr:sp macro="" textlink="">
      <cdr:nvSpPr>
        <cdr:cNvPr id="2" name="Rectangle 1">
          <a:extLst xmlns:a="http://schemas.openxmlformats.org/drawingml/2006/main">
            <a:ext uri="{FF2B5EF4-FFF2-40B4-BE49-F238E27FC236}">
              <a16:creationId xmlns:a16="http://schemas.microsoft.com/office/drawing/2014/main" id="{CB894007-F43C-4A7E-A293-538B3C15A43C}"/>
            </a:ext>
          </a:extLst>
        </cdr:cNvPr>
        <cdr:cNvSpPr/>
      </cdr:nvSpPr>
      <cdr:spPr>
        <a:xfrm xmlns:a="http://schemas.openxmlformats.org/drawingml/2006/main">
          <a:off x="1270000" y="2641600"/>
          <a:ext cx="1864120"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0.6479</cdr:x>
      <cdr:y>0.86753</cdr:y>
    </cdr:from>
    <cdr:to>
      <cdr:x>0.91604</cdr:x>
      <cdr:y>0.96912</cdr:y>
    </cdr:to>
    <cdr:sp macro="" textlink="">
      <cdr:nvSpPr>
        <cdr:cNvPr id="3" name="Rectangle 2">
          <a:extLst xmlns:a="http://schemas.openxmlformats.org/drawingml/2006/main">
            <a:ext uri="{FF2B5EF4-FFF2-40B4-BE49-F238E27FC236}">
              <a16:creationId xmlns:a16="http://schemas.microsoft.com/office/drawing/2014/main" id="{25399AA3-070F-4CE1-A6F2-0835DBE452F7}"/>
            </a:ext>
          </a:extLst>
        </cdr:cNvPr>
        <cdr:cNvSpPr/>
      </cdr:nvSpPr>
      <cdr:spPr>
        <a:xfrm xmlns:a="http://schemas.openxmlformats.org/drawingml/2006/main">
          <a:off x="3536877" y="2641600"/>
          <a:ext cx="1463748"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9.xml><?xml version="1.0" encoding="utf-8"?>
<xdr:wsDr xmlns:xdr="http://schemas.openxmlformats.org/drawingml/2006/spreadsheetDrawing" xmlns:a="http://schemas.openxmlformats.org/drawingml/2006/main">
  <xdr:oneCellAnchor>
    <xdr:from>
      <xdr:col>0</xdr:col>
      <xdr:colOff>62865</xdr:colOff>
      <xdr:row>1</xdr:row>
      <xdr:rowOff>70485</xdr:rowOff>
    </xdr:from>
    <xdr:ext cx="1746885" cy="286888"/>
    <xdr:pic>
      <xdr:nvPicPr>
        <xdr:cNvPr id="2" name="Picture 1">
          <a:extLst>
            <a:ext uri="{FF2B5EF4-FFF2-40B4-BE49-F238E27FC236}">
              <a16:creationId xmlns:a16="http://schemas.microsoft.com/office/drawing/2014/main" id="{3C3D63CF-0F64-4BD6-B32F-ACC65804784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2865"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9524</xdr:rowOff>
    </xdr:from>
    <xdr:to>
      <xdr:col>20</xdr:col>
      <xdr:colOff>6350</xdr:colOff>
      <xdr:row>25</xdr:row>
      <xdr:rowOff>114299</xdr:rowOff>
    </xdr:to>
    <xdr:graphicFrame macro="">
      <xdr:nvGraphicFramePr>
        <xdr:cNvPr id="8" name="Chart 7">
          <a:extLst>
            <a:ext uri="{FF2B5EF4-FFF2-40B4-BE49-F238E27FC236}">
              <a16:creationId xmlns:a16="http://schemas.microsoft.com/office/drawing/2014/main" id="{E0DF642D-F6EF-435F-ABFB-1EFE798B17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28</xdr:row>
      <xdr:rowOff>28575</xdr:rowOff>
    </xdr:from>
    <xdr:to>
      <xdr:col>19</xdr:col>
      <xdr:colOff>590550</xdr:colOff>
      <xdr:row>50</xdr:row>
      <xdr:rowOff>66675</xdr:rowOff>
    </xdr:to>
    <xdr:graphicFrame macro="">
      <xdr:nvGraphicFramePr>
        <xdr:cNvPr id="9" name="Chart 8">
          <a:extLst>
            <a:ext uri="{FF2B5EF4-FFF2-40B4-BE49-F238E27FC236}">
              <a16:creationId xmlns:a16="http://schemas.microsoft.com/office/drawing/2014/main" id="{41A3ECF5-1D23-43A6-8DE6-89EC4AE45D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771525</xdr:colOff>
      <xdr:row>52</xdr:row>
      <xdr:rowOff>152399</xdr:rowOff>
    </xdr:from>
    <xdr:to>
      <xdr:col>20</xdr:col>
      <xdr:colOff>19050</xdr:colOff>
      <xdr:row>69</xdr:row>
      <xdr:rowOff>161924</xdr:rowOff>
    </xdr:to>
    <xdr:graphicFrame macro="">
      <xdr:nvGraphicFramePr>
        <xdr:cNvPr id="3" name="Chart 2">
          <a:extLst>
            <a:ext uri="{FF2B5EF4-FFF2-40B4-BE49-F238E27FC236}">
              <a16:creationId xmlns:a16="http://schemas.microsoft.com/office/drawing/2014/main" id="{84FB3AD7-3BE6-4E5D-94BC-450A7FB13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71</xdr:row>
      <xdr:rowOff>200024</xdr:rowOff>
    </xdr:from>
    <xdr:to>
      <xdr:col>20</xdr:col>
      <xdr:colOff>9525</xdr:colOff>
      <xdr:row>86</xdr:row>
      <xdr:rowOff>152399</xdr:rowOff>
    </xdr:to>
    <xdr:graphicFrame macro="">
      <xdr:nvGraphicFramePr>
        <xdr:cNvPr id="10" name="Chart 9">
          <a:extLst>
            <a:ext uri="{FF2B5EF4-FFF2-40B4-BE49-F238E27FC236}">
              <a16:creationId xmlns:a16="http://schemas.microsoft.com/office/drawing/2014/main" id="{7AD51B66-1F21-41BB-8014-8D5B8F0FC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vigantresearch.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21"/>
  <sheetViews>
    <sheetView tabSelected="1" zoomScaleNormal="100" zoomScaleSheetLayoutView="70" workbookViewId="0">
      <selection sqref="A1:I1"/>
    </sheetView>
  </sheetViews>
  <sheetFormatPr defaultRowHeight="13.2"/>
  <cols>
    <col min="1" max="4" width="10.88671875" customWidth="1"/>
    <col min="5" max="5" width="10.88671875" style="2" customWidth="1"/>
    <col min="6" max="12" width="10.88671875" customWidth="1"/>
    <col min="13" max="13" width="10.88671875" style="2" customWidth="1"/>
    <col min="14" max="45" width="10.88671875" customWidth="1"/>
  </cols>
  <sheetData>
    <row r="1" spans="1:14">
      <c r="A1" s="1268"/>
      <c r="B1" s="1268"/>
      <c r="C1" s="1268"/>
      <c r="D1" s="1268"/>
      <c r="E1" s="1268"/>
      <c r="F1" s="1268"/>
      <c r="G1" s="1268"/>
      <c r="H1" s="1268"/>
      <c r="I1" s="1268"/>
      <c r="J1" s="5"/>
      <c r="K1" s="5"/>
      <c r="L1" s="5"/>
      <c r="M1" s="5"/>
      <c r="N1" s="5"/>
    </row>
    <row r="2" spans="1:14">
      <c r="A2" s="18"/>
      <c r="B2" s="18"/>
      <c r="C2" s="18"/>
      <c r="D2" s="18"/>
      <c r="E2" s="18"/>
      <c r="F2" s="18"/>
      <c r="G2" s="18"/>
      <c r="H2" s="18"/>
      <c r="I2" s="18"/>
      <c r="J2" s="4"/>
      <c r="K2" s="4"/>
      <c r="L2" s="4"/>
      <c r="N2" s="5"/>
    </row>
    <row r="3" spans="1:14">
      <c r="A3" s="18"/>
      <c r="B3" s="18"/>
      <c r="C3" s="18"/>
      <c r="D3" s="18"/>
      <c r="E3" s="18"/>
      <c r="F3" s="18"/>
      <c r="G3" s="18"/>
      <c r="H3" s="18"/>
      <c r="I3" s="18"/>
    </row>
    <row r="4" spans="1:14" ht="36.6">
      <c r="A4" s="18"/>
      <c r="B4" s="18"/>
      <c r="C4" s="18"/>
      <c r="D4" s="1270"/>
      <c r="E4" s="1271"/>
      <c r="F4" s="1271"/>
      <c r="G4" s="18"/>
      <c r="H4" s="18"/>
      <c r="I4" s="18"/>
      <c r="J4" s="7"/>
      <c r="K4" s="7"/>
      <c r="L4" s="7"/>
    </row>
    <row r="5" spans="1:14">
      <c r="A5" s="18"/>
      <c r="B5" s="18"/>
      <c r="C5" s="18"/>
      <c r="D5" s="18"/>
      <c r="E5" s="18"/>
      <c r="F5" s="18"/>
      <c r="G5" s="18"/>
      <c r="H5" s="18"/>
      <c r="I5" s="18"/>
      <c r="J5" s="7"/>
      <c r="K5" s="7"/>
      <c r="L5" s="7"/>
    </row>
    <row r="6" spans="1:14">
      <c r="A6" s="18"/>
      <c r="B6" s="18"/>
      <c r="C6" s="18"/>
      <c r="D6" s="18"/>
      <c r="E6" s="18"/>
      <c r="F6" s="18"/>
      <c r="G6" s="18"/>
      <c r="H6" s="18"/>
      <c r="I6" s="18"/>
      <c r="J6" s="7"/>
      <c r="K6" s="7"/>
      <c r="L6" s="7"/>
    </row>
    <row r="7" spans="1:14" ht="22.8">
      <c r="A7" s="18"/>
      <c r="B7" s="1272"/>
      <c r="C7" s="1273"/>
      <c r="D7" s="1273"/>
      <c r="E7" s="1273"/>
      <c r="F7" s="1273"/>
      <c r="G7" s="1273"/>
      <c r="H7" s="1273"/>
      <c r="I7" s="18"/>
      <c r="J7" s="55"/>
      <c r="K7" s="55"/>
      <c r="L7" s="55"/>
    </row>
    <row r="8" spans="1:14" ht="45" customHeight="1">
      <c r="A8" s="18"/>
      <c r="B8" s="1276" t="s">
        <v>0</v>
      </c>
      <c r="C8" s="1276"/>
      <c r="D8" s="1276"/>
      <c r="E8" s="1276"/>
      <c r="F8" s="1276"/>
      <c r="G8" s="1276"/>
      <c r="H8" s="1276"/>
      <c r="I8" s="18"/>
    </row>
    <row r="9" spans="1:14" ht="21" customHeight="1">
      <c r="A9" s="18"/>
      <c r="B9" s="19"/>
      <c r="C9" s="18"/>
      <c r="D9" s="18"/>
      <c r="E9" s="79" t="s">
        <v>1</v>
      </c>
      <c r="F9" s="18"/>
      <c r="G9" s="18"/>
      <c r="H9" s="18"/>
      <c r="I9" s="18"/>
      <c r="J9" s="7"/>
      <c r="K9" s="7"/>
      <c r="L9" s="7"/>
    </row>
    <row r="10" spans="1:14" ht="17.399999999999999">
      <c r="A10" s="20"/>
      <c r="B10" s="19"/>
      <c r="C10" s="18"/>
      <c r="D10" s="18"/>
      <c r="E10" s="18"/>
      <c r="F10" s="18"/>
      <c r="G10" s="18"/>
      <c r="H10" s="18"/>
      <c r="I10" s="18"/>
      <c r="J10" s="7"/>
      <c r="K10" s="7"/>
      <c r="L10" s="7"/>
    </row>
    <row r="11" spans="1:14" ht="12" customHeight="1">
      <c r="A11" s="20"/>
      <c r="B11" s="19"/>
      <c r="C11" s="18"/>
      <c r="D11" s="18"/>
      <c r="E11" s="18"/>
      <c r="F11" s="18"/>
      <c r="G11" s="18"/>
      <c r="H11" s="18"/>
      <c r="I11" s="18"/>
      <c r="J11" s="7"/>
      <c r="K11" s="7"/>
      <c r="L11" s="7"/>
    </row>
    <row r="12" spans="1:14">
      <c r="A12" s="18"/>
      <c r="B12" s="18"/>
      <c r="C12" s="18"/>
      <c r="D12" s="47"/>
      <c r="E12" s="78" t="s">
        <v>2</v>
      </c>
      <c r="F12" s="47"/>
      <c r="G12" s="18"/>
      <c r="H12" s="18"/>
      <c r="I12" s="18"/>
      <c r="J12" s="7"/>
      <c r="K12" s="7"/>
      <c r="L12" s="7"/>
    </row>
    <row r="13" spans="1:14">
      <c r="A13" s="18"/>
      <c r="B13" s="18"/>
      <c r="C13" s="18"/>
      <c r="D13" s="47"/>
      <c r="E13" s="46" t="s">
        <v>3</v>
      </c>
      <c r="F13" s="47"/>
      <c r="G13" s="18"/>
      <c r="H13" s="18"/>
      <c r="I13" s="18"/>
      <c r="J13" s="7"/>
      <c r="K13" s="7"/>
      <c r="L13" s="7"/>
    </row>
    <row r="14" spans="1:14">
      <c r="A14" s="18"/>
      <c r="B14" s="18"/>
      <c r="C14" s="18"/>
      <c r="D14" s="47"/>
      <c r="E14" s="46" t="s">
        <v>4</v>
      </c>
      <c r="F14" s="47"/>
      <c r="G14" s="18"/>
      <c r="H14" s="18"/>
      <c r="I14" s="18"/>
      <c r="J14" s="7"/>
      <c r="K14" s="7"/>
      <c r="L14" s="7"/>
    </row>
    <row r="15" spans="1:14">
      <c r="A15" s="18"/>
      <c r="B15" s="18"/>
      <c r="C15" s="18"/>
      <c r="D15" s="47"/>
      <c r="E15" s="46" t="s">
        <v>5</v>
      </c>
      <c r="F15" s="47"/>
      <c r="G15" s="18"/>
      <c r="H15" s="18"/>
      <c r="I15" s="18"/>
    </row>
    <row r="16" spans="1:14">
      <c r="A16" s="18"/>
      <c r="B16" s="18"/>
      <c r="C16" s="18"/>
      <c r="D16" s="48"/>
      <c r="E16" s="21" t="s">
        <v>6</v>
      </c>
      <c r="F16" s="48"/>
      <c r="G16" s="46"/>
      <c r="H16" s="18"/>
      <c r="I16" s="18"/>
      <c r="J16" s="7"/>
      <c r="K16" s="7"/>
      <c r="L16" s="7"/>
    </row>
    <row r="17" spans="1:16">
      <c r="A17" s="18"/>
      <c r="B17" s="18"/>
      <c r="C17" s="18"/>
      <c r="D17" s="46"/>
      <c r="E17" s="49" t="s">
        <v>7</v>
      </c>
      <c r="F17" s="46"/>
      <c r="G17" s="46"/>
      <c r="H17" s="18"/>
      <c r="I17" s="18"/>
      <c r="J17" s="7"/>
      <c r="K17" s="7"/>
      <c r="L17" s="7"/>
      <c r="M17" s="7"/>
    </row>
    <row r="18" spans="1:16">
      <c r="A18" s="18"/>
      <c r="B18" s="18"/>
      <c r="C18" s="18"/>
      <c r="D18" s="46"/>
      <c r="E18" s="46"/>
      <c r="F18" s="46"/>
      <c r="G18" s="46"/>
      <c r="H18" s="18"/>
      <c r="I18" s="18"/>
      <c r="J18" s="7"/>
      <c r="K18" s="7"/>
      <c r="L18" s="7"/>
      <c r="M18" s="7"/>
    </row>
    <row r="19" spans="1:16">
      <c r="A19" s="18"/>
      <c r="B19" s="18"/>
      <c r="C19" s="18"/>
      <c r="D19" s="46"/>
      <c r="E19" s="46" t="s">
        <v>8</v>
      </c>
      <c r="F19" s="46"/>
      <c r="G19" s="46"/>
      <c r="H19" s="18"/>
      <c r="I19" s="18"/>
      <c r="J19" s="7"/>
      <c r="K19" s="7"/>
      <c r="L19" s="7"/>
      <c r="M19" s="7"/>
    </row>
    <row r="20" spans="1:16">
      <c r="A20" s="18"/>
      <c r="B20" s="18"/>
      <c r="C20" s="18"/>
      <c r="D20" s="46"/>
      <c r="E20" s="743">
        <v>43810</v>
      </c>
      <c r="F20" s="46"/>
      <c r="G20" s="46"/>
      <c r="H20" s="18"/>
      <c r="I20" s="18"/>
      <c r="J20" s="7"/>
      <c r="K20" s="7"/>
      <c r="L20" s="7"/>
      <c r="M20" s="7"/>
    </row>
    <row r="21" spans="1:16">
      <c r="A21" s="18"/>
      <c r="B21" s="18"/>
      <c r="C21" s="18"/>
      <c r="D21" s="46"/>
      <c r="E21" s="46"/>
      <c r="F21" s="46"/>
      <c r="G21" s="46"/>
      <c r="H21" s="18"/>
      <c r="I21" s="18"/>
      <c r="J21" s="7"/>
      <c r="K21" s="7"/>
      <c r="L21" s="7"/>
    </row>
    <row r="22" spans="1:16">
      <c r="A22" s="22"/>
      <c r="B22" s="18"/>
      <c r="C22" s="18"/>
      <c r="D22" s="18"/>
      <c r="E22" s="18"/>
      <c r="F22" s="18"/>
      <c r="G22" s="18"/>
      <c r="H22" s="18"/>
      <c r="I22" s="18"/>
      <c r="J22" s="7"/>
      <c r="K22" s="7"/>
      <c r="L22" s="7"/>
    </row>
    <row r="23" spans="1:16" ht="6" customHeight="1">
      <c r="A23" s="75"/>
      <c r="B23" s="76"/>
      <c r="C23" s="77"/>
      <c r="D23" s="77"/>
      <c r="E23" s="77"/>
      <c r="F23" s="77"/>
      <c r="G23" s="77"/>
      <c r="H23" s="77"/>
      <c r="I23" s="77"/>
      <c r="J23" s="7"/>
      <c r="K23" s="7"/>
      <c r="L23" s="7"/>
    </row>
    <row r="24" spans="1:16" ht="409.5" customHeight="1">
      <c r="A24" s="1274" t="s">
        <v>9</v>
      </c>
      <c r="B24" s="1274"/>
      <c r="C24" s="1274"/>
      <c r="D24" s="1274"/>
      <c r="E24" s="1274"/>
      <c r="F24" s="1274"/>
      <c r="G24" s="1274"/>
      <c r="H24" s="1274"/>
      <c r="I24" s="1274"/>
      <c r="J24" s="55"/>
      <c r="K24" s="55"/>
      <c r="L24" s="55"/>
    </row>
    <row r="25" spans="1:16">
      <c r="A25" s="1275"/>
      <c r="B25" s="1275"/>
      <c r="C25" s="1275"/>
      <c r="D25" s="1275"/>
      <c r="E25" s="1275"/>
      <c r="F25" s="1275"/>
      <c r="G25" s="1275"/>
      <c r="H25" s="1275"/>
      <c r="I25" s="1275"/>
      <c r="J25" s="778"/>
      <c r="K25" s="778"/>
      <c r="L25" s="778"/>
      <c r="M25" s="778"/>
      <c r="N25" s="778"/>
      <c r="O25" s="778"/>
      <c r="P25" s="778"/>
    </row>
    <row r="26" spans="1:16">
      <c r="F26" s="295"/>
      <c r="G26" s="295"/>
      <c r="H26" s="4"/>
      <c r="I26" s="4"/>
      <c r="J26" s="4"/>
      <c r="K26" s="4"/>
      <c r="L26" s="4"/>
      <c r="M26" s="9"/>
      <c r="N26" s="4"/>
      <c r="O26" s="5"/>
      <c r="P26" s="4"/>
    </row>
    <row r="27" spans="1:16">
      <c r="A27" s="5"/>
    </row>
    <row r="28" spans="1:16">
      <c r="E28" s="3"/>
      <c r="F28" s="6"/>
      <c r="G28" s="6"/>
      <c r="H28" s="53"/>
      <c r="I28" s="53"/>
      <c r="J28" s="53"/>
      <c r="K28" s="53"/>
      <c r="L28" s="53"/>
      <c r="M28" s="257"/>
      <c r="N28" s="10"/>
      <c r="O28" s="55"/>
      <c r="P28" s="1"/>
    </row>
    <row r="29" spans="1:16">
      <c r="E29" s="3"/>
      <c r="F29" s="6"/>
      <c r="G29" s="6"/>
      <c r="H29" s="53"/>
      <c r="I29" s="53"/>
      <c r="J29" s="53"/>
      <c r="K29" s="53"/>
      <c r="L29" s="53"/>
      <c r="M29" s="257"/>
      <c r="N29" s="10"/>
      <c r="O29" s="55"/>
    </row>
    <row r="30" spans="1:16" ht="15">
      <c r="B30" s="1"/>
      <c r="E30" s="3"/>
      <c r="F30" s="11"/>
      <c r="G30" s="12"/>
      <c r="H30" s="12"/>
      <c r="I30" s="12"/>
      <c r="J30" s="12"/>
      <c r="K30" s="12"/>
      <c r="L30" s="12"/>
      <c r="M30" s="257"/>
      <c r="O30" s="55"/>
      <c r="P30" s="1"/>
    </row>
    <row r="31" spans="1:16">
      <c r="C31" s="1"/>
      <c r="E31" s="3"/>
      <c r="F31" s="6"/>
      <c r="G31" s="6"/>
      <c r="H31" s="6"/>
      <c r="I31" s="6"/>
      <c r="J31" s="6"/>
      <c r="K31" s="6"/>
      <c r="L31" s="6"/>
      <c r="M31" s="257"/>
    </row>
    <row r="32" spans="1:16">
      <c r="A32" s="5"/>
    </row>
    <row r="33" spans="1:16">
      <c r="E33" s="3"/>
      <c r="F33" s="6"/>
      <c r="G33" s="6"/>
      <c r="H33" s="53"/>
      <c r="I33" s="53"/>
      <c r="J33" s="53"/>
      <c r="K33" s="53"/>
      <c r="L33" s="53"/>
      <c r="M33" s="257"/>
      <c r="N33" s="10"/>
      <c r="O33" s="55"/>
      <c r="P33" s="1"/>
    </row>
    <row r="34" spans="1:16">
      <c r="E34" s="3"/>
      <c r="F34" s="6"/>
      <c r="G34" s="6"/>
      <c r="H34" s="53"/>
      <c r="I34" s="53"/>
      <c r="J34" s="53"/>
      <c r="K34" s="53"/>
      <c r="L34" s="53"/>
      <c r="M34" s="257"/>
      <c r="P34" s="1"/>
    </row>
    <row r="35" spans="1:16">
      <c r="E35" s="3"/>
      <c r="F35" s="6"/>
      <c r="G35" s="6"/>
      <c r="H35" s="53"/>
      <c r="I35" s="53"/>
      <c r="J35" s="53"/>
      <c r="K35" s="53"/>
      <c r="L35" s="53"/>
      <c r="M35" s="257"/>
      <c r="P35" s="1"/>
    </row>
    <row r="36" spans="1:16">
      <c r="B36" s="1"/>
      <c r="E36" s="3"/>
      <c r="F36" s="6"/>
      <c r="G36" s="6"/>
      <c r="H36" s="53"/>
      <c r="I36" s="53"/>
      <c r="J36" s="53"/>
      <c r="K36" s="53"/>
      <c r="L36" s="53"/>
      <c r="M36" s="257"/>
      <c r="N36" s="10"/>
      <c r="O36" s="55"/>
    </row>
    <row r="37" spans="1:16">
      <c r="B37" s="1"/>
      <c r="E37" s="3"/>
      <c r="F37" s="6"/>
      <c r="G37" s="6"/>
      <c r="H37" s="53"/>
      <c r="I37" s="53"/>
      <c r="J37" s="53"/>
      <c r="K37" s="53"/>
      <c r="L37" s="53"/>
      <c r="M37" s="257"/>
      <c r="N37" s="10"/>
      <c r="O37" s="55"/>
    </row>
    <row r="38" spans="1:16" ht="15">
      <c r="E38" s="3"/>
      <c r="F38" s="11"/>
      <c r="G38" s="11"/>
      <c r="H38" s="12"/>
      <c r="I38" s="12"/>
      <c r="J38" s="12"/>
      <c r="K38" s="12"/>
      <c r="L38" s="12"/>
      <c r="M38" s="257"/>
      <c r="O38" s="55"/>
      <c r="P38" s="1"/>
    </row>
    <row r="39" spans="1:16">
      <c r="C39" s="1"/>
      <c r="E39" s="3"/>
      <c r="F39" s="6"/>
      <c r="G39" s="6"/>
      <c r="H39" s="6"/>
      <c r="I39" s="6"/>
      <c r="J39" s="6"/>
      <c r="K39" s="6"/>
      <c r="L39" s="6"/>
      <c r="M39" s="257"/>
    </row>
    <row r="40" spans="1:16">
      <c r="A40" s="5"/>
    </row>
    <row r="41" spans="1:16">
      <c r="E41" s="3"/>
      <c r="F41" s="6"/>
      <c r="G41" s="6"/>
      <c r="H41" s="53"/>
      <c r="I41" s="53"/>
      <c r="J41" s="53"/>
      <c r="K41" s="53"/>
      <c r="L41" s="53"/>
      <c r="M41" s="257"/>
      <c r="N41" s="10"/>
      <c r="O41" s="55"/>
      <c r="P41" s="1"/>
    </row>
    <row r="42" spans="1:16">
      <c r="E42" s="3"/>
      <c r="F42" s="6"/>
      <c r="G42" s="6"/>
      <c r="H42" s="53"/>
      <c r="I42" s="53"/>
      <c r="J42" s="53"/>
      <c r="K42" s="53"/>
      <c r="L42" s="53"/>
      <c r="M42" s="257"/>
      <c r="N42" s="10"/>
      <c r="O42" s="55"/>
      <c r="P42" s="1"/>
    </row>
    <row r="43" spans="1:16">
      <c r="E43" s="3"/>
      <c r="F43" s="6"/>
      <c r="G43" s="6"/>
      <c r="H43" s="53"/>
      <c r="I43" s="53"/>
      <c r="J43" s="53"/>
      <c r="K43" s="53"/>
      <c r="L43" s="53"/>
      <c r="M43" s="257"/>
      <c r="O43" s="55"/>
      <c r="P43" s="1"/>
    </row>
    <row r="44" spans="1:16">
      <c r="E44" s="3"/>
      <c r="F44" s="6"/>
      <c r="G44" s="6"/>
      <c r="H44" s="53"/>
      <c r="I44" s="53"/>
      <c r="J44" s="53"/>
      <c r="K44" s="53"/>
      <c r="L44" s="53"/>
      <c r="M44" s="257"/>
      <c r="O44" s="55"/>
      <c r="P44" s="1"/>
    </row>
    <row r="45" spans="1:16" ht="15">
      <c r="E45" s="3"/>
      <c r="F45" s="11"/>
      <c r="G45" s="11"/>
      <c r="H45" s="12"/>
      <c r="I45" s="12"/>
      <c r="J45" s="12"/>
      <c r="K45" s="12"/>
      <c r="L45" s="12"/>
      <c r="M45" s="257"/>
      <c r="O45" s="55"/>
      <c r="P45" s="1"/>
    </row>
    <row r="46" spans="1:16">
      <c r="C46" s="1"/>
      <c r="E46" s="3"/>
      <c r="F46" s="53"/>
      <c r="G46" s="53"/>
      <c r="H46" s="53"/>
      <c r="I46" s="53"/>
      <c r="J46" s="53"/>
      <c r="K46" s="53"/>
      <c r="L46" s="53"/>
      <c r="M46" s="257"/>
      <c r="O46" s="55"/>
    </row>
    <row r="47" spans="1:16">
      <c r="A47" s="5"/>
    </row>
    <row r="48" spans="1:16">
      <c r="B48" s="1"/>
      <c r="E48" s="3"/>
      <c r="F48" s="6"/>
      <c r="G48" s="6"/>
      <c r="H48" s="53"/>
      <c r="I48" s="53"/>
      <c r="J48" s="53"/>
      <c r="K48" s="53"/>
      <c r="L48" s="53"/>
      <c r="M48" s="257"/>
      <c r="P48" s="1"/>
    </row>
    <row r="49" spans="1:16" ht="15">
      <c r="B49" s="1"/>
      <c r="E49" s="3"/>
      <c r="F49" s="11"/>
      <c r="G49" s="11"/>
      <c r="H49" s="12"/>
      <c r="I49" s="12"/>
      <c r="J49" s="12"/>
      <c r="K49" s="12"/>
      <c r="L49" s="12"/>
      <c r="M49" s="257"/>
      <c r="P49" s="1"/>
    </row>
    <row r="50" spans="1:16">
      <c r="C50" s="1"/>
      <c r="E50" s="3"/>
      <c r="F50" s="53"/>
      <c r="G50" s="53"/>
      <c r="H50" s="53"/>
      <c r="I50" s="53"/>
      <c r="J50" s="53"/>
      <c r="K50" s="53"/>
      <c r="L50" s="53"/>
      <c r="M50" s="257"/>
      <c r="P50" s="1"/>
    </row>
    <row r="51" spans="1:16" s="5" customFormat="1">
      <c r="E51" s="778"/>
      <c r="F51" s="8"/>
      <c r="G51" s="8"/>
      <c r="H51" s="8"/>
      <c r="I51" s="8"/>
      <c r="J51" s="8"/>
      <c r="K51" s="8"/>
      <c r="L51" s="8"/>
      <c r="M51" s="13"/>
    </row>
    <row r="52" spans="1:16">
      <c r="F52" s="6"/>
      <c r="G52" s="55"/>
      <c r="H52" s="55"/>
      <c r="I52" s="55"/>
      <c r="J52" s="55"/>
      <c r="K52" s="55"/>
      <c r="L52" s="55"/>
    </row>
    <row r="55" spans="1:16">
      <c r="A55" s="5"/>
      <c r="B55" s="5"/>
      <c r="C55" s="5"/>
      <c r="D55" s="5"/>
      <c r="E55" s="5"/>
      <c r="F55" s="5"/>
      <c r="G55" s="5"/>
      <c r="H55" s="5"/>
      <c r="I55" s="5"/>
      <c r="J55" s="5"/>
      <c r="K55" s="5"/>
      <c r="L55" s="5"/>
      <c r="M55" s="5"/>
      <c r="N55" s="5"/>
    </row>
    <row r="56" spans="1:16">
      <c r="F56" s="295"/>
      <c r="G56" s="295"/>
      <c r="H56" s="4"/>
      <c r="I56" s="4"/>
      <c r="J56" s="4"/>
      <c r="K56" s="4"/>
      <c r="L56" s="4"/>
      <c r="M56" s="9"/>
      <c r="N56" s="5"/>
    </row>
    <row r="57" spans="1:16">
      <c r="A57" s="5"/>
    </row>
    <row r="58" spans="1:16">
      <c r="E58" s="3"/>
      <c r="F58" s="56"/>
      <c r="G58" s="56"/>
      <c r="H58" s="56"/>
      <c r="I58" s="56"/>
      <c r="J58" s="56"/>
      <c r="K58" s="56"/>
      <c r="L58" s="56"/>
      <c r="M58" s="14"/>
    </row>
    <row r="59" spans="1:16">
      <c r="E59" s="3"/>
      <c r="F59" s="6"/>
      <c r="G59" s="6"/>
      <c r="H59" s="6"/>
      <c r="I59" s="6"/>
      <c r="J59" s="6"/>
      <c r="K59" s="6"/>
      <c r="L59" s="6"/>
      <c r="M59" s="14"/>
    </row>
    <row r="60" spans="1:16">
      <c r="B60" s="1"/>
      <c r="E60" s="3"/>
      <c r="F60" s="6"/>
      <c r="G60" s="6"/>
      <c r="H60" s="6"/>
      <c r="I60" s="6"/>
      <c r="J60" s="6"/>
      <c r="K60" s="6"/>
      <c r="L60" s="6"/>
      <c r="M60" s="14"/>
    </row>
    <row r="61" spans="1:16">
      <c r="C61" s="1"/>
      <c r="E61" s="3"/>
      <c r="F61" s="6"/>
      <c r="G61" s="6"/>
      <c r="H61" s="6"/>
      <c r="I61" s="6"/>
      <c r="J61" s="6"/>
      <c r="K61" s="6"/>
      <c r="L61" s="6"/>
      <c r="M61" s="257"/>
    </row>
    <row r="62" spans="1:16">
      <c r="A62" s="5"/>
      <c r="M62" s="16"/>
    </row>
    <row r="63" spans="1:16">
      <c r="E63" s="3"/>
      <c r="F63" s="56"/>
      <c r="G63" s="56"/>
      <c r="H63" s="56"/>
      <c r="I63" s="56"/>
      <c r="J63" s="56"/>
      <c r="K63" s="56"/>
      <c r="L63" s="56"/>
      <c r="M63" s="14"/>
    </row>
    <row r="64" spans="1:16">
      <c r="E64" s="3"/>
      <c r="F64" s="6"/>
      <c r="G64" s="6"/>
      <c r="H64" s="6"/>
      <c r="I64" s="6"/>
      <c r="J64" s="6"/>
      <c r="K64" s="6"/>
      <c r="L64" s="6"/>
      <c r="M64" s="14"/>
    </row>
    <row r="65" spans="1:13">
      <c r="E65" s="3"/>
      <c r="F65" s="6"/>
      <c r="G65" s="6"/>
      <c r="H65" s="6"/>
      <c r="I65" s="6"/>
      <c r="J65" s="6"/>
      <c r="K65" s="6"/>
      <c r="L65" s="6"/>
      <c r="M65" s="14"/>
    </row>
    <row r="66" spans="1:13">
      <c r="B66" s="1"/>
      <c r="E66" s="3"/>
      <c r="F66" s="6"/>
      <c r="G66" s="6"/>
      <c r="H66" s="6"/>
      <c r="I66" s="6"/>
      <c r="J66" s="6"/>
      <c r="K66" s="6"/>
      <c r="L66" s="6"/>
      <c r="M66" s="14"/>
    </row>
    <row r="67" spans="1:13">
      <c r="B67" s="1"/>
      <c r="E67" s="3"/>
      <c r="F67" s="6"/>
      <c r="G67" s="6"/>
      <c r="H67" s="6"/>
      <c r="I67" s="6"/>
      <c r="J67" s="6"/>
      <c r="K67" s="6"/>
      <c r="L67" s="6"/>
      <c r="M67" s="14"/>
    </row>
    <row r="68" spans="1:13">
      <c r="E68" s="3"/>
      <c r="F68" s="6"/>
      <c r="G68" s="6"/>
      <c r="H68" s="6"/>
      <c r="I68" s="6"/>
      <c r="J68" s="6"/>
      <c r="K68" s="6"/>
      <c r="L68" s="6"/>
      <c r="M68" s="14"/>
    </row>
    <row r="69" spans="1:13">
      <c r="C69" s="1"/>
      <c r="E69" s="3"/>
      <c r="F69" s="6"/>
      <c r="G69" s="6"/>
      <c r="H69" s="6"/>
      <c r="I69" s="6"/>
      <c r="J69" s="6"/>
      <c r="K69" s="6"/>
      <c r="L69" s="6"/>
      <c r="M69" s="257"/>
    </row>
    <row r="70" spans="1:13">
      <c r="A70" s="5"/>
      <c r="M70" s="16"/>
    </row>
    <row r="71" spans="1:13">
      <c r="E71" s="3"/>
      <c r="F71" s="56"/>
      <c r="G71" s="56"/>
      <c r="H71" s="56"/>
      <c r="I71" s="56"/>
      <c r="J71" s="56"/>
      <c r="K71" s="56"/>
      <c r="L71" s="56"/>
      <c r="M71" s="14"/>
    </row>
    <row r="72" spans="1:13">
      <c r="E72" s="3"/>
      <c r="F72" s="6"/>
      <c r="G72" s="6"/>
      <c r="H72" s="6"/>
      <c r="I72" s="6"/>
      <c r="J72" s="6"/>
      <c r="K72" s="6"/>
      <c r="L72" s="6"/>
      <c r="M72" s="14"/>
    </row>
    <row r="73" spans="1:13">
      <c r="E73" s="3"/>
      <c r="F73" s="6"/>
      <c r="G73" s="6"/>
      <c r="H73" s="6"/>
      <c r="I73" s="6"/>
      <c r="J73" s="6"/>
      <c r="K73" s="6"/>
      <c r="L73" s="6"/>
      <c r="M73" s="14"/>
    </row>
    <row r="74" spans="1:13">
      <c r="E74" s="3"/>
      <c r="F74" s="6"/>
      <c r="G74" s="6"/>
      <c r="H74" s="6"/>
      <c r="I74" s="6"/>
      <c r="J74" s="6"/>
      <c r="K74" s="6"/>
      <c r="L74" s="6"/>
      <c r="M74" s="14"/>
    </row>
    <row r="75" spans="1:13">
      <c r="E75" s="3"/>
      <c r="F75" s="6"/>
      <c r="G75" s="6"/>
      <c r="H75" s="6"/>
      <c r="I75" s="6"/>
      <c r="J75" s="6"/>
      <c r="K75" s="6"/>
      <c r="L75" s="6"/>
      <c r="M75" s="14"/>
    </row>
    <row r="76" spans="1:13">
      <c r="C76" s="1"/>
      <c r="E76" s="3"/>
      <c r="F76" s="6"/>
      <c r="G76" s="6"/>
      <c r="H76" s="6"/>
      <c r="I76" s="6"/>
      <c r="J76" s="6"/>
      <c r="K76" s="6"/>
      <c r="L76" s="6"/>
      <c r="M76" s="257"/>
    </row>
    <row r="77" spans="1:13">
      <c r="A77" s="5"/>
      <c r="M77" s="16"/>
    </row>
    <row r="78" spans="1:13">
      <c r="B78" s="1"/>
      <c r="E78" s="3"/>
      <c r="F78" s="56"/>
      <c r="G78" s="56"/>
      <c r="H78" s="56"/>
      <c r="I78" s="56"/>
      <c r="J78" s="56"/>
      <c r="K78" s="56"/>
      <c r="L78" s="56"/>
      <c r="M78" s="14"/>
    </row>
    <row r="79" spans="1:13">
      <c r="B79" s="1"/>
      <c r="E79" s="3"/>
      <c r="F79" s="6"/>
      <c r="G79" s="6"/>
      <c r="H79" s="6"/>
      <c r="I79" s="6"/>
      <c r="J79" s="6"/>
      <c r="K79" s="6"/>
      <c r="L79" s="6"/>
      <c r="M79" s="14"/>
    </row>
    <row r="80" spans="1:13">
      <c r="C80" s="1"/>
      <c r="E80" s="3"/>
      <c r="F80" s="6"/>
      <c r="G80" s="6"/>
      <c r="H80" s="6"/>
      <c r="I80" s="6"/>
      <c r="J80" s="6"/>
      <c r="K80" s="6"/>
      <c r="L80" s="6"/>
      <c r="M80" s="257"/>
    </row>
    <row r="81" spans="1:21" s="5" customFormat="1">
      <c r="E81" s="778"/>
      <c r="F81" s="8"/>
      <c r="G81" s="8"/>
      <c r="H81" s="8"/>
      <c r="I81" s="8"/>
      <c r="J81" s="8"/>
      <c r="K81" s="8"/>
      <c r="L81" s="8"/>
      <c r="M81" s="13"/>
      <c r="R81"/>
      <c r="S81"/>
      <c r="T81"/>
      <c r="U81"/>
    </row>
    <row r="84" spans="1:21">
      <c r="A84" s="1269"/>
      <c r="B84" s="1269"/>
      <c r="C84" s="1269"/>
      <c r="D84" s="1269"/>
      <c r="E84" s="1269"/>
      <c r="F84" s="1269"/>
      <c r="G84" s="1269"/>
      <c r="H84" s="1269"/>
      <c r="I84" s="1269"/>
      <c r="J84" s="1269"/>
      <c r="K84" s="1269"/>
      <c r="L84" s="1269"/>
      <c r="M84" s="1269"/>
    </row>
    <row r="85" spans="1:21">
      <c r="F85" s="295"/>
      <c r="G85" s="295"/>
      <c r="H85" s="4"/>
      <c r="I85" s="4"/>
      <c r="J85" s="4"/>
      <c r="K85" s="4"/>
      <c r="L85" s="4"/>
      <c r="M85" s="9"/>
    </row>
    <row r="86" spans="1:21">
      <c r="A86" s="5"/>
    </row>
    <row r="87" spans="1:21">
      <c r="E87" s="3"/>
      <c r="F87" s="56"/>
      <c r="G87" s="56"/>
      <c r="H87" s="56"/>
      <c r="I87" s="56"/>
      <c r="J87" s="56"/>
      <c r="K87" s="56"/>
      <c r="L87" s="56"/>
      <c r="M87" s="257"/>
    </row>
    <row r="88" spans="1:21">
      <c r="E88" s="3"/>
      <c r="F88" s="53"/>
      <c r="G88" s="53"/>
      <c r="H88" s="53"/>
      <c r="I88" s="53"/>
      <c r="J88" s="53"/>
      <c r="K88" s="53"/>
      <c r="L88" s="53"/>
      <c r="M88" s="257"/>
    </row>
    <row r="89" spans="1:21" ht="15">
      <c r="B89" s="1"/>
      <c r="E89" s="3"/>
      <c r="F89" s="12"/>
      <c r="G89" s="12"/>
      <c r="H89" s="12"/>
      <c r="I89" s="12"/>
      <c r="J89" s="12"/>
      <c r="K89" s="12"/>
      <c r="L89" s="12"/>
      <c r="M89" s="257"/>
    </row>
    <row r="90" spans="1:21">
      <c r="C90" s="1"/>
      <c r="E90" s="3"/>
      <c r="F90" s="6"/>
      <c r="G90" s="6"/>
      <c r="H90" s="6"/>
      <c r="I90" s="6"/>
      <c r="J90" s="6"/>
      <c r="K90" s="6"/>
      <c r="L90" s="6"/>
      <c r="M90" s="257"/>
    </row>
    <row r="91" spans="1:21">
      <c r="A91" s="5"/>
    </row>
    <row r="92" spans="1:21">
      <c r="E92" s="3"/>
      <c r="F92" s="56"/>
      <c r="G92" s="56"/>
      <c r="H92" s="56"/>
      <c r="I92" s="56"/>
      <c r="J92" s="56"/>
      <c r="K92" s="56"/>
      <c r="L92" s="56"/>
      <c r="M92" s="257"/>
    </row>
    <row r="93" spans="1:21">
      <c r="E93" s="3"/>
      <c r="F93" s="53"/>
      <c r="G93" s="53"/>
      <c r="H93" s="53"/>
      <c r="I93" s="53"/>
      <c r="J93" s="53"/>
      <c r="K93" s="53"/>
      <c r="L93" s="53"/>
      <c r="M93" s="257"/>
    </row>
    <row r="94" spans="1:21">
      <c r="E94" s="3"/>
      <c r="F94" s="53"/>
      <c r="G94" s="53"/>
      <c r="H94" s="53"/>
      <c r="I94" s="53"/>
      <c r="J94" s="53"/>
      <c r="K94" s="53"/>
      <c r="L94" s="53"/>
      <c r="M94" s="257"/>
    </row>
    <row r="95" spans="1:21">
      <c r="B95" s="1"/>
      <c r="E95" s="3"/>
      <c r="F95" s="53"/>
      <c r="G95" s="53"/>
      <c r="H95" s="53"/>
      <c r="I95" s="53"/>
      <c r="J95" s="53"/>
      <c r="K95" s="53"/>
      <c r="L95" s="53"/>
      <c r="M95" s="257"/>
    </row>
    <row r="96" spans="1:21">
      <c r="B96" s="1"/>
      <c r="E96" s="3"/>
      <c r="F96" s="53"/>
      <c r="G96" s="53"/>
      <c r="H96" s="53"/>
      <c r="I96" s="53"/>
      <c r="J96" s="53"/>
      <c r="K96" s="53"/>
      <c r="L96" s="53"/>
      <c r="M96" s="257"/>
    </row>
    <row r="97" spans="1:13" ht="15">
      <c r="E97" s="3"/>
      <c r="F97" s="12"/>
      <c r="G97" s="12"/>
      <c r="H97" s="12"/>
      <c r="I97" s="12"/>
      <c r="J97" s="12"/>
      <c r="K97" s="12"/>
      <c r="L97" s="12"/>
      <c r="M97" s="257"/>
    </row>
    <row r="98" spans="1:13">
      <c r="C98" s="1"/>
      <c r="E98" s="3"/>
      <c r="F98" s="6"/>
      <c r="G98" s="6"/>
      <c r="H98" s="6"/>
      <c r="I98" s="6"/>
      <c r="J98" s="6"/>
      <c r="K98" s="6"/>
      <c r="L98" s="6"/>
      <c r="M98" s="257"/>
    </row>
    <row r="99" spans="1:13">
      <c r="A99" s="5"/>
    </row>
    <row r="100" spans="1:13">
      <c r="E100" s="3"/>
      <c r="F100" s="56"/>
      <c r="G100" s="56"/>
      <c r="H100" s="56"/>
      <c r="I100" s="56"/>
      <c r="J100" s="56"/>
      <c r="K100" s="56"/>
      <c r="L100" s="56"/>
      <c r="M100" s="257"/>
    </row>
    <row r="101" spans="1:13">
      <c r="E101" s="3"/>
      <c r="F101" s="53"/>
      <c r="G101" s="53"/>
      <c r="H101" s="53"/>
      <c r="I101" s="53"/>
      <c r="J101" s="53"/>
      <c r="K101" s="53"/>
      <c r="L101" s="53"/>
      <c r="M101" s="257"/>
    </row>
    <row r="102" spans="1:13">
      <c r="E102" s="3"/>
      <c r="F102" s="53"/>
      <c r="G102" s="53"/>
      <c r="H102" s="53"/>
      <c r="I102" s="53"/>
      <c r="J102" s="53"/>
      <c r="K102" s="53"/>
      <c r="L102" s="53"/>
      <c r="M102" s="257"/>
    </row>
    <row r="103" spans="1:13">
      <c r="E103" s="3"/>
      <c r="F103" s="53"/>
      <c r="G103" s="53"/>
      <c r="H103" s="53"/>
      <c r="I103" s="53"/>
      <c r="J103" s="53"/>
      <c r="K103" s="53"/>
      <c r="L103" s="53"/>
      <c r="M103" s="257"/>
    </row>
    <row r="104" spans="1:13" ht="15">
      <c r="E104" s="3"/>
      <c r="F104" s="12"/>
      <c r="G104" s="12"/>
      <c r="H104" s="12"/>
      <c r="I104" s="12"/>
      <c r="J104" s="12"/>
      <c r="K104" s="12"/>
      <c r="L104" s="12"/>
      <c r="M104" s="257"/>
    </row>
    <row r="105" spans="1:13">
      <c r="C105" s="1"/>
      <c r="E105" s="3"/>
      <c r="F105" s="6"/>
      <c r="G105" s="6"/>
      <c r="H105" s="6"/>
      <c r="I105" s="6"/>
      <c r="J105" s="6"/>
      <c r="K105" s="6"/>
      <c r="L105" s="6"/>
      <c r="M105" s="257"/>
    </row>
    <row r="106" spans="1:13">
      <c r="A106" s="5"/>
    </row>
    <row r="107" spans="1:13">
      <c r="B107" s="1"/>
      <c r="E107" s="3"/>
      <c r="F107" s="56"/>
      <c r="G107" s="56"/>
      <c r="H107" s="56"/>
      <c r="I107" s="56"/>
      <c r="J107" s="56"/>
      <c r="K107" s="56"/>
      <c r="L107" s="56"/>
      <c r="M107" s="257"/>
    </row>
    <row r="108" spans="1:13" ht="15">
      <c r="B108" s="1"/>
      <c r="E108" s="3"/>
      <c r="F108" s="12"/>
      <c r="G108" s="12"/>
      <c r="H108" s="12"/>
      <c r="I108" s="12"/>
      <c r="J108" s="12"/>
      <c r="K108" s="12"/>
      <c r="L108" s="12"/>
      <c r="M108" s="257"/>
    </row>
    <row r="109" spans="1:13">
      <c r="C109" s="1"/>
      <c r="E109" s="3"/>
      <c r="F109" s="6"/>
      <c r="G109" s="6"/>
      <c r="H109" s="6"/>
      <c r="I109" s="6"/>
      <c r="J109" s="6"/>
      <c r="K109" s="6"/>
      <c r="L109" s="6"/>
      <c r="M109" s="257"/>
    </row>
    <row r="110" spans="1:13" s="5" customFormat="1">
      <c r="E110" s="778"/>
      <c r="F110" s="17"/>
      <c r="G110" s="17"/>
      <c r="H110" s="17"/>
      <c r="I110" s="17"/>
      <c r="J110" s="17"/>
      <c r="K110" s="17"/>
      <c r="L110" s="17"/>
      <c r="M110" s="13"/>
    </row>
    <row r="121" spans="1:13">
      <c r="A121" s="1"/>
      <c r="F121" s="207"/>
      <c r="G121" s="207"/>
      <c r="H121" s="207"/>
      <c r="I121" s="207"/>
      <c r="J121" s="207"/>
      <c r="K121" s="207"/>
      <c r="L121" s="207"/>
      <c r="M121" s="57"/>
    </row>
  </sheetData>
  <mergeCells count="7">
    <mergeCell ref="A1:I1"/>
    <mergeCell ref="A84:M84"/>
    <mergeCell ref="D4:F4"/>
    <mergeCell ref="B7:H7"/>
    <mergeCell ref="A24:I24"/>
    <mergeCell ref="A25:I25"/>
    <mergeCell ref="B8:H8"/>
  </mergeCells>
  <phoneticPr fontId="14" type="noConversion"/>
  <hyperlinks>
    <hyperlink ref="E17" r:id="rId1" display="http://www.navigantresearch.com"/>
  </hyperlinks>
  <pageMargins left="0.7" right="0.7" top="0.75" bottom="0.75" header="0.3" footer="0.3"/>
  <pageSetup scale="33" orientation="landscape" verticalDpi="200" r:id="rId2"/>
  <headerFooter alignWithMargins="0">
    <oddFooter>&amp;R&amp;1#&amp;"Calibri"&amp;10&amp;KA80000Internal Use Only</oddFooter>
  </headerFooter>
  <rowBreaks count="1" manualBreakCount="1">
    <brk id="30"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zoomScaleNormal="100" zoomScaleSheetLayoutView="100" workbookViewId="0">
      <selection sqref="A1:R1"/>
    </sheetView>
  </sheetViews>
  <sheetFormatPr defaultColWidth="9.109375" defaultRowHeight="13.2"/>
  <cols>
    <col min="1" max="1" width="35.88671875" style="80" customWidth="1"/>
    <col min="2" max="2" width="17.6640625" style="82" customWidth="1"/>
    <col min="3" max="3" width="15.6640625" style="128" customWidth="1"/>
    <col min="4" max="4" width="17.33203125" style="128" customWidth="1"/>
    <col min="5" max="6" width="17.6640625" style="128" customWidth="1"/>
    <col min="7" max="7" width="17.44140625" style="128" customWidth="1"/>
    <col min="8" max="9" width="15.33203125" style="128" customWidth="1"/>
    <col min="10" max="10" width="0.5546875" style="100" customWidth="1"/>
    <col min="11" max="11" width="11.6640625" style="128" customWidth="1"/>
    <col min="12" max="12" width="12.6640625" style="128" customWidth="1"/>
    <col min="13" max="16" width="12.6640625" style="80" customWidth="1"/>
    <col min="17" max="17" width="9.33203125" style="80" customWidth="1"/>
    <col min="18" max="16384" width="9.109375" style="80"/>
  </cols>
  <sheetData>
    <row r="1" spans="1:18" ht="13.35" customHeight="1">
      <c r="A1" s="1341" t="s">
        <v>0</v>
      </c>
      <c r="B1" s="1341"/>
      <c r="C1" s="1341"/>
      <c r="D1" s="1341"/>
      <c r="E1" s="1341"/>
      <c r="F1" s="1341"/>
      <c r="G1" s="1341"/>
      <c r="H1" s="1341"/>
      <c r="I1" s="1341"/>
      <c r="J1" s="1341"/>
      <c r="K1" s="1341"/>
      <c r="L1" s="1341"/>
      <c r="M1" s="1341"/>
      <c r="N1" s="1341"/>
      <c r="O1" s="1341"/>
      <c r="P1" s="1341"/>
      <c r="Q1" s="1341"/>
      <c r="R1" s="1341"/>
    </row>
    <row r="2" spans="1:18" ht="35.25" customHeight="1">
      <c r="A2" s="1357"/>
      <c r="B2" s="1357"/>
      <c r="C2" s="1357"/>
      <c r="D2" s="1357"/>
      <c r="E2" s="1357"/>
      <c r="F2" s="1357"/>
      <c r="G2" s="1357"/>
      <c r="H2" s="1357"/>
      <c r="I2" s="1357"/>
      <c r="J2" s="1357"/>
      <c r="K2" s="1357"/>
      <c r="L2" s="1357"/>
      <c r="M2" s="1357"/>
      <c r="N2" s="1357"/>
      <c r="O2" s="1357"/>
      <c r="P2" s="1357"/>
      <c r="Q2" s="1357"/>
      <c r="R2" s="1357"/>
    </row>
    <row r="3" spans="1:18">
      <c r="A3" s="1358"/>
      <c r="B3" s="1358"/>
      <c r="C3" s="1358"/>
      <c r="D3" s="1358"/>
      <c r="E3" s="1358"/>
      <c r="F3" s="1358"/>
      <c r="G3" s="1358"/>
      <c r="H3" s="1358"/>
      <c r="I3" s="1358"/>
      <c r="J3" s="1358"/>
      <c r="K3" s="1358"/>
      <c r="L3" s="1358"/>
      <c r="M3" s="1358"/>
      <c r="N3" s="1358"/>
      <c r="O3" s="1358"/>
      <c r="P3" s="1358"/>
      <c r="Q3" s="1358"/>
      <c r="R3" s="1358"/>
    </row>
    <row r="4" spans="1:18" ht="30" customHeight="1">
      <c r="A4" s="1287" t="s">
        <v>343</v>
      </c>
      <c r="B4" s="1287"/>
      <c r="C4" s="1287"/>
      <c r="D4" s="1287"/>
      <c r="E4" s="1287"/>
      <c r="F4" s="1287"/>
      <c r="G4" s="1287"/>
      <c r="H4" s="809"/>
      <c r="I4" s="809"/>
      <c r="J4" s="247"/>
      <c r="K4" s="809"/>
      <c r="L4" s="1287" t="s">
        <v>344</v>
      </c>
      <c r="M4" s="1287"/>
      <c r="N4" s="1287"/>
      <c r="O4" s="1287"/>
      <c r="P4" s="1287"/>
      <c r="Q4" s="1287"/>
      <c r="R4" s="1287"/>
    </row>
    <row r="5" spans="1:18" ht="15.6">
      <c r="A5" s="1290" t="s">
        <v>181</v>
      </c>
      <c r="B5" s="1290"/>
      <c r="C5" s="1290"/>
      <c r="D5" s="1290"/>
      <c r="E5" s="1290"/>
      <c r="F5" s="1290"/>
      <c r="G5" s="1290"/>
      <c r="H5" s="809"/>
      <c r="I5" s="809"/>
      <c r="J5" s="247"/>
      <c r="K5" s="809"/>
      <c r="L5" s="1346"/>
      <c r="M5" s="1346"/>
      <c r="N5" s="1346"/>
      <c r="O5" s="1346"/>
      <c r="P5" s="1346"/>
      <c r="Q5" s="1346"/>
      <c r="R5" s="1346"/>
    </row>
    <row r="6" spans="1:18" ht="12.75" customHeight="1">
      <c r="A6" s="1290"/>
      <c r="B6" s="1290"/>
      <c r="C6" s="1290"/>
      <c r="D6" s="1290"/>
      <c r="E6" s="1290"/>
      <c r="F6" s="1290"/>
      <c r="G6" s="1290"/>
      <c r="H6" s="809"/>
      <c r="I6" s="809"/>
      <c r="J6" s="247"/>
      <c r="K6" s="809"/>
      <c r="L6" s="1346"/>
      <c r="M6" s="1346"/>
      <c r="N6" s="1346"/>
      <c r="O6" s="1346"/>
      <c r="P6" s="1346"/>
      <c r="Q6" s="1346"/>
      <c r="R6" s="1346"/>
    </row>
    <row r="7" spans="1:18" ht="12.75" customHeight="1">
      <c r="A7" s="1332" t="s">
        <v>45</v>
      </c>
      <c r="B7" s="1332"/>
      <c r="C7" s="1332"/>
      <c r="D7" s="1332"/>
      <c r="E7" s="1332"/>
      <c r="F7" s="1332"/>
      <c r="G7" s="1332"/>
      <c r="H7" s="809"/>
      <c r="I7" s="809"/>
      <c r="J7" s="247"/>
      <c r="K7" s="809"/>
      <c r="L7" s="1346"/>
      <c r="M7" s="1346"/>
      <c r="N7" s="1346"/>
      <c r="O7" s="1346"/>
      <c r="P7" s="1346"/>
      <c r="Q7" s="1346"/>
      <c r="R7" s="1346"/>
    </row>
    <row r="8" spans="1:18" ht="12.75" customHeight="1">
      <c r="A8" s="1290"/>
      <c r="B8" s="1290"/>
      <c r="C8" s="1290"/>
      <c r="D8" s="1290"/>
      <c r="E8" s="1290"/>
      <c r="F8" s="1290"/>
      <c r="G8" s="1290"/>
      <c r="H8" s="809"/>
      <c r="I8" s="809"/>
      <c r="J8" s="247"/>
      <c r="K8" s="809"/>
      <c r="L8" s="1346"/>
      <c r="M8" s="1346"/>
      <c r="N8" s="1346"/>
      <c r="O8" s="1346"/>
      <c r="P8" s="1346"/>
      <c r="Q8" s="1346"/>
      <c r="R8" s="1346"/>
    </row>
    <row r="9" spans="1:18" ht="12.75" customHeight="1">
      <c r="A9" s="1346" t="s">
        <v>182</v>
      </c>
      <c r="B9" s="1346"/>
      <c r="C9" s="1346"/>
      <c r="D9" s="1346"/>
      <c r="E9" s="1346"/>
      <c r="F9" s="1346"/>
      <c r="G9" s="1346"/>
      <c r="H9" s="809"/>
      <c r="I9" s="809"/>
      <c r="J9" s="247"/>
      <c r="K9" s="809"/>
      <c r="L9" s="1346" t="s">
        <v>190</v>
      </c>
      <c r="M9" s="1346"/>
      <c r="N9" s="1346"/>
      <c r="O9" s="1346"/>
      <c r="P9" s="1346"/>
      <c r="Q9" s="1346"/>
      <c r="R9" s="1346"/>
    </row>
    <row r="10" spans="1:18" ht="13.8" thickBot="1">
      <c r="A10" s="567"/>
      <c r="B10" s="1347" t="s">
        <v>51</v>
      </c>
      <c r="C10" s="1361"/>
      <c r="D10" s="1349"/>
      <c r="E10" s="1344" t="s">
        <v>52</v>
      </c>
      <c r="F10" s="1345"/>
      <c r="G10" s="1345"/>
      <c r="H10" s="809"/>
      <c r="I10" s="809"/>
      <c r="J10" s="444"/>
      <c r="K10" s="234"/>
      <c r="L10" s="812"/>
      <c r="M10" s="812"/>
      <c r="N10" s="812"/>
      <c r="O10" s="812"/>
      <c r="P10" s="812"/>
      <c r="Q10" s="812"/>
      <c r="R10" s="812"/>
    </row>
    <row r="11" spans="1:18" ht="28.5" customHeight="1" thickBot="1">
      <c r="A11" s="568"/>
      <c r="B11" s="324" t="s">
        <v>183</v>
      </c>
      <c r="C11" s="324" t="s">
        <v>184</v>
      </c>
      <c r="D11" s="365" t="s">
        <v>185</v>
      </c>
      <c r="E11" s="355" t="s">
        <v>186</v>
      </c>
      <c r="F11" s="324" t="s">
        <v>184</v>
      </c>
      <c r="G11" s="324" t="s">
        <v>57</v>
      </c>
      <c r="H11" s="809"/>
      <c r="I11" s="809"/>
      <c r="J11" s="450"/>
      <c r="K11" s="451"/>
      <c r="L11" s="569"/>
      <c r="M11" s="812"/>
      <c r="N11" s="812"/>
      <c r="O11" s="812"/>
      <c r="P11" s="812"/>
      <c r="Q11" s="812"/>
      <c r="R11" s="812"/>
    </row>
    <row r="12" spans="1:18" ht="13.35" customHeight="1">
      <c r="A12" s="137" t="s">
        <v>187</v>
      </c>
      <c r="B12" s="84">
        <v>740190.56</v>
      </c>
      <c r="C12" s="84">
        <v>439038.49380771391</v>
      </c>
      <c r="D12" s="454">
        <f>C12/B12</f>
        <v>0.59314251968805687</v>
      </c>
      <c r="E12" s="84">
        <f>'MEEIA Targets'!E6</f>
        <v>10059398.3332</v>
      </c>
      <c r="F12" s="84">
        <v>324888.48541770829</v>
      </c>
      <c r="G12" s="570">
        <f>F12/E12</f>
        <v>3.2297009687492696E-2</v>
      </c>
      <c r="H12" s="809"/>
      <c r="I12" s="809"/>
      <c r="J12" s="571"/>
      <c r="K12" s="572"/>
      <c r="L12" s="569"/>
      <c r="M12" s="812"/>
      <c r="N12" s="812"/>
      <c r="O12" s="812"/>
      <c r="P12" s="812"/>
      <c r="Q12" s="812"/>
      <c r="R12" s="812"/>
    </row>
    <row r="13" spans="1:18" ht="13.35" customHeight="1">
      <c r="A13" s="437" t="s">
        <v>188</v>
      </c>
      <c r="B13" s="573">
        <v>292.47489999999999</v>
      </c>
      <c r="C13" s="573">
        <v>113.46391403106053</v>
      </c>
      <c r="D13" s="454">
        <f>C13/B13</f>
        <v>0.38794410744669211</v>
      </c>
      <c r="E13" s="84">
        <f>'MEEIA Targets'!K6</f>
        <v>1743.9999999999998</v>
      </c>
      <c r="F13" s="573">
        <v>83.963296382984794</v>
      </c>
      <c r="G13" s="455">
        <f>F13/E13</f>
        <v>4.8144091962720646E-2</v>
      </c>
      <c r="H13" s="809"/>
      <c r="I13" s="809"/>
      <c r="J13" s="450"/>
      <c r="K13" s="451"/>
      <c r="L13" s="569"/>
      <c r="M13" s="812"/>
      <c r="N13" s="812"/>
      <c r="O13" s="812"/>
      <c r="P13" s="812"/>
      <c r="Q13" s="812"/>
      <c r="R13" s="812"/>
    </row>
    <row r="14" spans="1:18" ht="13.35" customHeight="1">
      <c r="A14" s="120"/>
      <c r="B14" s="84"/>
      <c r="C14" s="84"/>
      <c r="D14" s="812"/>
      <c r="E14" s="812"/>
      <c r="F14" s="812"/>
      <c r="G14" s="812"/>
      <c r="H14" s="809"/>
      <c r="I14" s="809"/>
      <c r="J14" s="450"/>
      <c r="K14" s="451"/>
      <c r="L14" s="569"/>
      <c r="M14" s="812"/>
      <c r="N14" s="812"/>
      <c r="O14" s="812"/>
      <c r="P14" s="812"/>
      <c r="Q14" s="812"/>
      <c r="R14" s="812"/>
    </row>
    <row r="15" spans="1:18" ht="13.35" customHeight="1">
      <c r="A15" s="332" t="s">
        <v>189</v>
      </c>
      <c r="B15" s="84"/>
      <c r="C15" s="84"/>
      <c r="D15" s="455"/>
      <c r="E15" s="809"/>
      <c r="F15" s="809"/>
      <c r="G15" s="809"/>
      <c r="H15" s="809"/>
      <c r="I15" s="809"/>
      <c r="J15" s="444"/>
      <c r="K15" s="461"/>
      <c r="L15" s="503"/>
      <c r="M15" s="812"/>
      <c r="N15" s="812"/>
      <c r="O15" s="812"/>
      <c r="P15" s="812"/>
      <c r="Q15" s="812"/>
      <c r="R15" s="812"/>
    </row>
    <row r="16" spans="1:18" ht="12.75" customHeight="1">
      <c r="A16" s="1290"/>
      <c r="B16" s="1290"/>
      <c r="C16" s="1290"/>
      <c r="D16" s="1290"/>
      <c r="E16" s="1290"/>
      <c r="F16" s="1290"/>
      <c r="G16" s="1290"/>
      <c r="H16" s="809"/>
      <c r="I16" s="809"/>
      <c r="J16" s="247"/>
      <c r="K16" s="809"/>
      <c r="L16" s="1346"/>
      <c r="M16" s="1346"/>
      <c r="N16" s="1346"/>
      <c r="O16" s="1346"/>
      <c r="P16" s="1346"/>
      <c r="Q16" s="1346"/>
      <c r="R16" s="1346"/>
    </row>
    <row r="17" spans="1:18" ht="12.75" customHeight="1">
      <c r="A17" s="1346" t="s">
        <v>191</v>
      </c>
      <c r="B17" s="1346"/>
      <c r="C17" s="1346"/>
      <c r="D17" s="1346"/>
      <c r="E17" s="1346"/>
      <c r="F17" s="1346"/>
      <c r="G17" s="1346"/>
      <c r="H17" s="809"/>
      <c r="I17" s="809"/>
      <c r="J17" s="247"/>
      <c r="K17" s="809"/>
      <c r="L17" s="1346" t="s">
        <v>190</v>
      </c>
      <c r="M17" s="1346"/>
      <c r="N17" s="1346"/>
      <c r="O17" s="1346"/>
      <c r="P17" s="1346"/>
      <c r="Q17" s="1346"/>
      <c r="R17" s="1346"/>
    </row>
    <row r="18" spans="1:18" ht="13.8" thickBot="1">
      <c r="A18" s="567"/>
      <c r="B18" s="1347" t="s">
        <v>51</v>
      </c>
      <c r="C18" s="1361"/>
      <c r="D18" s="1349"/>
      <c r="E18" s="1344" t="s">
        <v>52</v>
      </c>
      <c r="F18" s="1345"/>
      <c r="G18" s="1345"/>
      <c r="H18" s="809"/>
      <c r="I18" s="809"/>
      <c r="J18" s="444"/>
      <c r="K18" s="234"/>
      <c r="L18" s="812"/>
      <c r="M18" s="812"/>
      <c r="N18" s="812"/>
      <c r="O18" s="812"/>
      <c r="P18" s="812"/>
      <c r="Q18" s="812"/>
      <c r="R18" s="812"/>
    </row>
    <row r="19" spans="1:18" ht="28.5" customHeight="1" thickBot="1">
      <c r="A19" s="568"/>
      <c r="B19" s="324" t="s">
        <v>183</v>
      </c>
      <c r="C19" s="324" t="s">
        <v>184</v>
      </c>
      <c r="D19" s="365" t="s">
        <v>185</v>
      </c>
      <c r="E19" s="355" t="s">
        <v>186</v>
      </c>
      <c r="F19" s="324" t="s">
        <v>184</v>
      </c>
      <c r="G19" s="324" t="s">
        <v>57</v>
      </c>
      <c r="H19" s="809"/>
      <c r="I19" s="809"/>
      <c r="J19" s="450"/>
      <c r="K19" s="451"/>
      <c r="L19" s="569"/>
      <c r="M19" s="812"/>
      <c r="N19" s="812"/>
      <c r="O19" s="812"/>
      <c r="P19" s="812"/>
      <c r="Q19" s="812"/>
      <c r="R19" s="812"/>
    </row>
    <row r="20" spans="1:18" ht="13.35" customHeight="1">
      <c r="A20" s="137" t="s">
        <v>187</v>
      </c>
      <c r="B20" s="84">
        <v>965961.6100000001</v>
      </c>
      <c r="C20" s="84">
        <v>767130.58789228532</v>
      </c>
      <c r="D20" s="454">
        <f>C20/B20</f>
        <v>0.79416260434230423</v>
      </c>
      <c r="E20" s="84">
        <f>E12</f>
        <v>10059398.3332</v>
      </c>
      <c r="F20" s="84">
        <v>538918.30312929687</v>
      </c>
      <c r="G20" s="570">
        <f>F20/E20</f>
        <v>5.3573611987374328E-2</v>
      </c>
      <c r="H20" s="809"/>
      <c r="I20" s="809"/>
      <c r="J20" s="571"/>
      <c r="K20" s="572"/>
      <c r="L20" s="569"/>
      <c r="M20" s="812"/>
      <c r="N20" s="812"/>
      <c r="O20" s="812"/>
      <c r="P20" s="812"/>
      <c r="Q20" s="812"/>
      <c r="R20" s="812"/>
    </row>
    <row r="21" spans="1:18" ht="13.35" customHeight="1">
      <c r="A21" s="437" t="s">
        <v>188</v>
      </c>
      <c r="B21" s="573">
        <v>311.30489999999998</v>
      </c>
      <c r="C21" s="573">
        <v>174.47884301465734</v>
      </c>
      <c r="D21" s="454">
        <f>C21/B21</f>
        <v>0.56047573621442304</v>
      </c>
      <c r="E21" s="573">
        <f>E13</f>
        <v>1743.9999999999998</v>
      </c>
      <c r="F21" s="573">
        <v>123.12191154297884</v>
      </c>
      <c r="G21" s="455">
        <f>F21/E21</f>
        <v>7.0597426343451175E-2</v>
      </c>
      <c r="H21" s="809"/>
      <c r="I21" s="809"/>
      <c r="J21" s="450"/>
      <c r="K21" s="451"/>
      <c r="L21" s="569"/>
      <c r="M21" s="812"/>
      <c r="N21" s="812"/>
      <c r="O21" s="812"/>
      <c r="P21" s="812"/>
      <c r="Q21" s="812"/>
      <c r="R21" s="812"/>
    </row>
    <row r="22" spans="1:18" ht="13.35" customHeight="1">
      <c r="A22" s="120"/>
      <c r="B22" s="84"/>
      <c r="C22" s="84"/>
      <c r="D22" s="812"/>
      <c r="E22" s="812"/>
      <c r="F22" s="812"/>
      <c r="G22" s="812"/>
      <c r="H22" s="809"/>
      <c r="I22" s="809"/>
      <c r="J22" s="450"/>
      <c r="K22" s="451"/>
      <c r="L22" s="569"/>
      <c r="M22" s="812"/>
      <c r="N22" s="812"/>
      <c r="O22" s="812"/>
      <c r="P22" s="812"/>
      <c r="Q22" s="812"/>
      <c r="R22" s="812"/>
    </row>
    <row r="23" spans="1:18" ht="13.35" customHeight="1">
      <c r="A23" s="332" t="s">
        <v>189</v>
      </c>
      <c r="B23" s="84"/>
      <c r="C23" s="84"/>
      <c r="D23" s="455"/>
      <c r="E23" s="809"/>
      <c r="F23" s="809"/>
      <c r="G23" s="809"/>
      <c r="H23" s="809"/>
      <c r="I23" s="809"/>
      <c r="J23" s="444"/>
      <c r="K23" s="461"/>
      <c r="L23" s="503"/>
      <c r="M23" s="812"/>
      <c r="N23" s="812"/>
      <c r="O23" s="812"/>
      <c r="P23" s="812"/>
      <c r="Q23" s="812"/>
      <c r="R23" s="812"/>
    </row>
    <row r="24" spans="1:18" ht="13.35" customHeight="1">
      <c r="A24" s="120"/>
      <c r="B24" s="84"/>
      <c r="C24" s="84"/>
      <c r="D24" s="455"/>
      <c r="E24" s="809"/>
      <c r="F24" s="809"/>
      <c r="G24" s="809"/>
      <c r="H24" s="809"/>
      <c r="I24" s="809"/>
      <c r="J24" s="444"/>
      <c r="K24" s="461"/>
      <c r="L24" s="503"/>
      <c r="M24" s="812"/>
      <c r="N24" s="812"/>
      <c r="O24" s="812"/>
      <c r="P24" s="812"/>
      <c r="Q24" s="812"/>
      <c r="R24" s="812"/>
    </row>
    <row r="25" spans="1:18" ht="13.35" customHeight="1">
      <c r="A25" s="1346" t="s">
        <v>192</v>
      </c>
      <c r="B25" s="1346"/>
      <c r="C25" s="1346"/>
      <c r="D25" s="1346"/>
      <c r="E25" s="809"/>
      <c r="F25" s="809"/>
      <c r="G25" s="809"/>
      <c r="H25" s="809"/>
      <c r="I25" s="809"/>
      <c r="M25" s="812"/>
      <c r="N25" s="812"/>
      <c r="O25" s="812"/>
      <c r="P25" s="812"/>
      <c r="Q25" s="812"/>
      <c r="R25" s="812"/>
    </row>
    <row r="26" spans="1:18" ht="27" thickBot="1">
      <c r="A26" s="122" t="s">
        <v>104</v>
      </c>
      <c r="B26" s="108" t="s">
        <v>105</v>
      </c>
      <c r="C26" s="108" t="s">
        <v>106</v>
      </c>
      <c r="D26" s="108" t="s">
        <v>107</v>
      </c>
      <c r="E26" s="809"/>
      <c r="F26" s="809"/>
      <c r="G26" s="809"/>
      <c r="H26" s="809"/>
      <c r="I26" s="809"/>
      <c r="M26" s="812"/>
      <c r="N26" s="812"/>
      <c r="O26" s="812"/>
      <c r="P26" s="812"/>
      <c r="Q26" s="812"/>
      <c r="R26" s="812"/>
    </row>
    <row r="27" spans="1:18" ht="13.8" thickTop="1">
      <c r="A27" s="1359" t="s">
        <v>108</v>
      </c>
      <c r="B27" s="1359"/>
      <c r="C27" s="1360"/>
      <c r="D27" s="308">
        <f>'Business EER - Custom'!D28</f>
        <v>0.74</v>
      </c>
      <c r="E27" s="809"/>
      <c r="F27" s="809"/>
      <c r="G27" s="809"/>
      <c r="H27" s="809"/>
      <c r="I27" s="809"/>
      <c r="J27" s="506"/>
      <c r="K27" s="83"/>
      <c r="L27" s="83"/>
      <c r="M27" s="812"/>
      <c r="N27" s="812"/>
      <c r="O27" s="812"/>
      <c r="P27" s="812"/>
      <c r="Q27" s="812"/>
      <c r="R27" s="812"/>
    </row>
    <row r="28" spans="1:18">
      <c r="A28" s="1303"/>
      <c r="B28" s="1303"/>
      <c r="C28" s="1303"/>
      <c r="D28" s="847"/>
      <c r="E28" s="809"/>
      <c r="F28" s="809"/>
      <c r="G28" s="809"/>
      <c r="H28" s="809"/>
      <c r="I28" s="809"/>
      <c r="J28" s="444"/>
      <c r="K28" s="461"/>
      <c r="L28" s="1346" t="s">
        <v>345</v>
      </c>
      <c r="M28" s="1346"/>
      <c r="N28" s="1346"/>
      <c r="O28" s="1346"/>
      <c r="P28" s="1346"/>
      <c r="Q28" s="1346"/>
      <c r="R28" s="1346"/>
    </row>
    <row r="29" spans="1:18">
      <c r="A29" s="109"/>
      <c r="B29" s="109"/>
      <c r="C29" s="109"/>
      <c r="D29" s="109"/>
      <c r="E29" s="809"/>
      <c r="F29" s="809"/>
      <c r="G29" s="809"/>
      <c r="H29" s="809"/>
      <c r="I29" s="809"/>
      <c r="J29" s="444"/>
      <c r="K29" s="461"/>
      <c r="L29" s="234"/>
      <c r="M29" s="812"/>
      <c r="N29" s="812"/>
      <c r="O29" s="812"/>
      <c r="P29" s="812"/>
      <c r="Q29" s="812"/>
      <c r="R29" s="812"/>
    </row>
    <row r="30" spans="1:18">
      <c r="A30" s="109"/>
      <c r="B30" s="109"/>
      <c r="C30" s="109"/>
      <c r="D30" s="109"/>
      <c r="E30" s="809"/>
      <c r="F30" s="809"/>
      <c r="G30" s="809"/>
      <c r="H30" s="809"/>
      <c r="I30" s="809"/>
      <c r="J30" s="444"/>
      <c r="K30" s="461"/>
      <c r="L30" s="234"/>
      <c r="M30" s="812"/>
      <c r="N30" s="812"/>
      <c r="O30" s="812"/>
      <c r="P30" s="812"/>
      <c r="Q30" s="812"/>
      <c r="R30" s="812"/>
    </row>
    <row r="31" spans="1:18">
      <c r="A31" s="1346" t="s">
        <v>692</v>
      </c>
      <c r="B31" s="1346"/>
      <c r="C31" s="1346"/>
      <c r="D31" s="1346"/>
      <c r="E31" s="1346"/>
      <c r="F31" s="1346"/>
      <c r="G31" s="1346"/>
      <c r="H31" s="1346"/>
      <c r="I31" s="809"/>
      <c r="J31" s="444"/>
      <c r="K31" s="461"/>
      <c r="L31" s="234"/>
      <c r="M31" s="812"/>
      <c r="N31" s="812"/>
      <c r="O31" s="812"/>
      <c r="P31" s="812"/>
      <c r="Q31" s="812"/>
      <c r="R31" s="812"/>
    </row>
    <row r="32" spans="1:18">
      <c r="A32" s="1350" t="s">
        <v>295</v>
      </c>
      <c r="B32" s="1350" t="s">
        <v>296</v>
      </c>
      <c r="C32" s="1352" t="s">
        <v>297</v>
      </c>
      <c r="D32" s="1352" t="s">
        <v>298</v>
      </c>
      <c r="E32" s="1352" t="s">
        <v>299</v>
      </c>
      <c r="F32" s="1352" t="s">
        <v>300</v>
      </c>
      <c r="G32" s="1352" t="s">
        <v>301</v>
      </c>
      <c r="H32" s="1352" t="s">
        <v>302</v>
      </c>
      <c r="I32" s="809"/>
      <c r="J32" s="444"/>
      <c r="K32" s="461"/>
      <c r="L32" s="234"/>
      <c r="M32" s="812"/>
      <c r="N32" s="812"/>
      <c r="O32" s="812"/>
      <c r="P32" s="812"/>
      <c r="Q32" s="812"/>
      <c r="R32" s="812"/>
    </row>
    <row r="33" spans="1:19" ht="13.8" thickBot="1">
      <c r="A33" s="1351"/>
      <c r="B33" s="1351"/>
      <c r="C33" s="1353"/>
      <c r="D33" s="1353"/>
      <c r="E33" s="1353"/>
      <c r="F33" s="1353"/>
      <c r="G33" s="1353"/>
      <c r="H33" s="1353"/>
      <c r="I33" s="809"/>
      <c r="J33" s="444"/>
      <c r="K33" s="461"/>
      <c r="L33" s="234"/>
      <c r="M33" s="812"/>
      <c r="N33" s="812"/>
      <c r="O33" s="812"/>
      <c r="P33" s="812"/>
      <c r="Q33" s="812"/>
      <c r="R33" s="812"/>
      <c r="S33" s="812"/>
    </row>
    <row r="34" spans="1:19">
      <c r="A34" s="227" t="s">
        <v>693</v>
      </c>
      <c r="B34" s="516" t="s">
        <v>203</v>
      </c>
      <c r="C34" s="580">
        <v>110999.36</v>
      </c>
      <c r="D34" s="580">
        <v>110999</v>
      </c>
      <c r="E34" s="72">
        <f>D34/C34</f>
        <v>0.99999675673805688</v>
      </c>
      <c r="F34" s="583">
        <v>12.8</v>
      </c>
      <c r="G34" s="583">
        <v>16.440000000000001</v>
      </c>
      <c r="H34" s="72">
        <f>G34/F34</f>
        <v>1.284375</v>
      </c>
      <c r="I34" s="809"/>
      <c r="J34" s="444"/>
      <c r="K34" s="461"/>
      <c r="L34" s="234"/>
      <c r="M34" s="812"/>
      <c r="N34" s="812"/>
      <c r="O34" s="812"/>
      <c r="P34" s="812"/>
      <c r="Q34" s="812"/>
      <c r="R34" s="812"/>
      <c r="S34" s="812"/>
    </row>
    <row r="35" spans="1:19" s="827" customFormat="1">
      <c r="A35" s="227" t="s">
        <v>694</v>
      </c>
      <c r="B35" s="516" t="s">
        <v>275</v>
      </c>
      <c r="C35" s="580">
        <v>318282</v>
      </c>
      <c r="D35" s="580">
        <v>318281.62321889028</v>
      </c>
      <c r="E35" s="72">
        <f>D35/C35</f>
        <v>0.99999881620352482</v>
      </c>
      <c r="F35" s="583">
        <v>95.65</v>
      </c>
      <c r="G35" s="583">
        <v>95.651818181818214</v>
      </c>
      <c r="H35" s="72">
        <f>G35/F35</f>
        <v>1.0000190086964789</v>
      </c>
      <c r="I35" s="826"/>
      <c r="J35" s="444"/>
      <c r="K35" s="461"/>
      <c r="L35" s="234"/>
    </row>
    <row r="36" spans="1:19" s="1260" customFormat="1">
      <c r="A36" s="227" t="s">
        <v>990</v>
      </c>
      <c r="B36" s="516" t="s">
        <v>272</v>
      </c>
      <c r="C36" s="580">
        <v>9811.2000000000007</v>
      </c>
      <c r="D36" s="580">
        <v>9757.87058882362</v>
      </c>
      <c r="E36" s="72">
        <f>D36/C36</f>
        <v>0.99456443542315098</v>
      </c>
      <c r="F36" s="583">
        <v>1.35</v>
      </c>
      <c r="G36" s="583">
        <v>1.3720958492423081</v>
      </c>
      <c r="H36" s="72">
        <f>G36/F36</f>
        <v>1.0163672957350429</v>
      </c>
      <c r="I36" s="1259"/>
      <c r="J36" s="444"/>
      <c r="K36" s="461"/>
      <c r="L36" s="234"/>
    </row>
    <row r="37" spans="1:19">
      <c r="A37" s="227">
        <v>1025</v>
      </c>
      <c r="B37" s="516" t="s">
        <v>273</v>
      </c>
      <c r="C37" s="580">
        <v>301098</v>
      </c>
      <c r="D37" s="580">
        <v>0</v>
      </c>
      <c r="E37" s="72">
        <f>D37/C37</f>
        <v>0</v>
      </c>
      <c r="F37" s="583">
        <v>182.67490000000001</v>
      </c>
      <c r="G37" s="583">
        <v>0</v>
      </c>
      <c r="H37" s="72">
        <f>G37/F37</f>
        <v>0</v>
      </c>
      <c r="I37" s="809"/>
      <c r="J37" s="444"/>
      <c r="K37" s="461"/>
      <c r="L37" s="234"/>
      <c r="M37" s="812"/>
      <c r="N37" s="812"/>
      <c r="O37" s="812"/>
      <c r="P37" s="812"/>
      <c r="Q37" s="812"/>
      <c r="R37" s="812"/>
      <c r="S37" s="812"/>
    </row>
    <row r="38" spans="1:19">
      <c r="A38" s="227"/>
      <c r="B38" s="227"/>
      <c r="C38" s="438"/>
      <c r="D38" s="438"/>
      <c r="E38" s="74"/>
      <c r="F38" s="439"/>
      <c r="G38" s="439"/>
      <c r="H38" s="74"/>
      <c r="I38" s="809"/>
      <c r="J38" s="444"/>
      <c r="K38" s="461"/>
      <c r="L38" s="234"/>
      <c r="M38" s="812"/>
      <c r="N38" s="812"/>
      <c r="O38" s="812"/>
      <c r="P38" s="812"/>
      <c r="Q38" s="812"/>
      <c r="R38" s="812"/>
      <c r="S38" s="812"/>
    </row>
    <row r="39" spans="1:19">
      <c r="A39" s="332" t="s">
        <v>189</v>
      </c>
      <c r="B39" s="227"/>
      <c r="C39" s="438"/>
      <c r="D39" s="438"/>
      <c r="E39" s="74"/>
      <c r="F39" s="439"/>
      <c r="G39" s="439"/>
      <c r="H39" s="74"/>
      <c r="I39" s="809"/>
      <c r="J39" s="444"/>
      <c r="K39" s="461"/>
      <c r="L39" s="234"/>
      <c r="M39" s="812"/>
      <c r="N39" s="812"/>
      <c r="O39" s="812"/>
      <c r="P39" s="812"/>
      <c r="Q39" s="812"/>
      <c r="R39" s="812"/>
      <c r="S39" s="812"/>
    </row>
    <row r="40" spans="1:19">
      <c r="A40" s="227"/>
      <c r="B40" s="227"/>
      <c r="C40" s="438"/>
      <c r="D40" s="438"/>
      <c r="E40" s="74"/>
      <c r="F40" s="439"/>
      <c r="G40" s="439"/>
      <c r="H40" s="74"/>
      <c r="I40" s="809"/>
      <c r="J40" s="444"/>
      <c r="K40" s="812"/>
      <c r="L40" s="812"/>
      <c r="M40" s="812"/>
      <c r="N40" s="812"/>
      <c r="O40" s="812"/>
      <c r="P40" s="812"/>
      <c r="Q40" s="812"/>
      <c r="R40" s="812"/>
      <c r="S40" s="812"/>
    </row>
    <row r="41" spans="1:19" ht="4.95" customHeight="1">
      <c r="A41" s="1362"/>
      <c r="B41" s="1362"/>
      <c r="C41" s="1362"/>
      <c r="D41" s="1362"/>
      <c r="E41" s="1362"/>
      <c r="F41" s="1362"/>
      <c r="G41" s="1362"/>
      <c r="H41" s="1362"/>
      <c r="I41" s="1362"/>
      <c r="J41" s="574"/>
      <c r="K41" s="812"/>
      <c r="L41" s="812"/>
      <c r="M41" s="812"/>
      <c r="N41" s="812"/>
      <c r="O41" s="812"/>
      <c r="P41" s="812"/>
      <c r="Q41" s="812"/>
      <c r="R41" s="812"/>
      <c r="S41" s="812"/>
    </row>
    <row r="42" spans="1:19" ht="13.5" customHeight="1">
      <c r="A42" s="1357"/>
      <c r="B42" s="1357"/>
      <c r="C42" s="1357"/>
      <c r="D42" s="1357"/>
      <c r="E42" s="812"/>
      <c r="F42" s="812"/>
      <c r="G42" s="812"/>
      <c r="H42" s="812"/>
      <c r="I42" s="812"/>
      <c r="J42" s="247"/>
      <c r="K42" s="812"/>
      <c r="L42" s="812"/>
      <c r="M42" s="812"/>
      <c r="N42" s="812"/>
      <c r="O42" s="812"/>
      <c r="P42" s="812"/>
      <c r="Q42" s="812"/>
      <c r="R42" s="812"/>
      <c r="S42" s="812"/>
    </row>
    <row r="43" spans="1:19" ht="13.5" customHeight="1">
      <c r="A43" s="1290" t="s">
        <v>207</v>
      </c>
      <c r="B43" s="1290"/>
      <c r="C43" s="1290"/>
      <c r="D43" s="1290"/>
      <c r="E43" s="1290"/>
      <c r="F43" s="487"/>
      <c r="G43" s="487"/>
      <c r="H43" s="487"/>
      <c r="I43" s="487"/>
      <c r="J43" s="444"/>
      <c r="K43" s="812"/>
      <c r="M43" s="812"/>
      <c r="N43" s="812"/>
      <c r="O43" s="812"/>
      <c r="P43" s="812"/>
      <c r="Q43" s="812"/>
      <c r="R43" s="812"/>
      <c r="S43" s="812"/>
    </row>
    <row r="44" spans="1:19" ht="13.5" customHeight="1">
      <c r="A44" s="332"/>
      <c r="B44" s="332"/>
      <c r="C44" s="332"/>
      <c r="D44" s="332"/>
      <c r="E44" s="332"/>
      <c r="F44" s="575"/>
      <c r="G44" s="575"/>
      <c r="H44" s="575"/>
      <c r="I44" s="575"/>
      <c r="J44" s="475"/>
      <c r="K44" s="476"/>
      <c r="L44" s="477"/>
      <c r="M44" s="812"/>
      <c r="N44" s="812"/>
      <c r="O44" s="812"/>
      <c r="P44" s="478"/>
      <c r="Q44" s="479"/>
      <c r="R44" s="480"/>
      <c r="S44" s="576"/>
    </row>
    <row r="45" spans="1:19" ht="13.5" customHeight="1">
      <c r="A45" s="809" t="s">
        <v>346</v>
      </c>
      <c r="J45" s="475"/>
      <c r="K45" s="476"/>
      <c r="L45" s="477"/>
      <c r="M45" s="812"/>
      <c r="N45" s="812"/>
      <c r="O45" s="812"/>
      <c r="P45" s="478"/>
      <c r="Q45" s="479"/>
      <c r="R45" s="480"/>
      <c r="S45" s="576"/>
    </row>
    <row r="46" spans="1:19">
      <c r="A46" s="1350" t="s">
        <v>304</v>
      </c>
      <c r="B46" s="1350" t="s">
        <v>296</v>
      </c>
      <c r="C46" s="1352" t="s">
        <v>305</v>
      </c>
      <c r="D46" s="1352" t="s">
        <v>307</v>
      </c>
      <c r="E46" s="1354" t="s">
        <v>309</v>
      </c>
      <c r="F46" s="1354"/>
      <c r="G46" s="487"/>
      <c r="H46" s="487"/>
      <c r="I46" s="487"/>
      <c r="J46" s="475"/>
      <c r="K46" s="476"/>
      <c r="L46" s="477"/>
      <c r="M46" s="812"/>
      <c r="N46" s="812"/>
      <c r="O46" s="812"/>
      <c r="P46" s="478"/>
      <c r="Q46" s="479"/>
      <c r="R46" s="480"/>
      <c r="S46" s="576"/>
    </row>
    <row r="47" spans="1:19" ht="13.8" thickBot="1">
      <c r="A47" s="1351"/>
      <c r="B47" s="1351"/>
      <c r="C47" s="1353"/>
      <c r="D47" s="1353"/>
      <c r="E47" s="1355"/>
      <c r="F47" s="1355"/>
      <c r="J47" s="475"/>
      <c r="K47" s="476"/>
      <c r="L47" s="477"/>
      <c r="M47" s="812"/>
      <c r="N47" s="812"/>
      <c r="O47" s="812"/>
      <c r="P47" s="478"/>
      <c r="Q47" s="479"/>
      <c r="R47" s="480"/>
      <c r="S47" s="576"/>
    </row>
    <row r="48" spans="1:19" ht="163.5" customHeight="1">
      <c r="A48" s="812" t="str">
        <f>A34</f>
        <v>PRJ-1611380</v>
      </c>
      <c r="B48" s="82" t="str">
        <f>B34</f>
        <v>Lighting</v>
      </c>
      <c r="C48" s="127">
        <f>E34</f>
        <v>0.99999675673805688</v>
      </c>
      <c r="D48" s="127">
        <f>H34</f>
        <v>1.284375</v>
      </c>
      <c r="E48" s="1363" t="s">
        <v>699</v>
      </c>
      <c r="F48" s="1363"/>
      <c r="J48" s="475"/>
      <c r="K48" s="476"/>
      <c r="L48" s="477"/>
      <c r="M48" s="812"/>
      <c r="N48" s="812"/>
      <c r="O48" s="812"/>
      <c r="P48" s="478"/>
      <c r="Q48" s="479"/>
      <c r="R48" s="480"/>
      <c r="S48" s="576"/>
    </row>
    <row r="49" spans="1:19" s="827" customFormat="1" ht="116.25" customHeight="1">
      <c r="A49" s="827" t="str">
        <f>A35</f>
        <v>PRJ-1950363</v>
      </c>
      <c r="B49" s="844" t="str">
        <f>B35</f>
        <v>Refrigeration Upgrade</v>
      </c>
      <c r="C49" s="127">
        <f>E35</f>
        <v>0.99999881620352482</v>
      </c>
      <c r="D49" s="127">
        <f>H35</f>
        <v>1.0000190086964789</v>
      </c>
      <c r="E49" s="1357" t="s">
        <v>310</v>
      </c>
      <c r="F49" s="1364"/>
      <c r="G49" s="128"/>
      <c r="H49" s="128"/>
      <c r="I49" s="128"/>
      <c r="J49" s="475"/>
      <c r="K49" s="476"/>
      <c r="L49" s="477"/>
      <c r="P49" s="478"/>
      <c r="Q49" s="479"/>
      <c r="R49" s="480"/>
      <c r="S49" s="576"/>
    </row>
    <row r="50" spans="1:19" s="1260" customFormat="1" ht="156" customHeight="1">
      <c r="A50" s="1260" t="s">
        <v>990</v>
      </c>
      <c r="B50" s="844" t="s">
        <v>272</v>
      </c>
      <c r="C50" s="127">
        <v>0.99456443542315098</v>
      </c>
      <c r="D50" s="127">
        <v>1.0163672957350429</v>
      </c>
      <c r="E50" s="1365" t="s">
        <v>991</v>
      </c>
      <c r="F50" s="1365"/>
      <c r="G50" s="128"/>
      <c r="H50" s="128"/>
      <c r="I50" s="128"/>
      <c r="J50" s="475"/>
      <c r="K50" s="476"/>
      <c r="L50" s="477"/>
      <c r="P50" s="478"/>
      <c r="Q50" s="479"/>
      <c r="R50" s="480"/>
      <c r="S50" s="576"/>
    </row>
    <row r="51" spans="1:19" ht="169.5" customHeight="1">
      <c r="A51" s="827">
        <f>A37</f>
        <v>1025</v>
      </c>
      <c r="B51" s="844" t="str">
        <f>B37</f>
        <v>Motors, Drives &amp; Compressors</v>
      </c>
      <c r="C51" s="127">
        <f>E37</f>
        <v>0</v>
      </c>
      <c r="D51" s="127">
        <f>H37</f>
        <v>0</v>
      </c>
      <c r="E51" s="1339" t="s">
        <v>708</v>
      </c>
      <c r="F51" s="1339"/>
      <c r="J51" s="577"/>
      <c r="K51" s="575"/>
      <c r="L51" s="484"/>
      <c r="M51" s="812"/>
      <c r="N51" s="812"/>
      <c r="O51" s="812"/>
      <c r="P51" s="478"/>
      <c r="Q51" s="479"/>
      <c r="R51" s="480"/>
      <c r="S51" s="576"/>
    </row>
    <row r="52" spans="1:19" s="566" customFormat="1">
      <c r="A52" s="812"/>
      <c r="B52" s="82"/>
      <c r="C52" s="128"/>
      <c r="D52" s="128"/>
      <c r="E52" s="128"/>
      <c r="F52" s="128"/>
      <c r="G52" s="128"/>
      <c r="H52" s="128"/>
      <c r="I52" s="128"/>
      <c r="J52" s="521"/>
      <c r="K52" s="522"/>
      <c r="L52" s="372"/>
      <c r="M52" s="809"/>
      <c r="N52" s="809"/>
      <c r="O52" s="809"/>
      <c r="P52" s="809"/>
      <c r="Q52" s="809"/>
      <c r="R52" s="809"/>
      <c r="S52" s="809"/>
    </row>
    <row r="53" spans="1:19">
      <c r="A53" s="332" t="s">
        <v>347</v>
      </c>
    </row>
    <row r="55" spans="1:19">
      <c r="A55" s="812"/>
      <c r="J55" s="506"/>
      <c r="K55" s="83"/>
      <c r="L55" s="83"/>
    </row>
    <row r="56" spans="1:19">
      <c r="A56" s="812"/>
      <c r="J56" s="444"/>
      <c r="K56" s="461"/>
      <c r="L56" s="234"/>
    </row>
    <row r="57" spans="1:19">
      <c r="A57" s="812"/>
      <c r="J57" s="488"/>
      <c r="K57" s="489"/>
      <c r="L57" s="484"/>
    </row>
    <row r="58" spans="1:19" ht="15">
      <c r="A58" s="812"/>
      <c r="J58" s="243"/>
      <c r="K58" s="244"/>
      <c r="L58" s="484"/>
    </row>
    <row r="59" spans="1:19">
      <c r="A59" s="812"/>
      <c r="J59" s="486"/>
      <c r="K59" s="487"/>
      <c r="L59" s="484"/>
    </row>
    <row r="60" spans="1:19">
      <c r="A60" s="812"/>
      <c r="J60" s="577"/>
      <c r="K60" s="575"/>
      <c r="L60" s="484"/>
    </row>
    <row r="62" spans="1:19">
      <c r="A62" s="812"/>
      <c r="J62" s="486"/>
      <c r="K62" s="487"/>
      <c r="L62" s="484"/>
    </row>
  </sheetData>
  <mergeCells count="48">
    <mergeCell ref="E48:F48"/>
    <mergeCell ref="E51:F51"/>
    <mergeCell ref="A46:A47"/>
    <mergeCell ref="B46:B47"/>
    <mergeCell ref="C46:C47"/>
    <mergeCell ref="D46:D47"/>
    <mergeCell ref="E46:F47"/>
    <mergeCell ref="E49:F49"/>
    <mergeCell ref="E50:F50"/>
    <mergeCell ref="A41:I41"/>
    <mergeCell ref="A42:D42"/>
    <mergeCell ref="L28:R28"/>
    <mergeCell ref="A31:H31"/>
    <mergeCell ref="A32:A33"/>
    <mergeCell ref="B32:B33"/>
    <mergeCell ref="C32:C33"/>
    <mergeCell ref="D32:D33"/>
    <mergeCell ref="E32:E33"/>
    <mergeCell ref="F32:F33"/>
    <mergeCell ref="G32:G33"/>
    <mergeCell ref="H32:H33"/>
    <mergeCell ref="A28:C28"/>
    <mergeCell ref="A17:G17"/>
    <mergeCell ref="L17:R17"/>
    <mergeCell ref="B18:D18"/>
    <mergeCell ref="E18:G18"/>
    <mergeCell ref="A25:D25"/>
    <mergeCell ref="L9:R9"/>
    <mergeCell ref="B10:D10"/>
    <mergeCell ref="E10:G10"/>
    <mergeCell ref="A16:G16"/>
    <mergeCell ref="L16:R16"/>
    <mergeCell ref="A43:E43"/>
    <mergeCell ref="A5:G5"/>
    <mergeCell ref="L5:R5"/>
    <mergeCell ref="A1:R1"/>
    <mergeCell ref="A2:R2"/>
    <mergeCell ref="A3:R3"/>
    <mergeCell ref="A4:G4"/>
    <mergeCell ref="L4:R4"/>
    <mergeCell ref="A6:G6"/>
    <mergeCell ref="L6:R6"/>
    <mergeCell ref="A7:G7"/>
    <mergeCell ref="L7:R7"/>
    <mergeCell ref="A8:G8"/>
    <mergeCell ref="L8:R8"/>
    <mergeCell ref="A27:C27"/>
    <mergeCell ref="A9:G9"/>
  </mergeCells>
  <pageMargins left="0.7" right="0.7" top="0.75" bottom="0.75" header="0.3" footer="0.3"/>
  <pageSetup scale="43" orientation="landscape" verticalDpi="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zoomScaleNormal="100" zoomScaleSheetLayoutView="100" workbookViewId="0">
      <selection sqref="A1:J1"/>
    </sheetView>
  </sheetViews>
  <sheetFormatPr defaultColWidth="9.33203125" defaultRowHeight="13.2"/>
  <cols>
    <col min="1" max="1" width="35.88671875" style="440" customWidth="1"/>
    <col min="2" max="2" width="17.6640625" style="471" customWidth="1"/>
    <col min="3" max="3" width="21.33203125" style="463" customWidth="1"/>
    <col min="4" max="4" width="17.33203125" style="463" customWidth="1"/>
    <col min="5" max="5" width="17.6640625" style="463" customWidth="1"/>
    <col min="6" max="6" width="19.5546875" style="463" customWidth="1"/>
    <col min="7" max="7" width="49.88671875" style="463" customWidth="1"/>
    <col min="8" max="9" width="15.33203125" style="463" customWidth="1"/>
    <col min="10" max="10" width="0.5546875" style="462" customWidth="1"/>
    <col min="11" max="16384" width="9.33203125" style="440"/>
  </cols>
  <sheetData>
    <row r="1" spans="1:10" ht="13.2" customHeight="1">
      <c r="A1" s="1367" t="s">
        <v>0</v>
      </c>
      <c r="B1" s="1367"/>
      <c r="C1" s="1367"/>
      <c r="D1" s="1367"/>
      <c r="E1" s="1367"/>
      <c r="F1" s="1367"/>
      <c r="G1" s="1367"/>
      <c r="H1" s="1367"/>
      <c r="I1" s="1367"/>
      <c r="J1" s="1367"/>
    </row>
    <row r="2" spans="1:10" ht="35.25" customHeight="1">
      <c r="A2" s="1368"/>
      <c r="B2" s="1368"/>
      <c r="C2" s="1368"/>
      <c r="D2" s="1368"/>
      <c r="E2" s="1368"/>
      <c r="F2" s="1368"/>
      <c r="G2" s="1368"/>
      <c r="H2" s="1368"/>
      <c r="I2" s="1368"/>
      <c r="J2" s="1368"/>
    </row>
    <row r="3" spans="1:10">
      <c r="A3" s="1369"/>
      <c r="B3" s="1369"/>
      <c r="C3" s="1369"/>
      <c r="D3" s="1369"/>
      <c r="E3" s="1369"/>
      <c r="F3" s="1369"/>
      <c r="G3" s="1369"/>
      <c r="H3" s="1369"/>
      <c r="I3" s="1369"/>
      <c r="J3" s="1369"/>
    </row>
    <row r="4" spans="1:10" ht="30" customHeight="1">
      <c r="A4" s="1370" t="s">
        <v>348</v>
      </c>
      <c r="B4" s="1370"/>
      <c r="C4" s="1370"/>
      <c r="D4" s="1370"/>
      <c r="E4" s="1370"/>
      <c r="F4" s="1370"/>
      <c r="G4" s="1370"/>
      <c r="H4" s="813"/>
      <c r="I4" s="813"/>
      <c r="J4" s="441"/>
    </row>
    <row r="5" spans="1:10" ht="15.6">
      <c r="A5" s="1366" t="s">
        <v>181</v>
      </c>
      <c r="B5" s="1366"/>
      <c r="C5" s="1366"/>
      <c r="D5" s="1366"/>
      <c r="E5" s="1366"/>
      <c r="F5" s="1366"/>
      <c r="G5" s="1366"/>
      <c r="H5" s="813"/>
      <c r="I5" s="813"/>
      <c r="J5" s="441"/>
    </row>
    <row r="6" spans="1:10" ht="13.5" customHeight="1">
      <c r="A6" s="1366"/>
      <c r="B6" s="1366"/>
      <c r="C6" s="1366"/>
      <c r="D6" s="1366"/>
      <c r="E6" s="1366"/>
      <c r="F6" s="1366"/>
      <c r="G6" s="1366"/>
      <c r="H6" s="813"/>
      <c r="I6" s="813"/>
      <c r="J6" s="441"/>
    </row>
    <row r="7" spans="1:10" ht="13.5" customHeight="1">
      <c r="A7" s="1371" t="s">
        <v>45</v>
      </c>
      <c r="B7" s="1371"/>
      <c r="C7" s="1371"/>
      <c r="D7" s="1371"/>
      <c r="E7" s="1371"/>
      <c r="F7" s="1371"/>
      <c r="G7" s="1371"/>
      <c r="H7" s="813"/>
      <c r="I7" s="813"/>
      <c r="J7" s="441"/>
    </row>
    <row r="8" spans="1:10" ht="13.5" customHeight="1">
      <c r="A8" s="1366"/>
      <c r="B8" s="1366"/>
      <c r="C8" s="1366"/>
      <c r="D8" s="1366"/>
      <c r="E8" s="1366"/>
      <c r="F8" s="1366"/>
      <c r="G8" s="1366"/>
      <c r="H8" s="813"/>
      <c r="I8" s="813"/>
      <c r="J8" s="441"/>
    </row>
    <row r="9" spans="1:10" ht="13.5" customHeight="1">
      <c r="A9" s="1372" t="s">
        <v>182</v>
      </c>
      <c r="B9" s="1372"/>
      <c r="C9" s="1372"/>
      <c r="D9" s="1372"/>
      <c r="E9" s="1372"/>
      <c r="F9" s="1372"/>
      <c r="G9" s="1372"/>
      <c r="H9" s="813"/>
      <c r="I9" s="813"/>
      <c r="J9" s="441"/>
    </row>
    <row r="10" spans="1:10" ht="13.8" thickBot="1">
      <c r="A10" s="442"/>
      <c r="B10" s="1373" t="s">
        <v>51</v>
      </c>
      <c r="C10" s="1374"/>
      <c r="D10" s="1375"/>
      <c r="E10" s="1376" t="s">
        <v>52</v>
      </c>
      <c r="F10" s="1377"/>
      <c r="G10" s="1377"/>
      <c r="H10" s="813"/>
      <c r="I10" s="813"/>
      <c r="J10" s="444"/>
    </row>
    <row r="11" spans="1:10" ht="28.5" customHeight="1" thickBot="1">
      <c r="A11" s="445"/>
      <c r="B11" s="446" t="s">
        <v>183</v>
      </c>
      <c r="C11" s="447" t="s">
        <v>184</v>
      </c>
      <c r="D11" s="448" t="s">
        <v>185</v>
      </c>
      <c r="E11" s="355" t="s">
        <v>186</v>
      </c>
      <c r="F11" s="449" t="s">
        <v>184</v>
      </c>
      <c r="G11" s="449" t="s">
        <v>57</v>
      </c>
      <c r="H11" s="813"/>
      <c r="I11" s="813"/>
      <c r="J11" s="450"/>
    </row>
    <row r="12" spans="1:10" ht="13.35" customHeight="1">
      <c r="A12" s="452" t="s">
        <v>187</v>
      </c>
      <c r="B12" s="453">
        <v>-123710</v>
      </c>
      <c r="C12" s="453">
        <v>-981573</v>
      </c>
      <c r="D12" s="454" t="s">
        <v>87</v>
      </c>
      <c r="E12" s="453">
        <f>'MEEIA Targets'!E5</f>
        <v>9027253.0320000015</v>
      </c>
      <c r="F12" s="453">
        <f>C12</f>
        <v>-981573</v>
      </c>
      <c r="G12" s="455">
        <f>F12/E12</f>
        <v>-0.10873440641582759</v>
      </c>
      <c r="H12" s="813"/>
      <c r="I12" s="813"/>
      <c r="J12" s="456"/>
    </row>
    <row r="13" spans="1:10" ht="13.35" customHeight="1">
      <c r="A13" s="457" t="s">
        <v>188</v>
      </c>
      <c r="B13" s="596">
        <v>0</v>
      </c>
      <c r="C13" s="596">
        <v>381.85</v>
      </c>
      <c r="D13" s="454" t="s">
        <v>87</v>
      </c>
      <c r="E13" s="458">
        <f>'MEEIA Targets'!K5</f>
        <v>2021.394</v>
      </c>
      <c r="F13" s="458">
        <f>C13</f>
        <v>381.85</v>
      </c>
      <c r="G13" s="455">
        <f>F13/E13</f>
        <v>0.18890429080129853</v>
      </c>
      <c r="H13" s="813"/>
      <c r="I13" s="813"/>
      <c r="J13" s="450"/>
    </row>
    <row r="14" spans="1:10" ht="13.35" customHeight="1">
      <c r="A14" s="459"/>
      <c r="B14" s="458"/>
      <c r="C14" s="458"/>
      <c r="D14" s="455"/>
      <c r="E14" s="458"/>
      <c r="F14" s="458"/>
      <c r="G14" s="455"/>
      <c r="H14" s="813"/>
      <c r="I14" s="813"/>
      <c r="J14" s="450"/>
    </row>
    <row r="15" spans="1:10" ht="13.5" customHeight="1">
      <c r="A15" s="460" t="s">
        <v>189</v>
      </c>
      <c r="B15" s="453"/>
      <c r="C15" s="453"/>
      <c r="D15" s="455"/>
      <c r="E15" s="813"/>
      <c r="F15" s="813"/>
      <c r="G15" s="813"/>
      <c r="H15" s="813"/>
      <c r="I15" s="813"/>
      <c r="J15" s="444"/>
    </row>
    <row r="16" spans="1:10" ht="13.5" customHeight="1">
      <c r="A16" s="459"/>
      <c r="B16" s="453"/>
      <c r="C16" s="453"/>
      <c r="D16" s="455"/>
      <c r="E16" s="813"/>
      <c r="F16" s="813"/>
      <c r="G16" s="813"/>
      <c r="H16" s="813"/>
      <c r="I16" s="813"/>
      <c r="J16" s="444"/>
    </row>
    <row r="17" spans="1:10" ht="13.5" customHeight="1">
      <c r="A17" s="1372" t="s">
        <v>191</v>
      </c>
      <c r="B17" s="1372"/>
      <c r="C17" s="1372"/>
      <c r="D17" s="1372"/>
      <c r="E17" s="1372"/>
      <c r="F17" s="1372"/>
      <c r="G17" s="1372"/>
      <c r="H17" s="813"/>
      <c r="I17" s="813"/>
      <c r="J17" s="441"/>
    </row>
    <row r="18" spans="1:10" ht="13.8" thickBot="1">
      <c r="A18" s="442"/>
      <c r="B18" s="1373" t="s">
        <v>51</v>
      </c>
      <c r="C18" s="1374"/>
      <c r="D18" s="1375"/>
      <c r="E18" s="1376" t="s">
        <v>52</v>
      </c>
      <c r="F18" s="1377"/>
      <c r="G18" s="1377"/>
      <c r="H18" s="813"/>
      <c r="I18" s="813"/>
      <c r="J18" s="444"/>
    </row>
    <row r="19" spans="1:10" ht="28.5" customHeight="1" thickBot="1">
      <c r="A19" s="445"/>
      <c r="B19" s="446" t="s">
        <v>183</v>
      </c>
      <c r="C19" s="447" t="s">
        <v>184</v>
      </c>
      <c r="D19" s="448" t="s">
        <v>185</v>
      </c>
      <c r="E19" s="355" t="s">
        <v>186</v>
      </c>
      <c r="F19" s="449" t="s">
        <v>184</v>
      </c>
      <c r="G19" s="449" t="s">
        <v>57</v>
      </c>
      <c r="H19" s="813"/>
      <c r="I19" s="813"/>
      <c r="J19" s="450"/>
    </row>
    <row r="20" spans="1:10" ht="13.35" customHeight="1">
      <c r="A20" s="452" t="s">
        <v>187</v>
      </c>
      <c r="B20" s="453">
        <f>B12+'Overall Results PY 2017'!C67</f>
        <v>16143524</v>
      </c>
      <c r="C20" s="453">
        <f>C12+'Overall Results PY 2017'!D67</f>
        <v>19489068.494293272</v>
      </c>
      <c r="D20" s="454">
        <f>C20/B20</f>
        <v>1.2072375581870025</v>
      </c>
      <c r="E20" s="453">
        <f>E12</f>
        <v>9027253.0320000015</v>
      </c>
      <c r="F20" s="453">
        <f>C20</f>
        <v>19489068.494293272</v>
      </c>
      <c r="G20" s="455">
        <f>F20/E20</f>
        <v>2.1589146139149973</v>
      </c>
      <c r="H20" s="813"/>
      <c r="I20" s="813"/>
      <c r="J20" s="456"/>
    </row>
    <row r="21" spans="1:10" ht="13.35" customHeight="1">
      <c r="A21" s="457" t="s">
        <v>188</v>
      </c>
      <c r="B21" s="458">
        <v>0</v>
      </c>
      <c r="C21" s="453">
        <f>C13</f>
        <v>381.85</v>
      </c>
      <c r="D21" s="454" t="s">
        <v>87</v>
      </c>
      <c r="E21" s="453">
        <f>E13</f>
        <v>2021.394</v>
      </c>
      <c r="F21" s="453">
        <f>C21</f>
        <v>381.85</v>
      </c>
      <c r="G21" s="455">
        <f>F21/E21</f>
        <v>0.18890429080129853</v>
      </c>
      <c r="H21" s="813"/>
      <c r="I21" s="813"/>
      <c r="J21" s="450"/>
    </row>
    <row r="22" spans="1:10" ht="13.35" customHeight="1">
      <c r="A22" s="459"/>
      <c r="B22" s="458"/>
      <c r="C22" s="458"/>
      <c r="D22" s="455"/>
      <c r="E22" s="458"/>
      <c r="F22" s="458"/>
      <c r="G22" s="455"/>
      <c r="H22" s="813"/>
      <c r="I22" s="813"/>
      <c r="J22" s="450"/>
    </row>
    <row r="23" spans="1:10" ht="13.5" customHeight="1">
      <c r="A23" s="460" t="s">
        <v>189</v>
      </c>
      <c r="B23" s="453"/>
      <c r="C23" s="453"/>
      <c r="D23" s="455"/>
      <c r="E23" s="813"/>
      <c r="F23" s="813"/>
      <c r="G23" s="813"/>
      <c r="H23" s="813"/>
      <c r="I23" s="813"/>
      <c r="J23" s="444"/>
    </row>
    <row r="24" spans="1:10" ht="13.5" customHeight="1">
      <c r="A24" s="459"/>
      <c r="B24" s="453"/>
      <c r="C24" s="453"/>
      <c r="D24" s="455"/>
      <c r="E24" s="813"/>
      <c r="F24" s="813"/>
      <c r="G24" s="813"/>
      <c r="H24" s="813"/>
      <c r="I24" s="813"/>
      <c r="J24" s="444"/>
    </row>
    <row r="25" spans="1:10" ht="13.5" customHeight="1">
      <c r="A25" s="1372" t="s">
        <v>192</v>
      </c>
      <c r="B25" s="1372"/>
      <c r="C25" s="1372"/>
      <c r="D25" s="1372"/>
      <c r="E25" s="813"/>
      <c r="F25" s="813"/>
      <c r="G25" s="813"/>
      <c r="H25" s="813"/>
      <c r="I25" s="813"/>
    </row>
    <row r="26" spans="1:10" ht="27" thickBot="1">
      <c r="A26" s="464" t="s">
        <v>104</v>
      </c>
      <c r="B26" s="465" t="s">
        <v>105</v>
      </c>
      <c r="C26" s="465" t="s">
        <v>106</v>
      </c>
      <c r="D26" s="465" t="s">
        <v>107</v>
      </c>
      <c r="E26" s="813"/>
      <c r="F26" s="813"/>
      <c r="G26" s="813"/>
      <c r="H26" s="813"/>
      <c r="I26" s="813"/>
    </row>
    <row r="27" spans="1:10" ht="13.8" thickTop="1">
      <c r="A27" s="597" t="s">
        <v>118</v>
      </c>
      <c r="B27" s="597" t="s">
        <v>118</v>
      </c>
      <c r="C27" s="597" t="s">
        <v>118</v>
      </c>
      <c r="D27" s="598">
        <v>1</v>
      </c>
      <c r="E27" s="813"/>
      <c r="F27" s="813"/>
      <c r="G27" s="813"/>
      <c r="H27" s="813"/>
      <c r="I27" s="813"/>
      <c r="J27" s="466"/>
    </row>
    <row r="28" spans="1:10">
      <c r="A28" s="468"/>
      <c r="B28" s="468"/>
      <c r="C28" s="468"/>
      <c r="D28" s="400"/>
      <c r="E28" s="813"/>
      <c r="F28" s="813"/>
      <c r="G28" s="813"/>
      <c r="H28" s="813"/>
      <c r="I28" s="813"/>
      <c r="J28" s="466"/>
    </row>
    <row r="29" spans="1:10" ht="13.5" customHeight="1">
      <c r="A29" s="460" t="s">
        <v>266</v>
      </c>
      <c r="B29" s="468"/>
      <c r="C29" s="468"/>
      <c r="D29" s="468"/>
      <c r="E29" s="469"/>
      <c r="F29" s="813"/>
      <c r="G29" s="813"/>
      <c r="H29" s="813"/>
      <c r="I29" s="813"/>
      <c r="J29" s="444"/>
    </row>
    <row r="30" spans="1:10" ht="13.5" customHeight="1">
      <c r="A30" s="468"/>
      <c r="B30" s="468"/>
      <c r="C30" s="468"/>
      <c r="D30" s="468"/>
      <c r="E30" s="813"/>
      <c r="F30" s="813"/>
      <c r="G30" s="813"/>
      <c r="H30" s="813"/>
      <c r="I30" s="813"/>
      <c r="J30" s="444"/>
    </row>
    <row r="31" spans="1:10">
      <c r="A31" s="608"/>
      <c r="B31" s="474"/>
      <c r="C31" s="470"/>
      <c r="D31" s="470"/>
      <c r="E31" s="470"/>
      <c r="F31" s="470"/>
      <c r="G31" s="461"/>
      <c r="H31" s="461"/>
      <c r="I31" s="461"/>
    </row>
    <row r="32" spans="1:10" ht="4.95" customHeight="1">
      <c r="A32" s="1378"/>
      <c r="B32" s="1378"/>
      <c r="C32" s="1378"/>
      <c r="D32" s="1378"/>
      <c r="E32" s="1378"/>
      <c r="F32" s="1378"/>
      <c r="G32" s="1378"/>
      <c r="H32" s="1378"/>
      <c r="I32" s="1378"/>
      <c r="J32" s="816"/>
    </row>
    <row r="33" spans="1:10" ht="12.75" customHeight="1">
      <c r="A33" s="1368"/>
      <c r="B33" s="1368"/>
      <c r="C33" s="1368"/>
      <c r="D33" s="1368"/>
      <c r="E33" s="1368"/>
      <c r="F33" s="815"/>
      <c r="G33" s="815"/>
      <c r="H33" s="815"/>
      <c r="I33" s="815"/>
      <c r="J33" s="441"/>
    </row>
    <row r="34" spans="1:10" ht="15.6">
      <c r="A34" s="1366" t="s">
        <v>207</v>
      </c>
      <c r="B34" s="1366"/>
      <c r="C34" s="1366"/>
      <c r="D34" s="1366"/>
      <c r="E34" s="1366"/>
      <c r="F34" s="813"/>
      <c r="G34" s="813"/>
      <c r="H34" s="813"/>
      <c r="I34" s="813"/>
      <c r="J34" s="444"/>
    </row>
    <row r="35" spans="1:10">
      <c r="A35" s="1368"/>
      <c r="B35" s="1368"/>
      <c r="C35" s="1368"/>
      <c r="D35" s="1368"/>
      <c r="E35" s="1368"/>
      <c r="F35" s="461"/>
      <c r="G35" s="461"/>
      <c r="H35" s="461"/>
      <c r="I35" s="461"/>
    </row>
    <row r="36" spans="1:10">
      <c r="A36" s="1372" t="s">
        <v>276</v>
      </c>
      <c r="B36" s="1372"/>
      <c r="C36" s="1372"/>
      <c r="D36" s="1372"/>
      <c r="E36" s="1372"/>
      <c r="F36" s="813"/>
      <c r="G36" s="813"/>
      <c r="H36" s="813"/>
      <c r="I36" s="813"/>
    </row>
    <row r="37" spans="1:10" ht="40.200000000000003" thickBot="1">
      <c r="A37" s="445" t="s">
        <v>277</v>
      </c>
      <c r="B37" s="814" t="s">
        <v>197</v>
      </c>
      <c r="C37" s="814" t="s">
        <v>349</v>
      </c>
      <c r="D37" s="814" t="s">
        <v>200</v>
      </c>
      <c r="E37" s="814" t="s">
        <v>350</v>
      </c>
      <c r="F37" s="814" t="s">
        <v>196</v>
      </c>
      <c r="G37" s="814" t="s">
        <v>279</v>
      </c>
      <c r="H37" s="461"/>
      <c r="I37" s="461"/>
      <c r="J37" s="475"/>
    </row>
    <row r="38" spans="1:10">
      <c r="A38" s="600" t="s">
        <v>351</v>
      </c>
      <c r="B38" s="453">
        <v>0</v>
      </c>
      <c r="C38" s="453">
        <v>0</v>
      </c>
      <c r="D38" s="453">
        <v>0</v>
      </c>
      <c r="E38" s="453">
        <v>0</v>
      </c>
      <c r="F38" s="481">
        <v>2</v>
      </c>
      <c r="G38" s="482">
        <v>2</v>
      </c>
      <c r="H38" s="451"/>
      <c r="I38" s="451"/>
      <c r="J38" s="475"/>
    </row>
    <row r="39" spans="1:10">
      <c r="A39" s="600" t="s">
        <v>352</v>
      </c>
      <c r="B39" s="453">
        <v>7941</v>
      </c>
      <c r="C39" s="453">
        <v>32826</v>
      </c>
      <c r="D39" s="453">
        <v>0</v>
      </c>
      <c r="E39" s="453">
        <v>77</v>
      </c>
      <c r="F39" s="481">
        <v>2</v>
      </c>
      <c r="G39" s="482">
        <v>2</v>
      </c>
      <c r="H39" s="451"/>
      <c r="I39" s="451"/>
      <c r="J39" s="475"/>
    </row>
    <row r="40" spans="1:10">
      <c r="A40" s="599" t="s">
        <v>353</v>
      </c>
      <c r="B40" s="453">
        <v>455873</v>
      </c>
      <c r="C40" s="453">
        <v>464913</v>
      </c>
      <c r="D40" s="453">
        <v>0</v>
      </c>
      <c r="E40" s="453">
        <v>224</v>
      </c>
      <c r="F40" s="481">
        <v>5</v>
      </c>
      <c r="G40" s="482">
        <v>5</v>
      </c>
      <c r="H40" s="451"/>
      <c r="I40" s="451"/>
      <c r="J40" s="475"/>
    </row>
    <row r="41" spans="1:10">
      <c r="A41" s="600" t="s">
        <v>354</v>
      </c>
      <c r="B41" s="453">
        <v>-587524</v>
      </c>
      <c r="C41" s="453">
        <v>-1479312</v>
      </c>
      <c r="D41" s="453">
        <v>0</v>
      </c>
      <c r="E41" s="453">
        <v>81</v>
      </c>
      <c r="F41" s="481">
        <v>3</v>
      </c>
      <c r="G41" s="482">
        <v>3</v>
      </c>
      <c r="H41" s="451"/>
      <c r="I41" s="451"/>
      <c r="J41" s="475"/>
    </row>
    <row r="42" spans="1:10" ht="13.8" thickBot="1">
      <c r="A42" s="537" t="s">
        <v>34</v>
      </c>
      <c r="B42" s="538">
        <v>-123710</v>
      </c>
      <c r="C42" s="538">
        <v>-981573</v>
      </c>
      <c r="D42" s="538">
        <v>0</v>
      </c>
      <c r="E42" s="538">
        <v>382</v>
      </c>
      <c r="F42" s="538">
        <v>12</v>
      </c>
      <c r="G42" s="538">
        <v>12</v>
      </c>
      <c r="J42" s="483"/>
    </row>
    <row r="43" spans="1:10" ht="13.8" thickTop="1">
      <c r="A43" s="608"/>
      <c r="B43" s="815"/>
      <c r="C43" s="815"/>
      <c r="D43" s="815"/>
      <c r="E43" s="815"/>
      <c r="J43" s="483"/>
    </row>
    <row r="44" spans="1:10">
      <c r="A44" s="460" t="s">
        <v>355</v>
      </c>
      <c r="B44" s="460"/>
      <c r="C44" s="460"/>
      <c r="D44" s="460"/>
      <c r="E44" s="460"/>
      <c r="F44" s="467"/>
      <c r="G44" s="467"/>
      <c r="H44" s="467"/>
      <c r="I44" s="467"/>
      <c r="J44" s="483"/>
    </row>
    <row r="45" spans="1:10" ht="13.5" customHeight="1">
      <c r="A45" s="460" t="s">
        <v>284</v>
      </c>
      <c r="B45" s="460"/>
      <c r="C45" s="460"/>
      <c r="D45" s="460"/>
      <c r="E45" s="460"/>
      <c r="F45" s="467"/>
      <c r="G45" s="467"/>
      <c r="H45" s="467"/>
      <c r="I45" s="467"/>
      <c r="J45" s="483"/>
    </row>
    <row r="46" spans="1:10" s="443" customFormat="1" ht="13.5" customHeight="1">
      <c r="A46" s="813"/>
      <c r="B46" s="471"/>
      <c r="C46" s="463"/>
      <c r="D46" s="463"/>
      <c r="E46" s="463"/>
      <c r="F46" s="463"/>
      <c r="G46" s="463"/>
      <c r="H46" s="463"/>
      <c r="I46" s="463"/>
      <c r="J46" s="485"/>
    </row>
    <row r="47" spans="1:10" ht="13.5" customHeight="1">
      <c r="A47" s="815"/>
    </row>
    <row r="48" spans="1:10" ht="13.5" customHeight="1">
      <c r="A48" s="1372" t="s">
        <v>303</v>
      </c>
      <c r="B48" s="1372"/>
      <c r="C48" s="1372"/>
      <c r="D48" s="1372"/>
      <c r="E48" s="1372"/>
      <c r="F48" s="1372"/>
      <c r="G48" s="1372"/>
      <c r="H48" s="1372"/>
      <c r="I48" s="813"/>
    </row>
    <row r="49" spans="1:9" ht="25.5" customHeight="1">
      <c r="A49" s="1379" t="s">
        <v>304</v>
      </c>
      <c r="B49" s="1379" t="s">
        <v>277</v>
      </c>
      <c r="C49" s="1379" t="s">
        <v>297</v>
      </c>
      <c r="D49" s="1379" t="s">
        <v>298</v>
      </c>
      <c r="E49" s="1379" t="s">
        <v>305</v>
      </c>
      <c r="F49" s="1379" t="s">
        <v>965</v>
      </c>
      <c r="G49" s="1379" t="s">
        <v>309</v>
      </c>
      <c r="I49" s="496"/>
    </row>
    <row r="50" spans="1:9" ht="25.5" customHeight="1" thickBot="1">
      <c r="A50" s="1380"/>
      <c r="B50" s="1380"/>
      <c r="C50" s="1380"/>
      <c r="D50" s="1380"/>
      <c r="E50" s="1380"/>
      <c r="F50" s="1380"/>
      <c r="G50" s="1380"/>
      <c r="I50" s="496"/>
    </row>
    <row r="51" spans="1:9" ht="105.6">
      <c r="A51" s="1206" t="s">
        <v>356</v>
      </c>
      <c r="B51" s="1206" t="s">
        <v>354</v>
      </c>
      <c r="C51" s="453">
        <v>-95191</v>
      </c>
      <c r="D51" s="453">
        <v>-1350215</v>
      </c>
      <c r="E51" s="221" t="s">
        <v>87</v>
      </c>
      <c r="F51" s="1206">
        <v>1</v>
      </c>
      <c r="G51" s="1210" t="s">
        <v>953</v>
      </c>
      <c r="I51" s="607"/>
    </row>
    <row r="52" spans="1:9">
      <c r="A52" s="1206" t="s">
        <v>358</v>
      </c>
      <c r="B52" s="1206" t="s">
        <v>351</v>
      </c>
      <c r="C52" s="453">
        <v>0</v>
      </c>
      <c r="D52" s="453">
        <v>0</v>
      </c>
      <c r="E52" s="221" t="s">
        <v>87</v>
      </c>
      <c r="F52" s="1206">
        <v>1</v>
      </c>
      <c r="G52" s="1210" t="s">
        <v>357</v>
      </c>
      <c r="I52" s="607"/>
    </row>
    <row r="53" spans="1:9" ht="92.4">
      <c r="A53" s="1206" t="s">
        <v>360</v>
      </c>
      <c r="B53" s="1206" t="s">
        <v>353</v>
      </c>
      <c r="C53" s="453">
        <v>703747</v>
      </c>
      <c r="D53" s="453">
        <v>552990</v>
      </c>
      <c r="E53" s="221">
        <v>0.79</v>
      </c>
      <c r="F53" s="1206">
        <v>1</v>
      </c>
      <c r="G53" s="1210" t="s">
        <v>359</v>
      </c>
      <c r="I53" s="607"/>
    </row>
    <row r="54" spans="1:9" ht="52.8">
      <c r="A54" s="1206" t="s">
        <v>361</v>
      </c>
      <c r="B54" s="1206" t="s">
        <v>353</v>
      </c>
      <c r="C54" s="453">
        <v>-70799</v>
      </c>
      <c r="D54" s="453">
        <v>5608</v>
      </c>
      <c r="E54" s="221" t="s">
        <v>87</v>
      </c>
      <c r="F54" s="1206">
        <v>5</v>
      </c>
      <c r="G54" s="1210" t="s">
        <v>954</v>
      </c>
      <c r="I54" s="607"/>
    </row>
    <row r="55" spans="1:9" ht="52.8">
      <c r="A55" s="1206" t="s">
        <v>362</v>
      </c>
      <c r="B55" s="1206" t="s">
        <v>353</v>
      </c>
      <c r="C55" s="453">
        <v>-121484</v>
      </c>
      <c r="D55" s="1207">
        <v>-73349</v>
      </c>
      <c r="E55" s="1208" t="s">
        <v>87</v>
      </c>
      <c r="F55" s="1206">
        <v>5</v>
      </c>
      <c r="G55" s="1209" t="s">
        <v>955</v>
      </c>
    </row>
    <row r="56" spans="1:9">
      <c r="A56" s="1206" t="s">
        <v>363</v>
      </c>
      <c r="B56" s="1206" t="s">
        <v>351</v>
      </c>
      <c r="C56" s="453">
        <v>0</v>
      </c>
      <c r="D56" s="453">
        <v>0</v>
      </c>
      <c r="E56" s="221" t="s">
        <v>87</v>
      </c>
      <c r="F56" s="1206">
        <v>1</v>
      </c>
      <c r="G56" s="1210" t="s">
        <v>357</v>
      </c>
    </row>
    <row r="57" spans="1:9" ht="52.8">
      <c r="A57" s="1206" t="s">
        <v>364</v>
      </c>
      <c r="B57" s="1206" t="s">
        <v>352</v>
      </c>
      <c r="C57" s="453">
        <v>-16421</v>
      </c>
      <c r="D57" s="453">
        <v>-9054</v>
      </c>
      <c r="E57" s="221" t="s">
        <v>87</v>
      </c>
      <c r="F57" s="1206">
        <v>3</v>
      </c>
      <c r="G57" s="1210" t="s">
        <v>955</v>
      </c>
    </row>
    <row r="58" spans="1:9" ht="52.8">
      <c r="A58" s="1206" t="s">
        <v>365</v>
      </c>
      <c r="B58" s="1206" t="s">
        <v>353</v>
      </c>
      <c r="C58" s="453">
        <v>-30618</v>
      </c>
      <c r="D58" s="453">
        <v>90489</v>
      </c>
      <c r="E58" s="221" t="s">
        <v>87</v>
      </c>
      <c r="F58" s="1206">
        <v>2</v>
      </c>
      <c r="G58" s="1210" t="s">
        <v>954</v>
      </c>
    </row>
    <row r="59" spans="1:9" ht="52.8">
      <c r="A59" s="1206" t="s">
        <v>956</v>
      </c>
      <c r="B59" s="1206" t="s">
        <v>354</v>
      </c>
      <c r="C59" s="1203">
        <v>-93755</v>
      </c>
      <c r="D59" s="1203">
        <v>90627</v>
      </c>
      <c r="E59" s="1211" t="s">
        <v>87</v>
      </c>
      <c r="F59" s="1206">
        <v>6</v>
      </c>
      <c r="G59" s="1210" t="s">
        <v>954</v>
      </c>
    </row>
    <row r="60" spans="1:9" ht="52.8">
      <c r="A60" s="1206" t="s">
        <v>957</v>
      </c>
      <c r="B60" s="1206" t="s">
        <v>352</v>
      </c>
      <c r="C60" s="1203">
        <v>7941</v>
      </c>
      <c r="D60" s="1203">
        <v>41880</v>
      </c>
      <c r="E60" s="1204">
        <v>5.27</v>
      </c>
      <c r="F60" s="1206">
        <v>3</v>
      </c>
      <c r="G60" s="1210" t="s">
        <v>958</v>
      </c>
    </row>
    <row r="61" spans="1:9" ht="52.8">
      <c r="A61" s="1206" t="s">
        <v>959</v>
      </c>
      <c r="B61" s="1206" t="s">
        <v>354</v>
      </c>
      <c r="C61" s="1203">
        <v>-398578</v>
      </c>
      <c r="D61" s="1203">
        <v>-219724</v>
      </c>
      <c r="E61" s="1211" t="s">
        <v>87</v>
      </c>
      <c r="F61" s="1206">
        <v>6</v>
      </c>
      <c r="G61" s="1210" t="s">
        <v>955</v>
      </c>
    </row>
    <row r="62" spans="1:9" ht="52.8">
      <c r="A62" s="1206" t="s">
        <v>960</v>
      </c>
      <c r="B62" s="1206" t="s">
        <v>353</v>
      </c>
      <c r="C62" s="1203">
        <v>-24973</v>
      </c>
      <c r="D62" s="1203">
        <v>-110826</v>
      </c>
      <c r="E62" s="1211" t="s">
        <v>87</v>
      </c>
      <c r="F62" s="1206">
        <v>5</v>
      </c>
      <c r="G62" s="1210" t="s">
        <v>961</v>
      </c>
    </row>
    <row r="63" spans="1:9">
      <c r="F63" s="1205"/>
    </row>
  </sheetData>
  <mergeCells count="28">
    <mergeCell ref="A48:H48"/>
    <mergeCell ref="A49:A50"/>
    <mergeCell ref="B49:B50"/>
    <mergeCell ref="C49:C50"/>
    <mergeCell ref="D49:D50"/>
    <mergeCell ref="E49:E50"/>
    <mergeCell ref="G49:G50"/>
    <mergeCell ref="F49:F50"/>
    <mergeCell ref="A17:G17"/>
    <mergeCell ref="A34:E34"/>
    <mergeCell ref="A35:E35"/>
    <mergeCell ref="A36:E36"/>
    <mergeCell ref="A32:I32"/>
    <mergeCell ref="B18:D18"/>
    <mergeCell ref="E18:G18"/>
    <mergeCell ref="A25:D25"/>
    <mergeCell ref="A33:E33"/>
    <mergeCell ref="A6:G6"/>
    <mergeCell ref="A7:G7"/>
    <mergeCell ref="A8:G8"/>
    <mergeCell ref="A9:G9"/>
    <mergeCell ref="B10:D10"/>
    <mergeCell ref="E10:G10"/>
    <mergeCell ref="A5:G5"/>
    <mergeCell ref="A1:J1"/>
    <mergeCell ref="A2:J2"/>
    <mergeCell ref="A3:J3"/>
    <mergeCell ref="A4:G4"/>
  </mergeCells>
  <pageMargins left="0.7" right="0.7" top="0.75" bottom="0.75" header="0.3" footer="0.3"/>
  <pageSetup scale="29" orientation="landscape"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Normal="100" workbookViewId="0">
      <selection sqref="A1:U1"/>
    </sheetView>
  </sheetViews>
  <sheetFormatPr defaultRowHeight="13.2"/>
  <cols>
    <col min="1" max="1" width="38.33203125" customWidth="1"/>
    <col min="2" max="2" width="17.88671875" style="2" customWidth="1"/>
    <col min="3" max="3" width="15.6640625" style="30" customWidth="1"/>
    <col min="4" max="4" width="17.33203125" style="30" customWidth="1"/>
    <col min="5" max="5" width="21.33203125" style="30" customWidth="1"/>
    <col min="6" max="6" width="31.44140625" style="30" customWidth="1"/>
    <col min="7" max="7" width="17.44140625" style="30" customWidth="1"/>
    <col min="8" max="9" width="15.33203125" style="30" customWidth="1"/>
    <col min="10" max="11" width="31.44140625" style="30" customWidth="1"/>
    <col min="12" max="12" width="15.33203125" style="30" customWidth="1"/>
    <col min="13" max="13" width="0.5546875" style="87" customWidth="1"/>
    <col min="14" max="14" width="11.6640625" style="30" customWidth="1"/>
    <col min="15" max="15" width="12.6640625" style="30" customWidth="1"/>
    <col min="16" max="19" width="12.6640625" customWidth="1"/>
    <col min="20" max="20" width="8.6640625" customWidth="1"/>
    <col min="21" max="21" width="9.5546875" customWidth="1"/>
  </cols>
  <sheetData>
    <row r="1" spans="1:21" ht="13.2" customHeight="1">
      <c r="A1" s="1282" t="str">
        <f>Cover!B8</f>
        <v>KCP&amp;L-MO Evaluation, Measurement, and Verification Report – Appendix Databook</v>
      </c>
      <c r="B1" s="1282"/>
      <c r="C1" s="1282"/>
      <c r="D1" s="1282"/>
      <c r="E1" s="1282"/>
      <c r="F1" s="1282"/>
      <c r="G1" s="1282"/>
      <c r="H1" s="1282"/>
      <c r="I1" s="1282"/>
      <c r="J1" s="1282"/>
      <c r="K1" s="1282"/>
      <c r="L1" s="1282"/>
      <c r="M1" s="1282"/>
      <c r="N1" s="1282"/>
      <c r="O1" s="1282"/>
      <c r="P1" s="1282"/>
      <c r="Q1" s="1282"/>
      <c r="R1" s="1282"/>
      <c r="S1" s="1282"/>
      <c r="T1" s="1282"/>
      <c r="U1" s="1282"/>
    </row>
    <row r="2" spans="1:21" ht="35.25" customHeight="1">
      <c r="A2" s="1283"/>
      <c r="B2" s="1283"/>
      <c r="C2" s="1283"/>
      <c r="D2" s="1283"/>
      <c r="E2" s="1283"/>
      <c r="F2" s="1283"/>
      <c r="G2" s="1283"/>
      <c r="H2" s="1283"/>
      <c r="I2" s="1283"/>
      <c r="J2" s="1283"/>
      <c r="K2" s="1283"/>
      <c r="L2" s="1283"/>
      <c r="M2" s="1283"/>
      <c r="N2" s="1283"/>
      <c r="O2" s="1283"/>
      <c r="P2" s="1283"/>
      <c r="Q2" s="1283"/>
      <c r="R2" s="1283"/>
      <c r="S2" s="1283"/>
      <c r="T2" s="1283"/>
      <c r="U2" s="1283"/>
    </row>
    <row r="3" spans="1:21">
      <c r="A3" s="1288"/>
      <c r="B3" s="1288"/>
      <c r="C3" s="1288"/>
      <c r="D3" s="1288"/>
      <c r="E3" s="1288"/>
      <c r="F3" s="1288"/>
      <c r="G3" s="1288"/>
      <c r="H3" s="1288"/>
      <c r="I3" s="1288"/>
      <c r="J3" s="1288"/>
      <c r="K3" s="1288"/>
      <c r="L3" s="1288"/>
      <c r="M3" s="1288"/>
      <c r="N3" s="1288"/>
      <c r="O3" s="1288"/>
      <c r="P3" s="1288"/>
      <c r="Q3" s="1288"/>
      <c r="R3" s="1288"/>
      <c r="S3" s="1288"/>
      <c r="T3" s="1288"/>
      <c r="U3" s="1288"/>
    </row>
    <row r="4" spans="1:21" ht="30" customHeight="1">
      <c r="A4" s="1287" t="s">
        <v>366</v>
      </c>
      <c r="B4" s="1287"/>
      <c r="C4" s="1287"/>
      <c r="D4" s="1287"/>
      <c r="E4" s="1287"/>
      <c r="F4" s="1287"/>
      <c r="G4" s="1287"/>
      <c r="H4" s="5"/>
      <c r="I4" s="5"/>
      <c r="J4" s="5"/>
      <c r="K4" s="5"/>
      <c r="L4" s="5"/>
      <c r="M4" s="85"/>
      <c r="N4" s="5"/>
      <c r="O4" s="1287" t="s">
        <v>367</v>
      </c>
      <c r="P4" s="1287"/>
      <c r="Q4" s="1287"/>
      <c r="R4" s="1287"/>
      <c r="S4" s="1287"/>
      <c r="T4" s="1287"/>
      <c r="U4" s="1287"/>
    </row>
    <row r="5" spans="1:21" ht="15.6">
      <c r="A5" s="1290" t="s">
        <v>181</v>
      </c>
      <c r="B5" s="1290"/>
      <c r="C5" s="1290"/>
      <c r="D5" s="1290"/>
      <c r="E5" s="1290"/>
      <c r="F5" s="1290"/>
      <c r="G5" s="1290"/>
      <c r="H5" s="5"/>
      <c r="I5" s="5"/>
      <c r="J5" s="5"/>
      <c r="K5" s="5"/>
      <c r="L5" s="5"/>
      <c r="M5" s="85"/>
      <c r="N5" s="5"/>
      <c r="O5" s="1299"/>
      <c r="P5" s="1299"/>
      <c r="Q5" s="1299"/>
      <c r="R5" s="1299"/>
      <c r="S5" s="1299"/>
      <c r="T5" s="1299"/>
      <c r="U5" s="1299"/>
    </row>
    <row r="6" spans="1:21" ht="12.75" customHeight="1">
      <c r="A6" s="1290"/>
      <c r="B6" s="1290"/>
      <c r="C6" s="1290"/>
      <c r="D6" s="1290"/>
      <c r="E6" s="1290"/>
      <c r="F6" s="1290"/>
      <c r="G6" s="1290"/>
      <c r="H6" s="5"/>
      <c r="I6" s="5"/>
      <c r="J6" s="5"/>
      <c r="K6" s="5"/>
      <c r="L6" s="5"/>
      <c r="M6" s="85"/>
      <c r="N6" s="5"/>
      <c r="O6" s="1299"/>
      <c r="P6" s="1299"/>
      <c r="Q6" s="1299"/>
      <c r="R6" s="1299"/>
      <c r="S6" s="1299"/>
      <c r="T6" s="1299"/>
      <c r="U6" s="1299"/>
    </row>
    <row r="7" spans="1:21" ht="12.75" customHeight="1">
      <c r="A7" s="1382" t="s">
        <v>45</v>
      </c>
      <c r="B7" s="1382"/>
      <c r="C7" s="1382"/>
      <c r="D7" s="1382"/>
      <c r="E7" s="1382"/>
      <c r="F7" s="1382"/>
      <c r="G7" s="1382"/>
      <c r="H7" s="5"/>
      <c r="I7" s="5"/>
      <c r="J7" s="5"/>
      <c r="K7" s="5"/>
      <c r="L7" s="5"/>
      <c r="M7" s="85"/>
      <c r="N7" s="5"/>
      <c r="O7" s="5"/>
      <c r="P7" s="5"/>
      <c r="Q7" s="5"/>
      <c r="R7" s="5"/>
      <c r="S7" s="5"/>
      <c r="T7" s="5"/>
      <c r="U7" s="5"/>
    </row>
    <row r="8" spans="1:21" ht="12.75" customHeight="1">
      <c r="A8" s="1290"/>
      <c r="B8" s="1290"/>
      <c r="C8" s="1290"/>
      <c r="D8" s="1290"/>
      <c r="E8" s="1290"/>
      <c r="F8" s="1290"/>
      <c r="G8" s="1290"/>
      <c r="H8" s="5"/>
      <c r="I8" s="5"/>
      <c r="J8" s="5"/>
      <c r="K8" s="5"/>
      <c r="L8" s="5"/>
      <c r="M8" s="85"/>
      <c r="N8" s="5"/>
      <c r="O8" s="5"/>
      <c r="P8" s="5"/>
      <c r="Q8" s="5"/>
      <c r="R8" s="5"/>
      <c r="S8" s="5"/>
      <c r="T8" s="5"/>
      <c r="U8" s="5"/>
    </row>
    <row r="9" spans="1:21" ht="13.5" customHeight="1">
      <c r="A9" s="1299" t="s">
        <v>182</v>
      </c>
      <c r="B9" s="1299"/>
      <c r="C9" s="1299"/>
      <c r="D9" s="1299"/>
      <c r="E9" s="1299"/>
      <c r="F9" s="1299"/>
      <c r="G9" s="1299"/>
      <c r="H9" s="5"/>
      <c r="I9" s="5"/>
      <c r="J9" s="5"/>
      <c r="K9" s="5"/>
      <c r="L9" s="5"/>
      <c r="M9" s="85"/>
      <c r="N9" s="5"/>
      <c r="O9" s="1299" t="s">
        <v>190</v>
      </c>
      <c r="P9" s="1299"/>
      <c r="Q9" s="1299"/>
      <c r="R9" s="1299"/>
      <c r="S9" s="1299"/>
      <c r="T9" s="1299"/>
      <c r="U9" s="1299"/>
    </row>
    <row r="10" spans="1:21" ht="13.8" thickBot="1">
      <c r="A10" s="140"/>
      <c r="B10" s="1336" t="s">
        <v>51</v>
      </c>
      <c r="C10" s="1336"/>
      <c r="D10" s="1336"/>
      <c r="E10" s="1335" t="s">
        <v>52</v>
      </c>
      <c r="F10" s="1336"/>
      <c r="G10" s="1336"/>
      <c r="H10" s="5"/>
      <c r="I10" s="5"/>
      <c r="J10" s="5"/>
      <c r="K10" s="5"/>
      <c r="L10" s="5"/>
      <c r="M10" s="297"/>
      <c r="N10" s="39"/>
      <c r="O10"/>
    </row>
    <row r="11" spans="1:21" ht="29.25" customHeight="1" thickBot="1">
      <c r="A11" s="139"/>
      <c r="B11" s="324" t="s">
        <v>183</v>
      </c>
      <c r="C11" s="324" t="s">
        <v>184</v>
      </c>
      <c r="D11" s="363" t="s">
        <v>185</v>
      </c>
      <c r="E11" s="324" t="s">
        <v>186</v>
      </c>
      <c r="F11" s="324" t="s">
        <v>184</v>
      </c>
      <c r="G11" s="324" t="s">
        <v>57</v>
      </c>
      <c r="H11" s="5"/>
      <c r="I11" s="5"/>
      <c r="J11" s="5"/>
      <c r="K11" s="5"/>
      <c r="L11" s="5"/>
      <c r="M11" s="298"/>
      <c r="N11" s="28"/>
      <c r="O11" s="45"/>
    </row>
    <row r="12" spans="1:21" ht="13.35" customHeight="1">
      <c r="A12" s="137" t="s">
        <v>187</v>
      </c>
      <c r="B12" s="61">
        <v>4993.2430000000004</v>
      </c>
      <c r="C12" s="61">
        <v>4523.3786799999998</v>
      </c>
      <c r="D12" s="136">
        <f>C12/B12</f>
        <v>0.90589996921840166</v>
      </c>
      <c r="E12" s="60">
        <f>'MEEIA Targets'!E7</f>
        <v>3509633.5800000057</v>
      </c>
      <c r="F12" s="61">
        <f>C12*$D$31</f>
        <v>3944.3862089599997</v>
      </c>
      <c r="G12" s="135">
        <f>F12/E12</f>
        <v>1.1238740794587432E-3</v>
      </c>
      <c r="H12" s="5"/>
      <c r="I12" s="5"/>
      <c r="J12" s="5"/>
      <c r="K12" s="5"/>
      <c r="L12" s="5"/>
      <c r="M12" s="86"/>
      <c r="N12" s="29"/>
      <c r="O12" s="45"/>
    </row>
    <row r="13" spans="1:21" ht="13.2" customHeight="1">
      <c r="A13" s="137" t="s">
        <v>188</v>
      </c>
      <c r="B13" s="61">
        <v>1.0223</v>
      </c>
      <c r="C13" s="61">
        <v>0.95399476900000002</v>
      </c>
      <c r="D13" s="226">
        <f>C13/B13</f>
        <v>0.93318474909517757</v>
      </c>
      <c r="E13" s="60">
        <f>'MEEIA Targets'!K7</f>
        <v>561.9369999999999</v>
      </c>
      <c r="F13" s="61">
        <f>C13*$D$31</f>
        <v>0.83188343856800007</v>
      </c>
      <c r="G13" s="64">
        <f>F13/E13</f>
        <v>1.4803855922781383E-3</v>
      </c>
      <c r="H13" s="5"/>
      <c r="I13" s="5"/>
      <c r="J13" s="5"/>
      <c r="K13" s="5"/>
      <c r="L13" s="5"/>
      <c r="M13" s="298"/>
      <c r="N13" s="28"/>
      <c r="O13" s="45"/>
    </row>
    <row r="14" spans="1:21" ht="13.2" customHeight="1">
      <c r="A14" s="120"/>
      <c r="B14"/>
      <c r="C14" s="61"/>
      <c r="D14" s="61"/>
      <c r="E14" s="257"/>
      <c r="F14" s="61"/>
      <c r="G14" s="64"/>
      <c r="H14" s="5"/>
      <c r="I14" s="5"/>
      <c r="J14" s="5"/>
      <c r="K14" s="5"/>
      <c r="L14" s="5"/>
      <c r="M14" s="298"/>
      <c r="N14" s="28"/>
      <c r="O14" s="45"/>
    </row>
    <row r="15" spans="1:21" ht="13.2" customHeight="1">
      <c r="A15" s="305" t="s">
        <v>189</v>
      </c>
      <c r="B15" s="61"/>
      <c r="C15" s="61"/>
      <c r="D15" s="64"/>
      <c r="E15" s="5"/>
      <c r="F15" s="5"/>
      <c r="G15" s="5"/>
      <c r="H15" s="5"/>
      <c r="I15" s="5"/>
      <c r="J15" s="5"/>
      <c r="K15" s="5"/>
      <c r="L15" s="5"/>
      <c r="M15" s="297"/>
      <c r="N15" s="295"/>
      <c r="O15" s="31"/>
    </row>
    <row r="16" spans="1:21" ht="12.75" customHeight="1">
      <c r="A16" s="120"/>
      <c r="B16" s="61"/>
      <c r="C16" s="61"/>
      <c r="D16" s="64"/>
      <c r="E16" s="5"/>
      <c r="F16" s="5"/>
      <c r="G16" s="5"/>
      <c r="H16" s="5"/>
      <c r="I16" s="5"/>
      <c r="J16" s="5"/>
      <c r="K16" s="5"/>
      <c r="L16" s="5"/>
      <c r="M16" s="297"/>
      <c r="N16" s="295"/>
      <c r="O16" s="31"/>
    </row>
    <row r="17" spans="1:21" ht="13.2" customHeight="1">
      <c r="A17" s="120"/>
      <c r="B17" s="61"/>
      <c r="C17" s="61"/>
      <c r="D17" s="64"/>
      <c r="E17" s="5"/>
      <c r="F17" s="5"/>
      <c r="G17" s="5"/>
      <c r="H17" s="5"/>
      <c r="I17" s="5"/>
      <c r="J17" s="5"/>
      <c r="K17" s="5"/>
      <c r="L17" s="5"/>
      <c r="M17" s="297"/>
      <c r="N17" s="295"/>
      <c r="O17" s="31"/>
    </row>
    <row r="18" spans="1:21" ht="12.75" customHeight="1">
      <c r="A18" s="1290"/>
      <c r="B18" s="1290"/>
      <c r="C18" s="1290"/>
      <c r="D18" s="1290"/>
      <c r="E18" s="1290"/>
      <c r="F18" s="1290"/>
      <c r="G18" s="1290"/>
      <c r="H18" s="5"/>
      <c r="I18" s="5"/>
      <c r="J18" s="5"/>
      <c r="K18" s="5"/>
      <c r="L18" s="5"/>
      <c r="M18" s="85"/>
      <c r="N18" s="5"/>
      <c r="O18" s="5"/>
      <c r="P18" s="5"/>
      <c r="Q18" s="5"/>
      <c r="R18" s="5"/>
      <c r="S18" s="5"/>
      <c r="T18" s="5"/>
      <c r="U18" s="5"/>
    </row>
    <row r="19" spans="1:21" ht="13.5" customHeight="1">
      <c r="A19" s="1299" t="s">
        <v>191</v>
      </c>
      <c r="B19" s="1299"/>
      <c r="C19" s="1299"/>
      <c r="D19" s="1299"/>
      <c r="E19" s="1299"/>
      <c r="F19" s="1299"/>
      <c r="G19" s="1299"/>
      <c r="H19" s="5"/>
      <c r="I19" s="5"/>
      <c r="J19" s="5"/>
      <c r="K19" s="5"/>
      <c r="L19" s="5"/>
      <c r="M19" s="85"/>
      <c r="N19" s="5"/>
      <c r="O19" s="1299" t="s">
        <v>190</v>
      </c>
      <c r="P19" s="1299"/>
      <c r="Q19" s="1299"/>
      <c r="R19" s="1299"/>
      <c r="S19" s="1299"/>
      <c r="T19" s="1299"/>
      <c r="U19" s="1299"/>
    </row>
    <row r="20" spans="1:21" ht="13.8" thickBot="1">
      <c r="A20" s="140"/>
      <c r="B20" s="1336" t="s">
        <v>51</v>
      </c>
      <c r="C20" s="1336"/>
      <c r="D20" s="1336"/>
      <c r="E20" s="1335" t="s">
        <v>52</v>
      </c>
      <c r="F20" s="1336"/>
      <c r="G20" s="1336"/>
      <c r="H20" s="5"/>
      <c r="I20" s="5"/>
      <c r="J20" s="5"/>
      <c r="K20" s="5"/>
      <c r="L20" s="5"/>
      <c r="M20" s="297"/>
      <c r="N20" s="39"/>
      <c r="O20"/>
    </row>
    <row r="21" spans="1:21" ht="29.25" customHeight="1" thickBot="1">
      <c r="A21" s="139"/>
      <c r="B21" s="324" t="s">
        <v>183</v>
      </c>
      <c r="C21" s="324" t="s">
        <v>184</v>
      </c>
      <c r="D21" s="363" t="s">
        <v>185</v>
      </c>
      <c r="E21" s="324" t="s">
        <v>186</v>
      </c>
      <c r="F21" s="324" t="s">
        <v>184</v>
      </c>
      <c r="G21" s="324" t="s">
        <v>57</v>
      </c>
      <c r="H21" s="5"/>
      <c r="I21" s="5"/>
      <c r="J21" s="5"/>
      <c r="K21" s="5"/>
      <c r="L21" s="5"/>
      <c r="M21" s="298"/>
      <c r="N21" s="28"/>
      <c r="O21" s="45"/>
    </row>
    <row r="22" spans="1:21" ht="13.35" customHeight="1">
      <c r="A22" s="137" t="s">
        <v>187</v>
      </c>
      <c r="B22" s="61">
        <v>4817621</v>
      </c>
      <c r="C22" s="61">
        <v>3554302.9592400002</v>
      </c>
      <c r="D22" s="136">
        <f>C22/B22</f>
        <v>0.73777139364844191</v>
      </c>
      <c r="E22" s="60">
        <f>E12</f>
        <v>3509633.5800000057</v>
      </c>
      <c r="F22" s="61">
        <f>C22*$D$31</f>
        <v>3099352.18045728</v>
      </c>
      <c r="G22" s="135">
        <f>F22/E22</f>
        <v>0.88309850866462103</v>
      </c>
      <c r="H22" s="5"/>
      <c r="I22" s="5"/>
      <c r="J22" s="5"/>
      <c r="K22" s="5"/>
      <c r="L22" s="5"/>
      <c r="M22" s="86"/>
      <c r="N22" s="29"/>
      <c r="O22" s="45"/>
    </row>
    <row r="23" spans="1:21" ht="13.2" customHeight="1">
      <c r="A23" s="137" t="s">
        <v>188</v>
      </c>
      <c r="B23" s="61">
        <v>814.37739999999997</v>
      </c>
      <c r="C23" s="61">
        <v>570.82065</v>
      </c>
      <c r="D23" s="226">
        <f>C23/B23</f>
        <v>0.70092889365544775</v>
      </c>
      <c r="E23" s="60">
        <f>E13</f>
        <v>561.9369999999999</v>
      </c>
      <c r="F23" s="61">
        <f>C23*$D$31</f>
        <v>497.75560680000001</v>
      </c>
      <c r="G23" s="64">
        <f>F23/E23</f>
        <v>0.88578542932748705</v>
      </c>
      <c r="H23" s="5"/>
      <c r="I23" s="5"/>
      <c r="J23" s="5"/>
      <c r="K23" s="5"/>
      <c r="L23" s="5"/>
      <c r="M23" s="298"/>
      <c r="N23" s="28"/>
      <c r="O23" s="45"/>
    </row>
    <row r="24" spans="1:21" ht="13.2" customHeight="1">
      <c r="A24" s="120"/>
      <c r="B24"/>
      <c r="C24" s="61"/>
      <c r="D24" s="61"/>
      <c r="E24" s="257"/>
      <c r="F24" s="61"/>
      <c r="G24" s="64"/>
      <c r="H24" s="5"/>
      <c r="I24" s="5"/>
      <c r="J24" s="5"/>
      <c r="K24" s="5"/>
      <c r="L24" s="5"/>
      <c r="M24" s="298"/>
      <c r="N24" s="28"/>
      <c r="O24" s="45"/>
    </row>
    <row r="25" spans="1:21" ht="13.2" customHeight="1">
      <c r="A25" s="305" t="s">
        <v>189</v>
      </c>
      <c r="B25" s="61"/>
      <c r="C25" s="828"/>
      <c r="D25" s="64"/>
      <c r="E25" s="5"/>
      <c r="F25" s="5"/>
      <c r="G25" s="5"/>
      <c r="H25" s="5"/>
      <c r="I25" s="5"/>
      <c r="J25" s="5"/>
      <c r="K25" s="5"/>
      <c r="L25" s="5"/>
      <c r="M25" s="297"/>
      <c r="N25" s="295"/>
      <c r="O25" s="31"/>
    </row>
    <row r="26" spans="1:21" ht="13.2" customHeight="1">
      <c r="A26" s="120"/>
      <c r="B26" s="61"/>
      <c r="C26" s="61"/>
      <c r="D26" s="64"/>
      <c r="E26" s="5"/>
      <c r="F26" s="5"/>
      <c r="G26" s="5"/>
      <c r="H26" s="5"/>
      <c r="I26" s="5"/>
      <c r="J26" s="5"/>
      <c r="K26" s="5"/>
      <c r="L26" s="5"/>
      <c r="M26" s="297"/>
      <c r="N26" s="295"/>
      <c r="O26" s="31"/>
    </row>
    <row r="27" spans="1:21" ht="13.2" customHeight="1">
      <c r="A27" s="120"/>
      <c r="B27" s="61"/>
      <c r="C27" s="61"/>
      <c r="D27" s="64"/>
      <c r="E27" s="5"/>
      <c r="F27" s="5"/>
      <c r="G27" s="5"/>
      <c r="H27" s="5"/>
      <c r="I27" s="5"/>
      <c r="J27" s="5"/>
      <c r="K27" s="5"/>
      <c r="L27" s="5"/>
      <c r="M27" s="297"/>
      <c r="N27" s="295"/>
      <c r="O27" s="31"/>
    </row>
    <row r="28" spans="1:21" ht="13.2" customHeight="1">
      <c r="A28" s="120"/>
      <c r="B28" s="61"/>
      <c r="C28" s="61"/>
      <c r="D28" s="64"/>
      <c r="E28" s="5"/>
      <c r="F28" s="5"/>
      <c r="G28" s="5"/>
      <c r="H28" s="5"/>
      <c r="I28" s="5"/>
      <c r="J28" s="5"/>
      <c r="K28" s="5"/>
      <c r="L28" s="5"/>
      <c r="M28" s="297"/>
      <c r="N28" s="295"/>
      <c r="O28" s="1381" t="s">
        <v>345</v>
      </c>
      <c r="P28" s="1381"/>
      <c r="Q28" s="1381"/>
      <c r="R28" s="1381"/>
      <c r="S28" s="1381"/>
      <c r="T28" s="1381"/>
      <c r="U28" s="1381"/>
    </row>
    <row r="29" spans="1:21" ht="13.5" customHeight="1">
      <c r="A29" s="1299" t="s">
        <v>192</v>
      </c>
      <c r="B29" s="1299"/>
      <c r="C29" s="1299"/>
      <c r="D29" s="1299"/>
      <c r="E29" s="5"/>
      <c r="F29" s="5"/>
      <c r="G29" s="5"/>
      <c r="H29" s="5"/>
      <c r="I29" s="5"/>
      <c r="J29" s="5"/>
      <c r="K29" s="5"/>
      <c r="L29" s="5"/>
    </row>
    <row r="30" spans="1:21" ht="27" customHeight="1" thickBot="1">
      <c r="A30" s="122" t="s">
        <v>104</v>
      </c>
      <c r="B30" s="108" t="s">
        <v>105</v>
      </c>
      <c r="C30" s="108" t="s">
        <v>106</v>
      </c>
      <c r="D30" s="108" t="s">
        <v>107</v>
      </c>
      <c r="E30" s="5"/>
      <c r="F30" s="5"/>
      <c r="G30" s="5"/>
      <c r="H30" s="5"/>
      <c r="I30" s="5"/>
      <c r="J30" s="5"/>
      <c r="K30" s="5"/>
      <c r="L30" s="5"/>
    </row>
    <row r="31" spans="1:21" ht="13.8" thickTop="1">
      <c r="A31" s="206">
        <v>0.14000000000000001</v>
      </c>
      <c r="B31" s="606">
        <v>2E-3</v>
      </c>
      <c r="C31" s="606">
        <v>0.01</v>
      </c>
      <c r="D31" s="829">
        <f>1-A31+B31+C31</f>
        <v>0.872</v>
      </c>
      <c r="E31" s="181"/>
      <c r="F31" s="5"/>
      <c r="G31" s="5"/>
      <c r="H31" s="5"/>
      <c r="I31" s="5"/>
      <c r="J31" s="5"/>
      <c r="K31" s="5"/>
      <c r="L31" s="5"/>
      <c r="M31" s="88"/>
      <c r="N31" s="38"/>
      <c r="O31" s="38"/>
    </row>
    <row r="32" spans="1:21" ht="13.35" customHeight="1">
      <c r="A32" s="802"/>
      <c r="B32" s="5"/>
      <c r="C32" s="5"/>
      <c r="D32" s="5"/>
      <c r="E32" s="5"/>
      <c r="F32" s="362"/>
      <c r="G32" s="5"/>
      <c r="H32" s="5"/>
      <c r="I32" s="5"/>
      <c r="J32" s="5"/>
      <c r="K32" s="5"/>
      <c r="L32" s="5"/>
      <c r="M32" s="297"/>
      <c r="N32" s="39"/>
      <c r="O32"/>
    </row>
    <row r="33" spans="1:15" ht="13.35" customHeight="1">
      <c r="A33" s="802"/>
      <c r="B33" s="5"/>
      <c r="C33" s="5"/>
      <c r="D33" s="5"/>
      <c r="E33" s="5"/>
      <c r="F33" s="5"/>
      <c r="G33" s="5"/>
      <c r="H33" s="5"/>
      <c r="I33" s="5"/>
      <c r="J33" s="5"/>
      <c r="K33" s="5"/>
      <c r="L33" s="5"/>
      <c r="M33" s="297"/>
      <c r="N33" s="39"/>
      <c r="O33"/>
    </row>
    <row r="34" spans="1:15" ht="13.35" customHeight="1">
      <c r="A34" s="802"/>
      <c r="B34" s="5"/>
      <c r="C34" s="5"/>
      <c r="D34" s="5"/>
      <c r="E34" s="5"/>
      <c r="F34" s="5"/>
      <c r="G34" s="5"/>
      <c r="H34" s="5"/>
      <c r="I34" s="5"/>
      <c r="J34" s="5"/>
      <c r="K34" s="5"/>
      <c r="L34" s="5"/>
      <c r="M34" s="297"/>
      <c r="N34" s="39"/>
      <c r="O34"/>
    </row>
    <row r="35" spans="1:15" ht="13.5" customHeight="1">
      <c r="A35" s="1383" t="s">
        <v>368</v>
      </c>
      <c r="B35" s="1383"/>
      <c r="C35" s="1383"/>
      <c r="D35" s="64"/>
      <c r="E35" s="5"/>
      <c r="F35" s="5"/>
      <c r="G35" s="5"/>
      <c r="H35" s="5"/>
      <c r="I35" s="5"/>
      <c r="J35" s="5"/>
      <c r="K35" s="5"/>
      <c r="L35" s="5"/>
      <c r="M35" s="297"/>
      <c r="N35" s="295"/>
      <c r="O35" s="31"/>
    </row>
    <row r="36" spans="1:15" ht="13.5" customHeight="1" thickBot="1">
      <c r="A36" s="810" t="s">
        <v>195</v>
      </c>
      <c r="B36" s="810" t="s">
        <v>297</v>
      </c>
      <c r="C36" s="810" t="s">
        <v>198</v>
      </c>
      <c r="D36" s="810" t="s">
        <v>300</v>
      </c>
      <c r="E36" s="810" t="s">
        <v>198</v>
      </c>
      <c r="F36" s="5"/>
      <c r="G36" s="5"/>
      <c r="H36" s="5"/>
      <c r="I36" s="5"/>
      <c r="J36" s="5"/>
      <c r="K36" s="5"/>
      <c r="L36" s="5"/>
      <c r="M36" s="297"/>
      <c r="N36" s="295"/>
      <c r="O36" s="31"/>
    </row>
    <row r="37" spans="1:15" ht="13.2" customHeight="1">
      <c r="A37" s="51" t="s">
        <v>370</v>
      </c>
      <c r="B37" s="661">
        <v>2522.8782000000001</v>
      </c>
      <c r="C37" s="455">
        <f t="shared" ref="C37:C43" si="0">B37/$B$44</f>
        <v>0.50525844626428151</v>
      </c>
      <c r="D37" s="565">
        <v>0.57350000000000001</v>
      </c>
      <c r="E37" s="221">
        <f t="shared" ref="E37:E43" si="1">D37/$D$44</f>
        <v>0.56098992467964393</v>
      </c>
      <c r="F37" s="5"/>
      <c r="G37" s="5"/>
      <c r="H37" s="5"/>
      <c r="I37" s="5"/>
      <c r="J37" s="5"/>
      <c r="K37" s="5"/>
      <c r="L37" s="5"/>
      <c r="M37" s="297"/>
      <c r="N37" s="295"/>
      <c r="O37" s="31"/>
    </row>
    <row r="38" spans="1:15" ht="13.2" customHeight="1">
      <c r="A38" s="51" t="s">
        <v>372</v>
      </c>
      <c r="B38" s="661">
        <v>1307.5324000000001</v>
      </c>
      <c r="C38" s="455">
        <f t="shared" si="0"/>
        <v>0.26186035808792002</v>
      </c>
      <c r="D38" s="565">
        <v>0.23300000000000001</v>
      </c>
      <c r="E38" s="221">
        <f t="shared" si="1"/>
        <v>0.22791744106426687</v>
      </c>
      <c r="F38" s="5"/>
      <c r="G38" s="5"/>
      <c r="H38" s="5"/>
      <c r="I38" s="5"/>
      <c r="J38" s="5"/>
      <c r="K38" s="5"/>
      <c r="L38" s="5"/>
      <c r="M38" s="297"/>
      <c r="N38" s="295"/>
      <c r="O38" s="31"/>
    </row>
    <row r="39" spans="1:15" ht="13.2" customHeight="1">
      <c r="A39" s="51" t="s">
        <v>373</v>
      </c>
      <c r="B39" s="661">
        <v>1162.8324</v>
      </c>
      <c r="C39" s="455">
        <f t="shared" si="0"/>
        <v>0.23288119564779841</v>
      </c>
      <c r="D39" s="565">
        <v>0.21579999999999999</v>
      </c>
      <c r="E39" s="221">
        <f t="shared" si="1"/>
        <v>0.21109263425608921</v>
      </c>
      <c r="F39" s="5"/>
      <c r="G39" s="5"/>
      <c r="H39" s="5"/>
      <c r="I39" s="5"/>
      <c r="J39" s="5"/>
      <c r="K39" s="5"/>
      <c r="L39" s="5"/>
      <c r="M39" s="297"/>
      <c r="N39" s="295"/>
      <c r="O39" s="31"/>
    </row>
    <row r="40" spans="1:15" ht="12.75" customHeight="1">
      <c r="A40" s="51" t="s">
        <v>369</v>
      </c>
      <c r="B40" s="661">
        <v>0</v>
      </c>
      <c r="C40" s="455">
        <f t="shared" si="0"/>
        <v>0</v>
      </c>
      <c r="D40" s="662">
        <v>0</v>
      </c>
      <c r="E40" s="221">
        <f t="shared" si="1"/>
        <v>0</v>
      </c>
      <c r="F40" s="5"/>
      <c r="G40" s="5"/>
      <c r="H40" s="5"/>
      <c r="I40" s="5"/>
      <c r="J40" s="5"/>
      <c r="K40" s="5"/>
      <c r="L40" s="5"/>
      <c r="M40" s="297"/>
      <c r="N40" s="295"/>
      <c r="O40" s="31"/>
    </row>
    <row r="41" spans="1:15" ht="12.75" customHeight="1">
      <c r="A41" s="51" t="s">
        <v>371</v>
      </c>
      <c r="B41" s="661">
        <v>0</v>
      </c>
      <c r="C41" s="455">
        <f t="shared" si="0"/>
        <v>0</v>
      </c>
      <c r="D41" s="662">
        <v>0</v>
      </c>
      <c r="E41" s="221">
        <f t="shared" si="1"/>
        <v>0</v>
      </c>
      <c r="F41" s="5"/>
      <c r="G41" s="5"/>
      <c r="H41" s="5"/>
      <c r="I41" s="5"/>
      <c r="J41" s="5"/>
      <c r="K41" s="5"/>
      <c r="L41" s="5"/>
      <c r="M41" s="297"/>
      <c r="N41" s="295"/>
      <c r="O41" s="31"/>
    </row>
    <row r="42" spans="1:15" ht="12.75" customHeight="1">
      <c r="A42" s="51" t="s">
        <v>374</v>
      </c>
      <c r="B42" s="661">
        <v>0</v>
      </c>
      <c r="C42" s="455">
        <f t="shared" si="0"/>
        <v>0</v>
      </c>
      <c r="D42" s="662">
        <v>0</v>
      </c>
      <c r="E42" s="221">
        <f t="shared" si="1"/>
        <v>0</v>
      </c>
      <c r="F42" s="5"/>
      <c r="G42" s="5"/>
      <c r="H42" s="5"/>
      <c r="I42" s="5"/>
      <c r="J42" s="5"/>
      <c r="K42" s="5"/>
      <c r="L42" s="5"/>
      <c r="M42" s="297"/>
      <c r="N42" s="295"/>
      <c r="O42" s="31"/>
    </row>
    <row r="43" spans="1:15" ht="13.2" customHeight="1">
      <c r="A43" s="51" t="s">
        <v>375</v>
      </c>
      <c r="B43" s="661">
        <v>0</v>
      </c>
      <c r="C43" s="455">
        <f t="shared" si="0"/>
        <v>0</v>
      </c>
      <c r="D43" s="662">
        <v>0</v>
      </c>
      <c r="E43" s="221">
        <f t="shared" si="1"/>
        <v>0</v>
      </c>
      <c r="F43" s="5"/>
      <c r="G43" s="5"/>
      <c r="H43" s="5"/>
      <c r="I43" s="5"/>
      <c r="J43" s="5"/>
      <c r="K43" s="5"/>
      <c r="L43" s="5"/>
      <c r="M43" s="297"/>
      <c r="N43" s="295"/>
    </row>
    <row r="44" spans="1:15" ht="13.2" customHeight="1" thickBot="1">
      <c r="A44" s="526" t="s">
        <v>34</v>
      </c>
      <c r="B44" s="531">
        <f>SUM(B37:B43)</f>
        <v>4993.2430000000004</v>
      </c>
      <c r="C44" s="528">
        <f>B44/B44</f>
        <v>1</v>
      </c>
      <c r="D44" s="663">
        <f>SUM(D37:D43)</f>
        <v>1.0223</v>
      </c>
      <c r="E44" s="528">
        <f>D44/D44</f>
        <v>1</v>
      </c>
      <c r="F44" s="5"/>
      <c r="G44" s="5"/>
      <c r="H44" s="5"/>
      <c r="I44" s="5"/>
      <c r="J44" s="5"/>
      <c r="K44" s="5"/>
      <c r="L44" s="5"/>
      <c r="M44" s="297"/>
      <c r="N44" s="295"/>
      <c r="O44" s="31"/>
    </row>
    <row r="45" spans="1:15" ht="13.2" customHeight="1" thickTop="1">
      <c r="A45" s="250"/>
      <c r="B45" s="8"/>
      <c r="C45" s="8"/>
      <c r="D45" s="64"/>
      <c r="E45" s="5"/>
      <c r="F45" s="5"/>
      <c r="G45" s="5"/>
      <c r="H45" s="5"/>
      <c r="I45" s="5"/>
      <c r="J45" s="5"/>
      <c r="K45" s="5"/>
      <c r="L45" s="5"/>
      <c r="M45" s="297"/>
      <c r="N45" s="295"/>
      <c r="O45" s="31"/>
    </row>
    <row r="46" spans="1:15" ht="13.2" customHeight="1">
      <c r="A46" s="305" t="s">
        <v>189</v>
      </c>
      <c r="B46" s="8"/>
      <c r="C46" s="8"/>
      <c r="D46" s="64"/>
      <c r="E46" s="5"/>
      <c r="F46" s="5"/>
      <c r="G46" s="5"/>
      <c r="H46" s="5"/>
      <c r="I46" s="5"/>
      <c r="J46" s="5"/>
      <c r="K46" s="5"/>
      <c r="L46" s="5"/>
      <c r="M46" s="297"/>
      <c r="N46" s="295"/>
      <c r="O46" s="31"/>
    </row>
    <row r="47" spans="1:15">
      <c r="A47" s="109"/>
      <c r="B47" s="109"/>
      <c r="C47" s="109"/>
      <c r="D47" s="109"/>
      <c r="E47" s="5"/>
      <c r="F47" s="5"/>
      <c r="G47" s="5"/>
      <c r="H47" s="5"/>
      <c r="I47" s="5"/>
      <c r="J47" s="5"/>
      <c r="K47" s="5"/>
      <c r="L47" s="5"/>
      <c r="M47" s="297"/>
      <c r="N47" s="295"/>
      <c r="O47" s="31"/>
    </row>
    <row r="48" spans="1:15" ht="4.95" customHeight="1">
      <c r="A48" s="1328"/>
      <c r="B48" s="1328"/>
      <c r="C48" s="1328"/>
      <c r="D48" s="1328"/>
      <c r="E48" s="1328"/>
      <c r="F48" s="1328"/>
      <c r="G48" s="1328"/>
      <c r="H48" s="1328"/>
      <c r="I48" s="1328"/>
      <c r="J48" s="1328"/>
      <c r="K48" s="1328"/>
      <c r="L48" s="1328"/>
      <c r="M48" s="151"/>
      <c r="N48"/>
      <c r="O48" s="777"/>
    </row>
    <row r="49" spans="1:22" ht="12.75" customHeight="1">
      <c r="A49" s="1283"/>
      <c r="B49" s="1283"/>
      <c r="C49" s="1283"/>
      <c r="D49" s="1283"/>
      <c r="E49" s="1283"/>
      <c r="F49"/>
      <c r="G49"/>
      <c r="H49"/>
      <c r="I49"/>
      <c r="J49"/>
      <c r="K49"/>
      <c r="L49"/>
      <c r="M49" s="85"/>
      <c r="N49"/>
      <c r="O49"/>
    </row>
    <row r="50" spans="1:22" ht="15.6">
      <c r="A50" s="1290" t="s">
        <v>207</v>
      </c>
      <c r="B50" s="1290"/>
      <c r="C50" s="1290"/>
      <c r="D50" s="1290"/>
      <c r="E50" s="1290"/>
      <c r="F50" s="5"/>
      <c r="G50" s="5"/>
      <c r="H50" s="5"/>
      <c r="I50" s="5"/>
      <c r="J50" s="5"/>
      <c r="K50" s="5"/>
      <c r="L50" s="5"/>
      <c r="M50" s="297"/>
      <c r="N50" s="39"/>
      <c r="O50"/>
    </row>
    <row r="51" spans="1:22">
      <c r="A51" s="305"/>
      <c r="B51" s="3"/>
      <c r="C51" s="296"/>
      <c r="D51" s="296"/>
      <c r="E51" s="296"/>
      <c r="F51" s="296"/>
      <c r="G51" s="296"/>
      <c r="H51" s="296"/>
      <c r="I51" s="296"/>
      <c r="J51"/>
      <c r="K51"/>
      <c r="L51"/>
      <c r="M51" s="297"/>
      <c r="N51" s="39"/>
      <c r="O51"/>
    </row>
    <row r="52" spans="1:22" ht="13.5" customHeight="1">
      <c r="A52" s="1268" t="s">
        <v>376</v>
      </c>
      <c r="B52" s="1268"/>
      <c r="C52" s="1268"/>
      <c r="D52" s="1268"/>
      <c r="E52" s="5"/>
      <c r="F52" s="295"/>
      <c r="G52" s="295"/>
      <c r="H52" s="295"/>
      <c r="I52" s="295"/>
      <c r="J52" s="295"/>
      <c r="K52" s="295"/>
      <c r="L52" s="29"/>
      <c r="M52" s="664"/>
      <c r="N52"/>
      <c r="O52"/>
    </row>
    <row r="53" spans="1:22" ht="40.200000000000003" thickBot="1">
      <c r="A53" s="70" t="s">
        <v>277</v>
      </c>
      <c r="B53" s="810" t="s">
        <v>196</v>
      </c>
      <c r="C53" s="810" t="s">
        <v>197</v>
      </c>
      <c r="D53" s="810" t="s">
        <v>198</v>
      </c>
      <c r="E53" s="810" t="s">
        <v>199</v>
      </c>
      <c r="F53" s="810" t="s">
        <v>185</v>
      </c>
      <c r="G53" s="810" t="s">
        <v>200</v>
      </c>
      <c r="H53" s="652" t="s">
        <v>198</v>
      </c>
      <c r="I53" s="810" t="s">
        <v>201</v>
      </c>
      <c r="J53" s="810" t="s">
        <v>185</v>
      </c>
      <c r="K53"/>
      <c r="M53" s="665"/>
      <c r="N53"/>
      <c r="O53"/>
      <c r="Q53" s="16"/>
    </row>
    <row r="54" spans="1:22">
      <c r="A54" t="s">
        <v>216</v>
      </c>
      <c r="B54">
        <v>0</v>
      </c>
      <c r="C54" s="60">
        <v>0</v>
      </c>
      <c r="D54" s="64">
        <f>C54/$C$60</f>
        <v>0</v>
      </c>
      <c r="E54" s="60">
        <v>0</v>
      </c>
      <c r="F54" s="64" t="s">
        <v>171</v>
      </c>
      <c r="G54" s="60">
        <v>0</v>
      </c>
      <c r="H54" s="64">
        <f>G54/$G$60</f>
        <v>0</v>
      </c>
      <c r="I54" s="60">
        <v>0</v>
      </c>
      <c r="J54" s="64" t="s">
        <v>171</v>
      </c>
      <c r="M54" s="177"/>
      <c r="N54"/>
      <c r="O54"/>
    </row>
    <row r="55" spans="1:22">
      <c r="A55" t="s">
        <v>217</v>
      </c>
      <c r="B55">
        <v>0</v>
      </c>
      <c r="C55" s="60">
        <v>0</v>
      </c>
      <c r="D55" s="64">
        <f>C55/$C$60</f>
        <v>0</v>
      </c>
      <c r="E55" s="60">
        <v>0</v>
      </c>
      <c r="F55" s="64" t="s">
        <v>171</v>
      </c>
      <c r="G55" s="60">
        <v>0</v>
      </c>
      <c r="H55" s="64">
        <f>G55/$G$60</f>
        <v>0</v>
      </c>
      <c r="I55" s="60">
        <v>0</v>
      </c>
      <c r="J55" s="64" t="s">
        <v>171</v>
      </c>
      <c r="M55" s="177"/>
      <c r="N55"/>
      <c r="O55"/>
    </row>
    <row r="56" spans="1:22">
      <c r="A56" t="s">
        <v>218</v>
      </c>
      <c r="B56">
        <v>0</v>
      </c>
      <c r="C56" s="60">
        <v>0</v>
      </c>
      <c r="D56" s="64">
        <f>C56/$C$60</f>
        <v>0</v>
      </c>
      <c r="E56" s="60">
        <v>0</v>
      </c>
      <c r="F56" s="64" t="s">
        <v>171</v>
      </c>
      <c r="G56" s="60">
        <v>0</v>
      </c>
      <c r="H56" s="64">
        <f t="shared" ref="H56:H59" si="2">G56/$G$60</f>
        <v>0</v>
      </c>
      <c r="I56" s="60">
        <v>0</v>
      </c>
      <c r="J56" s="64" t="s">
        <v>171</v>
      </c>
      <c r="M56" s="177"/>
      <c r="N56"/>
      <c r="O56"/>
    </row>
    <row r="57" spans="1:22">
      <c r="A57" t="s">
        <v>219</v>
      </c>
      <c r="B57">
        <v>1</v>
      </c>
      <c r="C57" s="60">
        <v>4993.2430000000004</v>
      </c>
      <c r="D57" s="64">
        <f t="shared" ref="D57" si="3">C57/$C$60</f>
        <v>1</v>
      </c>
      <c r="E57" s="60">
        <v>4523.3786799999998</v>
      </c>
      <c r="F57" s="64">
        <f t="shared" ref="F57" si="4">E57/C57</f>
        <v>0.90589996921840166</v>
      </c>
      <c r="G57" s="402">
        <v>1.0223</v>
      </c>
      <c r="H57" s="64">
        <f t="shared" si="2"/>
        <v>1</v>
      </c>
      <c r="I57" s="402">
        <v>0.95399476999999999</v>
      </c>
      <c r="J57" s="64">
        <f t="shared" ref="J57" si="5">I57/G57</f>
        <v>0.93318475007336399</v>
      </c>
      <c r="M57" s="177"/>
      <c r="N57"/>
      <c r="O57"/>
    </row>
    <row r="58" spans="1:22">
      <c r="A58" t="s">
        <v>220</v>
      </c>
      <c r="B58">
        <v>0</v>
      </c>
      <c r="C58" s="60">
        <v>0</v>
      </c>
      <c r="D58" s="64">
        <f>C58/$C$60</f>
        <v>0</v>
      </c>
      <c r="E58" s="60">
        <v>0</v>
      </c>
      <c r="F58" s="64" t="s">
        <v>171</v>
      </c>
      <c r="G58" s="60">
        <v>0</v>
      </c>
      <c r="H58" s="64">
        <f t="shared" si="2"/>
        <v>0</v>
      </c>
      <c r="I58" s="60">
        <v>0</v>
      </c>
      <c r="J58" s="64" t="s">
        <v>171</v>
      </c>
      <c r="M58" s="177"/>
      <c r="N58"/>
      <c r="O58"/>
    </row>
    <row r="59" spans="1:22" ht="12" customHeight="1">
      <c r="A59" s="27" t="s">
        <v>221</v>
      </c>
      <c r="B59">
        <v>0</v>
      </c>
      <c r="C59" s="60">
        <v>0</v>
      </c>
      <c r="D59" s="64">
        <f>C59/$C$60</f>
        <v>0</v>
      </c>
      <c r="E59" s="60">
        <v>0</v>
      </c>
      <c r="F59" s="64" t="s">
        <v>171</v>
      </c>
      <c r="G59" s="60">
        <v>0</v>
      </c>
      <c r="H59" s="64">
        <f t="shared" si="2"/>
        <v>0</v>
      </c>
      <c r="I59" s="60">
        <v>0</v>
      </c>
      <c r="J59" s="64" t="s">
        <v>171</v>
      </c>
      <c r="L59" s="295"/>
      <c r="M59" s="666"/>
      <c r="N59"/>
      <c r="O59"/>
    </row>
    <row r="60" spans="1:22" ht="13.2" customHeight="1" thickBot="1">
      <c r="A60" s="526" t="s">
        <v>34</v>
      </c>
      <c r="B60" s="1191">
        <f>SUM(B54:B59)</f>
        <v>1</v>
      </c>
      <c r="C60" s="535">
        <f>SUM(C54:C59)</f>
        <v>4993.2430000000004</v>
      </c>
      <c r="D60" s="539">
        <f>SUM(D54:D59)</f>
        <v>1</v>
      </c>
      <c r="E60" s="535">
        <f>SUM(E54:E59)</f>
        <v>4523.3786799999998</v>
      </c>
      <c r="F60" s="539">
        <f>E60/C60</f>
        <v>0.90589996921840166</v>
      </c>
      <c r="G60" s="541">
        <f>SUM(G54:G59)</f>
        <v>1.0223</v>
      </c>
      <c r="H60" s="539">
        <f>SUM(H54:H59)</f>
        <v>1</v>
      </c>
      <c r="I60" s="541">
        <f>SUM(I54:I59)</f>
        <v>0.95399476999999999</v>
      </c>
      <c r="J60" s="539">
        <f>I60/G60</f>
        <v>0.93318475007336399</v>
      </c>
      <c r="M60" s="666"/>
      <c r="N60" s="808"/>
      <c r="O60" s="808"/>
      <c r="P60" s="808"/>
      <c r="Q60" s="808"/>
      <c r="R60" s="808"/>
    </row>
    <row r="61" spans="1:22" ht="13.5" customHeight="1" thickTop="1">
      <c r="E61" s="296"/>
      <c r="F61" s="38"/>
      <c r="G61" s="38"/>
      <c r="H61" s="38"/>
      <c r="I61" s="38"/>
      <c r="J61" s="38"/>
      <c r="K61" s="38"/>
      <c r="M61" s="666"/>
      <c r="N61"/>
      <c r="O61"/>
    </row>
    <row r="62" spans="1:22" ht="13.5" customHeight="1">
      <c r="A62" s="305" t="s">
        <v>189</v>
      </c>
      <c r="C62" s="295"/>
      <c r="D62" s="295"/>
      <c r="E62" s="295"/>
      <c r="F62" s="295"/>
      <c r="G62" s="295"/>
      <c r="H62" s="295"/>
      <c r="I62" s="295"/>
      <c r="J62" s="295"/>
      <c r="K62" s="295"/>
      <c r="L62" s="296"/>
      <c r="M62" s="666"/>
      <c r="N62"/>
      <c r="O62"/>
      <c r="Q62" s="14"/>
      <c r="R62" s="23"/>
      <c r="S62" s="24"/>
      <c r="T62" s="15"/>
    </row>
    <row r="63" spans="1:22" ht="13.35" customHeight="1">
      <c r="B63" s="58"/>
      <c r="C63" s="58"/>
      <c r="D63" s="58"/>
      <c r="E63" s="58"/>
      <c r="F63" s="38"/>
      <c r="G63" s="38"/>
      <c r="H63" s="38"/>
      <c r="I63" s="38"/>
      <c r="J63" s="38"/>
      <c r="K63" s="38"/>
      <c r="L63" s="38"/>
      <c r="M63" s="89"/>
      <c r="N63" s="296"/>
      <c r="O63" s="819"/>
      <c r="S63" s="16"/>
      <c r="V63" s="15"/>
    </row>
    <row r="64" spans="1:22">
      <c r="A64" s="1299" t="s">
        <v>377</v>
      </c>
      <c r="B64" s="1299"/>
      <c r="C64" s="1299"/>
      <c r="D64" s="1299"/>
      <c r="E64" s="1299"/>
      <c r="F64" s="38"/>
      <c r="G64" s="38"/>
      <c r="H64" s="38"/>
      <c r="I64" s="38"/>
      <c r="J64"/>
      <c r="K64"/>
      <c r="L64"/>
      <c r="M64" s="298"/>
      <c r="N64" s="39"/>
      <c r="O64"/>
    </row>
    <row r="65" spans="1:22" ht="13.35" customHeight="1" thickBot="1">
      <c r="A65" s="85"/>
      <c r="B65" s="1330" t="s">
        <v>210</v>
      </c>
      <c r="C65" s="1330"/>
      <c r="D65" s="1330"/>
      <c r="E65" s="1330"/>
      <c r="G65"/>
      <c r="H65" s="296"/>
      <c r="I65" s="40"/>
      <c r="J65"/>
      <c r="K65"/>
      <c r="L65"/>
      <c r="M65" s="86"/>
      <c r="N65" s="28"/>
      <c r="O65" s="45"/>
    </row>
    <row r="66" spans="1:22" ht="13.8" thickBot="1">
      <c r="A66" s="70" t="s">
        <v>209</v>
      </c>
      <c r="B66" s="806" t="s">
        <v>378</v>
      </c>
      <c r="C66" s="806" t="s">
        <v>379</v>
      </c>
      <c r="D66" s="806" t="s">
        <v>380</v>
      </c>
      <c r="E66" s="806" t="s">
        <v>381</v>
      </c>
      <c r="G66"/>
      <c r="H66" s="296"/>
      <c r="I66" s="40"/>
      <c r="J66"/>
      <c r="K66"/>
      <c r="L66"/>
      <c r="M66" s="298"/>
      <c r="N66" s="29"/>
      <c r="O66" s="45"/>
    </row>
    <row r="67" spans="1:22" ht="13.35" customHeight="1">
      <c r="A67" s="142" t="s">
        <v>216</v>
      </c>
      <c r="B67" s="330">
        <v>1.0199121060220016</v>
      </c>
      <c r="C67" s="330">
        <v>1.0398242120440035</v>
      </c>
      <c r="D67" s="330">
        <v>0.63827357220228353</v>
      </c>
      <c r="E67" s="331">
        <v>4262.3497502236714</v>
      </c>
      <c r="F67" s="331"/>
      <c r="G67"/>
      <c r="H67" s="296"/>
      <c r="I67" s="40"/>
      <c r="J67"/>
      <c r="K67"/>
      <c r="L67"/>
      <c r="M67" s="297"/>
      <c r="N67" s="28"/>
      <c r="O67" s="45"/>
    </row>
    <row r="68" spans="1:22" ht="13.2" customHeight="1">
      <c r="A68" s="142" t="s">
        <v>217</v>
      </c>
      <c r="B68" s="330">
        <v>1.2513298119593963</v>
      </c>
      <c r="C68" s="330">
        <v>1.3899883395706683</v>
      </c>
      <c r="D68" s="330">
        <v>0.61361337645564296</v>
      </c>
      <c r="E68" s="331">
        <v>2398.7939398348058</v>
      </c>
      <c r="F68" s="331"/>
      <c r="G68"/>
      <c r="H68" s="35"/>
      <c r="I68" s="33"/>
      <c r="J68"/>
      <c r="K68"/>
      <c r="L68"/>
      <c r="N68" s="295"/>
      <c r="O68" s="31"/>
    </row>
    <row r="69" spans="1:22" ht="13.2" customHeight="1">
      <c r="A69" s="142" t="s">
        <v>218</v>
      </c>
      <c r="B69" s="330">
        <v>1.0916533542788356</v>
      </c>
      <c r="C69" s="330">
        <v>1.3561421733493839</v>
      </c>
      <c r="D69" s="330">
        <v>0.55112475039608277</v>
      </c>
      <c r="E69" s="331">
        <v>4774.1870644817036</v>
      </c>
      <c r="F69" s="331"/>
      <c r="G69"/>
      <c r="I69" s="41"/>
      <c r="J69"/>
      <c r="K69"/>
      <c r="L69"/>
      <c r="O69" s="809"/>
      <c r="P69" s="809"/>
      <c r="Q69" s="809"/>
      <c r="R69" s="809"/>
      <c r="S69" s="809"/>
      <c r="T69" s="809"/>
    </row>
    <row r="70" spans="1:22">
      <c r="A70" s="142" t="s">
        <v>219</v>
      </c>
      <c r="B70" s="330">
        <v>1.122308006029245</v>
      </c>
      <c r="C70" s="330">
        <v>1.2909232024116974</v>
      </c>
      <c r="D70" s="330">
        <v>0.76694248920354657</v>
      </c>
      <c r="E70" s="331">
        <v>4182.8096153893221</v>
      </c>
      <c r="F70" s="331"/>
      <c r="G70"/>
      <c r="H70" s="296"/>
      <c r="I70" s="40"/>
      <c r="J70"/>
      <c r="K70"/>
      <c r="L70"/>
      <c r="M70" s="89"/>
      <c r="O70" s="777"/>
      <c r="P70" s="777"/>
      <c r="Q70" s="777"/>
      <c r="R70" s="777"/>
      <c r="S70" s="777"/>
      <c r="T70" s="777"/>
      <c r="U70" s="777"/>
    </row>
    <row r="71" spans="1:22">
      <c r="A71" s="142" t="s">
        <v>220</v>
      </c>
      <c r="B71" s="330">
        <v>1.1739333008597532</v>
      </c>
      <c r="C71" s="330">
        <v>1.3293330085975255</v>
      </c>
      <c r="D71" s="330">
        <v>0.53160052176880968</v>
      </c>
      <c r="E71" s="331">
        <v>3674.9457960417253</v>
      </c>
      <c r="F71" s="331"/>
      <c r="G71"/>
      <c r="H71" s="35"/>
      <c r="I71" s="33"/>
      <c r="J71"/>
      <c r="K71"/>
      <c r="L71"/>
      <c r="M71" s="89"/>
      <c r="N71" s="296"/>
      <c r="O71" s="40"/>
      <c r="S71" s="14"/>
      <c r="T71" s="23"/>
      <c r="U71" s="24"/>
      <c r="V71" s="15"/>
    </row>
    <row r="72" spans="1:22">
      <c r="A72" s="142" t="s">
        <v>221</v>
      </c>
      <c r="B72" s="330">
        <v>1</v>
      </c>
      <c r="C72" s="330">
        <v>1.2199999999999998</v>
      </c>
      <c r="D72" s="330">
        <v>0.55703230628366718</v>
      </c>
      <c r="E72" s="331">
        <v>2377.8267922269324</v>
      </c>
      <c r="F72" s="331"/>
      <c r="G72"/>
      <c r="H72" s="296"/>
      <c r="I72" s="40"/>
      <c r="J72"/>
      <c r="K72"/>
      <c r="L72"/>
      <c r="M72" s="88"/>
      <c r="N72" s="296"/>
      <c r="O72" s="40"/>
      <c r="S72" s="14"/>
      <c r="T72" s="23"/>
      <c r="U72" s="24"/>
      <c r="V72" s="15"/>
    </row>
    <row r="73" spans="1:22">
      <c r="A73" s="142" t="s">
        <v>222</v>
      </c>
      <c r="B73" s="613">
        <v>1</v>
      </c>
      <c r="C73" s="613">
        <v>1</v>
      </c>
      <c r="D73" s="613">
        <v>0</v>
      </c>
      <c r="E73" s="61">
        <v>5391.9547223676482</v>
      </c>
      <c r="F73" s="331"/>
      <c r="G73"/>
      <c r="H73" s="296"/>
      <c r="I73" s="40"/>
      <c r="J73"/>
      <c r="K73"/>
      <c r="L73"/>
      <c r="N73" s="38"/>
      <c r="O73" s="38"/>
    </row>
    <row r="74" spans="1:22">
      <c r="A74" s="142"/>
      <c r="B74" s="402"/>
      <c r="C74" s="667"/>
      <c r="D74" s="667"/>
      <c r="E74" s="62"/>
      <c r="F74" s="668"/>
      <c r="G74" s="668"/>
      <c r="H74" s="668"/>
      <c r="I74" s="669"/>
      <c r="J74"/>
      <c r="K74"/>
      <c r="L74"/>
      <c r="O74" s="41"/>
      <c r="S74" s="16"/>
    </row>
    <row r="75" spans="1:22">
      <c r="A75" s="305" t="s">
        <v>223</v>
      </c>
      <c r="B75" s="3"/>
      <c r="C75" s="296"/>
      <c r="D75" s="296"/>
      <c r="E75" s="296"/>
      <c r="F75" s="296"/>
      <c r="G75" s="296"/>
      <c r="H75" s="296"/>
      <c r="I75" s="296"/>
      <c r="J75"/>
      <c r="K75"/>
      <c r="L75"/>
      <c r="M75" s="89"/>
      <c r="O75" s="777"/>
      <c r="S75" s="16"/>
    </row>
    <row r="76" spans="1:22" ht="13.35" customHeight="1">
      <c r="A76" s="1299" t="s">
        <v>382</v>
      </c>
      <c r="B76" s="1299"/>
      <c r="C76" s="1299"/>
      <c r="D76" s="1299"/>
      <c r="E76" s="1299"/>
      <c r="F76" s="1299"/>
      <c r="G76" s="1299"/>
      <c r="H76" s="1299"/>
      <c r="I76" s="1299"/>
      <c r="J76" s="1299"/>
      <c r="L76" s="42"/>
    </row>
    <row r="77" spans="1:22" ht="40.200000000000003" thickBot="1">
      <c r="A77" s="810" t="s">
        <v>237</v>
      </c>
      <c r="B77" s="810" t="s">
        <v>238</v>
      </c>
      <c r="C77" s="810" t="s">
        <v>297</v>
      </c>
      <c r="D77" s="810" t="s">
        <v>300</v>
      </c>
      <c r="E77" s="810" t="s">
        <v>298</v>
      </c>
      <c r="F77" s="810" t="s">
        <v>301</v>
      </c>
      <c r="G77" s="337" t="s">
        <v>383</v>
      </c>
      <c r="H77" s="810" t="s">
        <v>384</v>
      </c>
      <c r="I77" s="810" t="s">
        <v>385</v>
      </c>
      <c r="J77" s="810" t="s">
        <v>386</v>
      </c>
      <c r="K77" s="810" t="s">
        <v>387</v>
      </c>
      <c r="L77" s="810" t="s">
        <v>388</v>
      </c>
    </row>
    <row r="78" spans="1:22" ht="33.75" customHeight="1">
      <c r="A78" s="380" t="s">
        <v>391</v>
      </c>
      <c r="B78" s="338">
        <v>70.099999999999994</v>
      </c>
      <c r="C78" s="339">
        <v>461.53199999999998</v>
      </c>
      <c r="D78" s="830">
        <v>9.3799999999999994E-2</v>
      </c>
      <c r="E78" s="339">
        <v>762.18929006999997</v>
      </c>
      <c r="F78" s="830">
        <v>0.16076480000000001</v>
      </c>
      <c r="G78" s="340">
        <f>E78/C78</f>
        <v>1.6514332485504797</v>
      </c>
      <c r="H78" s="340">
        <f>F78/D78</f>
        <v>1.7139104477611942</v>
      </c>
      <c r="I78" s="340">
        <f t="shared" ref="I78:I83" si="6">C78/$C$83</f>
        <v>9.2431330185879221E-2</v>
      </c>
      <c r="J78" s="340">
        <f t="shared" ref="J78:J83" si="7">D78/$D$83</f>
        <v>9.1753888291108282E-2</v>
      </c>
      <c r="K78" s="341">
        <v>7.5929999999999997E-2</v>
      </c>
      <c r="L78" s="341">
        <v>7.8850000000000003E-2</v>
      </c>
    </row>
    <row r="79" spans="1:22" ht="23.25" customHeight="1">
      <c r="A79" s="380" t="s">
        <v>389</v>
      </c>
      <c r="B79" s="338">
        <v>72.099999999999994</v>
      </c>
      <c r="C79" s="339">
        <v>1162.83</v>
      </c>
      <c r="D79" s="830">
        <v>0.21579999999999999</v>
      </c>
      <c r="E79" s="339">
        <v>780.77272760000005</v>
      </c>
      <c r="F79" s="830">
        <v>0.16466739999999999</v>
      </c>
      <c r="G79" s="340">
        <f t="shared" ref="G79:H82" si="8">E79/C79</f>
        <v>0.67144185100143627</v>
      </c>
      <c r="H79" s="340">
        <f t="shared" si="8"/>
        <v>0.76305560704355879</v>
      </c>
      <c r="I79" s="340">
        <f t="shared" si="6"/>
        <v>0.23288076163742913</v>
      </c>
      <c r="J79" s="340">
        <f t="shared" si="7"/>
        <v>0.21109263425608921</v>
      </c>
      <c r="K79" s="340">
        <v>-7.1179999999999993E-2</v>
      </c>
      <c r="L79" s="340">
        <v>-4.5519999999999998E-2</v>
      </c>
    </row>
    <row r="80" spans="1:22" ht="33" customHeight="1">
      <c r="A80" s="380" t="s">
        <v>390</v>
      </c>
      <c r="B80" s="338">
        <v>187.1</v>
      </c>
      <c r="C80" s="339">
        <v>846</v>
      </c>
      <c r="D80" s="830">
        <v>0.13919999999999999</v>
      </c>
      <c r="E80" s="339">
        <v>817.95238129999996</v>
      </c>
      <c r="F80" s="830">
        <v>0.17250869999999999</v>
      </c>
      <c r="G80" s="340">
        <f t="shared" si="8"/>
        <v>0.96684678640661936</v>
      </c>
      <c r="H80" s="340">
        <f t="shared" si="8"/>
        <v>1.2392866379310346</v>
      </c>
      <c r="I80" s="340">
        <f t="shared" si="6"/>
        <v>0.16942900023671995</v>
      </c>
      <c r="J80" s="340">
        <f t="shared" si="7"/>
        <v>0.13616355277315856</v>
      </c>
      <c r="K80" s="340">
        <v>1.243E-2</v>
      </c>
      <c r="L80" s="340">
        <v>4.8250000000000001E-2</v>
      </c>
    </row>
    <row r="81" spans="1:12" ht="42" customHeight="1">
      <c r="A81" s="380" t="s">
        <v>247</v>
      </c>
      <c r="B81" s="338">
        <v>201.1</v>
      </c>
      <c r="C81" s="339">
        <v>1089.79</v>
      </c>
      <c r="D81" s="830">
        <v>0.248</v>
      </c>
      <c r="E81" s="339">
        <v>948.08116919999998</v>
      </c>
      <c r="F81" s="830">
        <v>0.1999533</v>
      </c>
      <c r="G81" s="340">
        <f t="shared" si="8"/>
        <v>0.86996684608961361</v>
      </c>
      <c r="H81" s="340">
        <f t="shared" si="8"/>
        <v>0.80626330645161293</v>
      </c>
      <c r="I81" s="340">
        <f t="shared" si="6"/>
        <v>0.21825299074228727</v>
      </c>
      <c r="J81" s="340">
        <f t="shared" si="7"/>
        <v>0.24259023769930549</v>
      </c>
      <c r="K81" s="340">
        <v>-1.0030000000000001E-2</v>
      </c>
      <c r="L81" s="340">
        <v>-4.0649999999999999E-2</v>
      </c>
    </row>
    <row r="82" spans="1:12" ht="34.5" customHeight="1">
      <c r="A82" s="380" t="s">
        <v>669</v>
      </c>
      <c r="B82" s="338">
        <v>208.1</v>
      </c>
      <c r="C82" s="339">
        <v>1433.09</v>
      </c>
      <c r="D82" s="830">
        <v>0.32550000000000001</v>
      </c>
      <c r="E82" s="339">
        <v>1214.3895010000001</v>
      </c>
      <c r="F82" s="830">
        <v>0.25611859999999997</v>
      </c>
      <c r="G82" s="340">
        <f t="shared" si="8"/>
        <v>0.84739234870105873</v>
      </c>
      <c r="H82" s="340">
        <f t="shared" si="8"/>
        <v>0.78684669738863278</v>
      </c>
      <c r="I82" s="340">
        <f t="shared" si="6"/>
        <v>0.28700591719768437</v>
      </c>
      <c r="J82" s="340">
        <f t="shared" si="7"/>
        <v>0.31839968698033849</v>
      </c>
      <c r="K82" s="340">
        <v>-2.3550000000000001E-2</v>
      </c>
      <c r="L82" s="340">
        <v>-6.8360000000000004E-2</v>
      </c>
    </row>
    <row r="83" spans="1:12" ht="13.35" customHeight="1">
      <c r="A83" s="342" t="s">
        <v>254</v>
      </c>
      <c r="B83" s="338"/>
      <c r="C83" s="343">
        <f>SUM(C78:C82)</f>
        <v>4993.2420000000002</v>
      </c>
      <c r="D83" s="831">
        <f>SUM(D78:D82)</f>
        <v>1.0223</v>
      </c>
      <c r="E83" s="343">
        <f>SUM(E78:E82)</f>
        <v>4523.3850691700009</v>
      </c>
      <c r="F83" s="831">
        <f>SUM(F78:F82)</f>
        <v>0.95401279999999999</v>
      </c>
      <c r="G83" s="340">
        <f>E83/C83</f>
        <v>0.90590143020706804</v>
      </c>
      <c r="H83" s="340">
        <f>F83/D83</f>
        <v>0.93320238677491929</v>
      </c>
      <c r="I83" s="340">
        <f t="shared" si="6"/>
        <v>1</v>
      </c>
      <c r="J83" s="340">
        <f t="shared" si="7"/>
        <v>1</v>
      </c>
      <c r="K83" s="366"/>
      <c r="L83" s="366"/>
    </row>
    <row r="84" spans="1:12" ht="13.35" customHeight="1">
      <c r="A84" s="305"/>
    </row>
    <row r="85" spans="1:12" ht="13.35" customHeight="1">
      <c r="A85" s="305" t="s">
        <v>189</v>
      </c>
    </row>
    <row r="86" spans="1:12" ht="13.35" customHeight="1">
      <c r="A86" s="305"/>
    </row>
    <row r="87" spans="1:12" ht="13.35" customHeight="1">
      <c r="A87" s="305"/>
    </row>
  </sheetData>
  <mergeCells count="30">
    <mergeCell ref="A76:J76"/>
    <mergeCell ref="A6:G6"/>
    <mergeCell ref="A50:E50"/>
    <mergeCell ref="A49:E49"/>
    <mergeCell ref="A7:G7"/>
    <mergeCell ref="A8:G8"/>
    <mergeCell ref="A18:G18"/>
    <mergeCell ref="A19:G19"/>
    <mergeCell ref="B10:D10"/>
    <mergeCell ref="A48:L48"/>
    <mergeCell ref="A9:G9"/>
    <mergeCell ref="A35:C35"/>
    <mergeCell ref="A64:E64"/>
    <mergeCell ref="A52:D52"/>
    <mergeCell ref="A29:D29"/>
    <mergeCell ref="E10:G10"/>
    <mergeCell ref="B65:E65"/>
    <mergeCell ref="A1:U1"/>
    <mergeCell ref="A2:U2"/>
    <mergeCell ref="A3:U3"/>
    <mergeCell ref="O4:U4"/>
    <mergeCell ref="O5:U5"/>
    <mergeCell ref="A5:G5"/>
    <mergeCell ref="A4:G4"/>
    <mergeCell ref="O6:U6"/>
    <mergeCell ref="O9:U9"/>
    <mergeCell ref="O28:U28"/>
    <mergeCell ref="O19:U19"/>
    <mergeCell ref="B20:D20"/>
    <mergeCell ref="E20:G20"/>
  </mergeCells>
  <pageMargins left="0.7" right="0.7" top="0.75" bottom="0.75" header="0.3" footer="0.3"/>
  <pageSetup orientation="portrait" horizontalDpi="4294967293"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83"/>
  <sheetViews>
    <sheetView zoomScaleNormal="100" workbookViewId="0">
      <selection sqref="A1:T1"/>
    </sheetView>
  </sheetViews>
  <sheetFormatPr defaultColWidth="8.6640625" defaultRowHeight="13.2"/>
  <cols>
    <col min="1" max="1" width="35.5546875" style="1089" customWidth="1"/>
    <col min="2" max="2" width="17.88671875" style="2" customWidth="1"/>
    <col min="3" max="3" width="19.44140625" style="30" customWidth="1"/>
    <col min="4" max="4" width="17.109375" style="30" customWidth="1"/>
    <col min="5" max="5" width="21.44140625" style="30" customWidth="1"/>
    <col min="6" max="6" width="17.88671875" style="30" customWidth="1"/>
    <col min="7" max="7" width="17.44140625" style="30" customWidth="1"/>
    <col min="8" max="8" width="19" style="30" customWidth="1"/>
    <col min="9" max="9" width="23.44140625" style="30" customWidth="1"/>
    <col min="10" max="11" width="15.109375" style="30" customWidth="1"/>
    <col min="12" max="12" width="0.5546875" style="87" customWidth="1"/>
    <col min="13" max="13" width="11.88671875" style="30" customWidth="1"/>
    <col min="14" max="14" width="12.88671875" style="30" customWidth="1"/>
    <col min="15" max="18" width="12.88671875" style="1089" customWidth="1"/>
    <col min="19" max="19" width="5.88671875" style="1089" customWidth="1"/>
    <col min="20" max="20" width="12.44140625" style="1089" customWidth="1"/>
    <col min="21" max="21" width="8.6640625" style="1089"/>
    <col min="22" max="22" width="8.6640625" style="30"/>
    <col min="23" max="23" width="12.44140625" style="1089" customWidth="1"/>
    <col min="24" max="24" width="11" style="1089" customWidth="1"/>
    <col min="25" max="25" width="9.88671875" style="1089" customWidth="1"/>
    <col min="26" max="27" width="10.44140625" style="1089" bestFit="1" customWidth="1"/>
    <col min="28" max="29" width="9.44140625" style="1089" bestFit="1" customWidth="1"/>
    <col min="30" max="30" width="9.44140625" style="1089" customWidth="1"/>
    <col min="31" max="33" width="8.6640625" style="1089"/>
    <col min="34" max="34" width="19.5546875" style="1089" customWidth="1"/>
    <col min="35" max="36" width="8.6640625" style="1089"/>
    <col min="37" max="37" width="16" style="1089" customWidth="1"/>
    <col min="38" max="38" width="9.5546875" style="1089" customWidth="1"/>
    <col min="39" max="40" width="8.6640625" style="1089"/>
    <col min="41" max="43" width="10.44140625" style="1089" bestFit="1" customWidth="1"/>
    <col min="44" max="16384" width="8.6640625" style="1089"/>
  </cols>
  <sheetData>
    <row r="1" spans="1:38" ht="13.35" customHeight="1">
      <c r="A1" s="1282" t="s">
        <v>0</v>
      </c>
      <c r="B1" s="1282"/>
      <c r="C1" s="1282"/>
      <c r="D1" s="1282"/>
      <c r="E1" s="1282"/>
      <c r="F1" s="1282"/>
      <c r="G1" s="1282"/>
      <c r="H1" s="1282"/>
      <c r="I1" s="1282"/>
      <c r="J1" s="1282"/>
      <c r="K1" s="1282"/>
      <c r="L1" s="1282"/>
      <c r="M1" s="1282"/>
      <c r="N1" s="1282"/>
      <c r="O1" s="1282"/>
      <c r="P1" s="1282"/>
      <c r="Q1" s="1282"/>
      <c r="R1" s="1282"/>
      <c r="S1" s="1282"/>
      <c r="T1" s="1282"/>
    </row>
    <row r="2" spans="1:38" ht="35.25" customHeight="1">
      <c r="A2" s="1283"/>
      <c r="B2" s="1283"/>
      <c r="C2" s="1283"/>
      <c r="D2" s="1283"/>
      <c r="E2" s="1283"/>
      <c r="F2" s="1283"/>
      <c r="G2" s="1283"/>
      <c r="H2" s="1283"/>
      <c r="I2" s="1283"/>
      <c r="J2" s="1283"/>
      <c r="K2" s="1283"/>
      <c r="L2" s="1283"/>
      <c r="M2" s="1283"/>
      <c r="N2" s="1283"/>
      <c r="O2" s="1283"/>
      <c r="P2" s="1283"/>
      <c r="Q2" s="1283"/>
      <c r="R2" s="1283"/>
      <c r="S2" s="1283"/>
      <c r="T2" s="1283"/>
    </row>
    <row r="3" spans="1:38">
      <c r="A3" s="1288"/>
      <c r="B3" s="1288"/>
      <c r="C3" s="1288"/>
      <c r="D3" s="1288"/>
      <c r="E3" s="1288"/>
      <c r="F3" s="1288"/>
      <c r="G3" s="1288"/>
      <c r="H3" s="1288"/>
      <c r="I3" s="1288"/>
      <c r="J3" s="1288"/>
      <c r="K3" s="1288"/>
      <c r="L3" s="1288"/>
      <c r="M3" s="1288"/>
      <c r="N3" s="1288"/>
      <c r="O3" s="1288"/>
      <c r="P3" s="1288"/>
      <c r="Q3" s="1288"/>
      <c r="R3" s="1288"/>
      <c r="S3" s="1288"/>
      <c r="T3" s="1288"/>
    </row>
    <row r="4" spans="1:38" ht="30" customHeight="1">
      <c r="A4" s="1287" t="s">
        <v>392</v>
      </c>
      <c r="B4" s="1287"/>
      <c r="C4" s="1287"/>
      <c r="D4" s="1287"/>
      <c r="E4" s="1287"/>
      <c r="F4" s="1287"/>
      <c r="G4" s="1287"/>
      <c r="H4" s="5"/>
      <c r="I4" s="5"/>
      <c r="J4" s="5"/>
      <c r="K4" s="5"/>
      <c r="L4" s="85"/>
      <c r="M4" s="5"/>
      <c r="N4" s="1287" t="s">
        <v>393</v>
      </c>
      <c r="O4" s="1287"/>
      <c r="P4" s="1287"/>
      <c r="Q4" s="1287"/>
      <c r="R4" s="1287"/>
      <c r="S4" s="1287"/>
      <c r="T4" s="1287"/>
    </row>
    <row r="5" spans="1:38" ht="15.6">
      <c r="A5" s="1290" t="s">
        <v>181</v>
      </c>
      <c r="B5" s="1290"/>
      <c r="C5" s="1290"/>
      <c r="D5" s="1290"/>
      <c r="E5" s="1290"/>
      <c r="F5" s="1290"/>
      <c r="G5" s="1290"/>
      <c r="H5" s="5"/>
      <c r="I5" s="5"/>
      <c r="J5" s="5"/>
      <c r="K5" s="5"/>
      <c r="L5" s="85"/>
      <c r="M5" s="5"/>
      <c r="N5" s="1299"/>
      <c r="O5" s="1299"/>
      <c r="P5" s="1299"/>
      <c r="Q5" s="1299"/>
      <c r="R5" s="1299"/>
      <c r="S5" s="1299"/>
      <c r="T5" s="1299"/>
    </row>
    <row r="6" spans="1:38" ht="12.75" customHeight="1">
      <c r="A6" s="1290"/>
      <c r="B6" s="1290"/>
      <c r="C6" s="1290"/>
      <c r="D6" s="1290"/>
      <c r="E6" s="1290"/>
      <c r="F6" s="1290"/>
      <c r="G6" s="1290"/>
      <c r="H6" s="5"/>
      <c r="I6" s="5"/>
      <c r="J6" s="5"/>
      <c r="K6" s="5"/>
      <c r="L6" s="85"/>
      <c r="M6" s="5"/>
      <c r="N6" s="1299" t="s">
        <v>190</v>
      </c>
      <c r="O6" s="1299"/>
      <c r="P6" s="1299"/>
      <c r="Q6" s="1299"/>
      <c r="R6" s="1299"/>
      <c r="S6" s="1299"/>
      <c r="T6" s="1299"/>
      <c r="U6" s="1299"/>
      <c r="W6" s="1299" t="s">
        <v>345</v>
      </c>
      <c r="X6" s="1299"/>
      <c r="Y6" s="1299"/>
      <c r="Z6" s="1299"/>
      <c r="AA6" s="1299"/>
      <c r="AB6" s="1299"/>
      <c r="AC6" s="1299"/>
      <c r="AF6" s="1299"/>
      <c r="AG6" s="1299"/>
      <c r="AH6" s="1299"/>
      <c r="AI6" s="1299"/>
      <c r="AJ6" s="1299"/>
      <c r="AK6" s="1299"/>
      <c r="AL6" s="1299"/>
    </row>
    <row r="7" spans="1:38" ht="12.75" customHeight="1">
      <c r="A7" s="1332" t="s">
        <v>45</v>
      </c>
      <c r="B7" s="1332"/>
      <c r="C7" s="1332"/>
      <c r="D7" s="1332"/>
      <c r="E7" s="1332"/>
      <c r="F7" s="1332"/>
      <c r="G7" s="1332"/>
      <c r="H7" s="5"/>
      <c r="I7" s="5"/>
      <c r="J7" s="5"/>
      <c r="K7" s="5"/>
      <c r="L7" s="85"/>
      <c r="M7" s="5"/>
      <c r="N7" s="5"/>
      <c r="O7" s="5"/>
      <c r="P7" s="5"/>
      <c r="Q7" s="5"/>
      <c r="R7" s="5"/>
      <c r="S7" s="5"/>
      <c r="T7" s="5"/>
      <c r="W7" s="5"/>
      <c r="X7" s="5"/>
      <c r="Y7" s="5"/>
      <c r="Z7" s="5"/>
      <c r="AA7" s="5"/>
      <c r="AB7" s="5"/>
      <c r="AC7" s="5"/>
      <c r="AD7" s="5"/>
      <c r="AF7" s="5"/>
      <c r="AG7" s="5"/>
      <c r="AH7" s="5"/>
      <c r="AI7" s="5"/>
      <c r="AJ7" s="5"/>
      <c r="AK7" s="5"/>
      <c r="AL7" s="5"/>
    </row>
    <row r="8" spans="1:38" ht="12.75" customHeight="1">
      <c r="A8" s="1283"/>
      <c r="B8" s="1283"/>
      <c r="C8" s="1283"/>
      <c r="D8" s="1283"/>
      <c r="E8" s="1283"/>
      <c r="F8" s="1283"/>
      <c r="G8" s="1283"/>
      <c r="H8" s="5"/>
      <c r="I8" s="5"/>
      <c r="J8" s="5"/>
      <c r="K8" s="5"/>
      <c r="L8" s="85"/>
      <c r="M8" s="5"/>
      <c r="N8" s="5"/>
      <c r="O8" s="5"/>
      <c r="P8" s="5"/>
      <c r="Q8" s="5"/>
      <c r="R8" s="5"/>
      <c r="S8" s="5"/>
      <c r="T8" s="5"/>
      <c r="W8" s="5"/>
      <c r="X8" s="5"/>
      <c r="Y8" s="5"/>
      <c r="Z8" s="5"/>
      <c r="AA8" s="5"/>
      <c r="AB8" s="5"/>
      <c r="AC8" s="5"/>
      <c r="AD8" s="5"/>
      <c r="AF8" s="5"/>
      <c r="AG8" s="5"/>
      <c r="AH8" s="5"/>
      <c r="AI8" s="5"/>
      <c r="AJ8" s="5"/>
      <c r="AK8" s="5"/>
      <c r="AL8" s="5"/>
    </row>
    <row r="9" spans="1:38" ht="13.5" customHeight="1">
      <c r="A9" s="1299" t="s">
        <v>182</v>
      </c>
      <c r="B9" s="1299"/>
      <c r="C9" s="1299"/>
      <c r="D9" s="1299"/>
      <c r="E9" s="1299"/>
      <c r="F9" s="1299"/>
      <c r="G9" s="1299"/>
      <c r="H9" s="5"/>
      <c r="I9" s="5"/>
      <c r="J9" s="5"/>
      <c r="K9" s="5"/>
      <c r="L9" s="85"/>
      <c r="M9" s="5"/>
      <c r="N9" s="5"/>
      <c r="O9" s="5"/>
      <c r="P9" s="5"/>
      <c r="Q9" s="5"/>
      <c r="R9" s="5"/>
      <c r="S9" s="5"/>
      <c r="W9" s="185"/>
      <c r="X9" s="1"/>
      <c r="Y9" s="10"/>
    </row>
    <row r="10" spans="1:38" ht="13.5" customHeight="1" thickBot="1">
      <c r="A10" s="140"/>
      <c r="B10" s="1335" t="s">
        <v>51</v>
      </c>
      <c r="C10" s="1336"/>
      <c r="D10" s="1337"/>
      <c r="E10" s="1335" t="s">
        <v>52</v>
      </c>
      <c r="F10" s="1336"/>
      <c r="G10" s="1336"/>
      <c r="H10" s="1089"/>
      <c r="I10" s="5"/>
      <c r="J10" s="5"/>
      <c r="K10" s="5"/>
      <c r="L10" s="297"/>
      <c r="M10" s="39"/>
      <c r="N10" s="1089"/>
      <c r="W10" s="185"/>
      <c r="X10" s="1"/>
      <c r="Y10" s="10"/>
    </row>
    <row r="11" spans="1:38" ht="29.25" customHeight="1" thickBot="1">
      <c r="A11" s="139"/>
      <c r="B11" s="324" t="s">
        <v>183</v>
      </c>
      <c r="C11" s="324" t="s">
        <v>184</v>
      </c>
      <c r="D11" s="363" t="s">
        <v>185</v>
      </c>
      <c r="E11" s="364" t="s">
        <v>186</v>
      </c>
      <c r="F11" s="364" t="s">
        <v>184</v>
      </c>
      <c r="G11" s="364" t="s">
        <v>57</v>
      </c>
      <c r="H11" s="1089"/>
      <c r="I11" s="5"/>
      <c r="J11" s="5"/>
      <c r="K11" s="5"/>
      <c r="L11" s="298"/>
      <c r="M11" s="28"/>
      <c r="N11" s="45"/>
      <c r="W11" s="185"/>
      <c r="X11" s="1"/>
      <c r="Y11" s="10"/>
    </row>
    <row r="12" spans="1:38" ht="13.35" customHeight="1">
      <c r="A12" s="137" t="s">
        <v>187</v>
      </c>
      <c r="B12" s="852">
        <f>C37</f>
        <v>6553953.5078100022</v>
      </c>
      <c r="C12" s="852">
        <f>D37</f>
        <v>4387961.4075793587</v>
      </c>
      <c r="D12" s="1192">
        <f>C12/B12</f>
        <v>0.6695136610826512</v>
      </c>
      <c r="E12" s="1194">
        <v>17468256</v>
      </c>
      <c r="F12" s="1194">
        <f>C12*D28</f>
        <v>3598128.3542150739</v>
      </c>
      <c r="G12" s="1195">
        <f>F12/E12</f>
        <v>0.20598097223987752</v>
      </c>
      <c r="H12" s="1089"/>
      <c r="I12" s="1193"/>
      <c r="J12" s="5"/>
      <c r="K12" s="5"/>
      <c r="L12" s="86"/>
      <c r="M12" s="29"/>
      <c r="N12" s="45"/>
      <c r="X12" s="1"/>
      <c r="Y12" s="10"/>
    </row>
    <row r="13" spans="1:38" ht="13.35" customHeight="1">
      <c r="A13" s="137" t="s">
        <v>188</v>
      </c>
      <c r="B13" s="852">
        <f>F37</f>
        <v>3185.4041099999977</v>
      </c>
      <c r="C13" s="852">
        <f>G37</f>
        <v>2312.9693752536105</v>
      </c>
      <c r="D13" s="1192">
        <f>C13/B13</f>
        <v>0.7261148963776568</v>
      </c>
      <c r="E13" s="1194">
        <v>4322</v>
      </c>
      <c r="F13" s="1194">
        <f>C13*D28</f>
        <v>1896.6348877079604</v>
      </c>
      <c r="G13" s="1195">
        <f>F13/E13</f>
        <v>0.43883269035353084</v>
      </c>
      <c r="H13" s="1089"/>
      <c r="I13" s="5"/>
      <c r="J13" s="5"/>
      <c r="K13" s="5"/>
      <c r="L13" s="298"/>
      <c r="M13" s="28"/>
      <c r="N13" s="45"/>
      <c r="X13" s="1"/>
      <c r="Y13" s="10"/>
    </row>
    <row r="14" spans="1:38" ht="13.35" customHeight="1">
      <c r="A14" s="120"/>
      <c r="B14" s="60"/>
      <c r="C14" s="60"/>
      <c r="D14" s="60"/>
      <c r="E14" s="257"/>
      <c r="F14" s="60"/>
      <c r="G14" s="257"/>
      <c r="H14" s="5"/>
      <c r="I14" s="5"/>
      <c r="J14" s="5"/>
      <c r="K14" s="5"/>
      <c r="L14" s="298"/>
      <c r="M14" s="28"/>
      <c r="N14" s="45"/>
      <c r="X14" s="1"/>
      <c r="Y14" s="10"/>
    </row>
    <row r="15" spans="1:38" ht="13.35" customHeight="1">
      <c r="A15" s="305" t="s">
        <v>189</v>
      </c>
      <c r="B15" s="60"/>
      <c r="C15" s="60"/>
      <c r="D15" s="60"/>
      <c r="E15" s="257"/>
      <c r="F15" s="60"/>
      <c r="G15" s="257"/>
      <c r="H15" s="5"/>
      <c r="I15" s="5"/>
      <c r="J15" s="5"/>
      <c r="K15" s="5"/>
      <c r="L15" s="298"/>
      <c r="M15" s="28"/>
      <c r="N15" s="45"/>
      <c r="X15" s="1"/>
      <c r="Y15" s="10"/>
    </row>
    <row r="16" spans="1:38" ht="12.75" customHeight="1">
      <c r="A16" s="1283"/>
      <c r="B16" s="1283"/>
      <c r="C16" s="1283"/>
      <c r="D16" s="1283"/>
      <c r="E16" s="1283"/>
      <c r="F16" s="1283"/>
      <c r="G16" s="1283"/>
      <c r="H16" s="5"/>
      <c r="I16" s="5"/>
      <c r="J16" s="5"/>
      <c r="K16" s="5"/>
      <c r="L16" s="85"/>
      <c r="M16" s="5"/>
      <c r="N16" s="5"/>
      <c r="O16" s="5"/>
      <c r="P16" s="5"/>
      <c r="Q16" s="5"/>
      <c r="R16" s="5"/>
      <c r="S16" s="5"/>
      <c r="T16" s="5"/>
      <c r="W16" s="5"/>
      <c r="X16" s="5"/>
      <c r="Y16" s="5"/>
      <c r="Z16" s="5"/>
      <c r="AA16" s="5"/>
      <c r="AB16" s="5"/>
      <c r="AC16" s="5"/>
      <c r="AD16" s="5"/>
      <c r="AF16" s="5"/>
      <c r="AG16" s="5"/>
      <c r="AH16" s="5"/>
      <c r="AI16" s="5"/>
      <c r="AJ16" s="5"/>
      <c r="AK16" s="5"/>
      <c r="AL16" s="5"/>
    </row>
    <row r="17" spans="1:30" ht="13.5" customHeight="1">
      <c r="A17" s="1299" t="s">
        <v>191</v>
      </c>
      <c r="B17" s="1299"/>
      <c r="C17" s="1299"/>
      <c r="D17" s="1299"/>
      <c r="E17" s="1299"/>
      <c r="F17" s="1299"/>
      <c r="G17" s="1299"/>
      <c r="H17" s="5"/>
      <c r="I17" s="5"/>
      <c r="J17" s="5"/>
      <c r="K17" s="5"/>
      <c r="L17" s="85"/>
      <c r="M17" s="5"/>
      <c r="N17" s="5"/>
      <c r="O17" s="5"/>
      <c r="P17" s="5"/>
      <c r="Q17" s="5"/>
      <c r="R17" s="5"/>
      <c r="S17" s="5"/>
      <c r="W17" s="185"/>
      <c r="X17" s="1"/>
      <c r="Y17" s="10"/>
    </row>
    <row r="18" spans="1:30" ht="13.5" customHeight="1" thickBot="1">
      <c r="A18" s="140"/>
      <c r="B18" s="1335" t="s">
        <v>51</v>
      </c>
      <c r="C18" s="1336"/>
      <c r="D18" s="1337"/>
      <c r="E18" s="1335" t="s">
        <v>52</v>
      </c>
      <c r="F18" s="1336"/>
      <c r="G18" s="1336"/>
      <c r="H18" s="1089"/>
      <c r="I18" s="5"/>
      <c r="J18" s="5"/>
      <c r="K18" s="5"/>
      <c r="L18" s="297"/>
      <c r="M18" s="39"/>
      <c r="N18" s="1089"/>
      <c r="W18" s="185"/>
      <c r="X18" s="1"/>
      <c r="Y18" s="10"/>
    </row>
    <row r="19" spans="1:30" ht="29.25" customHeight="1" thickBot="1">
      <c r="A19" s="139"/>
      <c r="B19" s="324" t="s">
        <v>183</v>
      </c>
      <c r="C19" s="324" t="s">
        <v>184</v>
      </c>
      <c r="D19" s="363" t="s">
        <v>185</v>
      </c>
      <c r="E19" s="364" t="s">
        <v>186</v>
      </c>
      <c r="F19" s="364" t="s">
        <v>184</v>
      </c>
      <c r="G19" s="364" t="s">
        <v>57</v>
      </c>
      <c r="H19" s="1089"/>
      <c r="I19" s="5"/>
      <c r="J19" s="5"/>
      <c r="K19" s="5"/>
      <c r="L19" s="298"/>
      <c r="M19" s="28"/>
      <c r="N19" s="45"/>
      <c r="W19" s="185"/>
      <c r="X19" s="1"/>
      <c r="Y19" s="10"/>
    </row>
    <row r="20" spans="1:30" ht="13.35" customHeight="1">
      <c r="A20" s="137" t="s">
        <v>187</v>
      </c>
      <c r="B20" s="1194">
        <f>B12+'Overall Results PY 2017'!C70</f>
        <v>15644587.049370015</v>
      </c>
      <c r="C20" s="1194">
        <f>C12+'Overall Results PY 2017'!D70</f>
        <v>13932687.212444421</v>
      </c>
      <c r="D20" s="1196">
        <f>C20/B20</f>
        <v>0.89057558173166806</v>
      </c>
      <c r="E20" s="1194">
        <v>17468256</v>
      </c>
      <c r="F20" s="1194">
        <f>F12+'Overall Results PY 2017'!G70</f>
        <v>11424803.514204424</v>
      </c>
      <c r="G20" s="1197">
        <f>F20/E20</f>
        <v>0.65403229230235826</v>
      </c>
      <c r="H20" s="1089"/>
      <c r="I20" s="5"/>
      <c r="J20" s="5"/>
      <c r="K20" s="5"/>
      <c r="L20" s="86"/>
      <c r="M20" s="29"/>
      <c r="N20" s="45"/>
      <c r="X20" s="1"/>
      <c r="Y20" s="10"/>
    </row>
    <row r="21" spans="1:30" ht="13.35" customHeight="1">
      <c r="A21" s="137" t="s">
        <v>188</v>
      </c>
      <c r="B21" s="1194">
        <f>B13+'Overall Results PY 2017'!C96</f>
        <v>6734.421510000021</v>
      </c>
      <c r="C21" s="1194">
        <f>C13+'Overall Results PY 2017'!D96</f>
        <v>8404.5338620472394</v>
      </c>
      <c r="D21" s="1198">
        <f>C21/B21</f>
        <v>1.2479964091299081</v>
      </c>
      <c r="E21" s="1194">
        <v>4322</v>
      </c>
      <c r="F21" s="1194">
        <f>F13+'Overall Results PY 2017'!G96</f>
        <v>6891.7177668787353</v>
      </c>
      <c r="G21" s="1195">
        <f>F21/E21</f>
        <v>1.594566813252831</v>
      </c>
      <c r="H21" s="1089"/>
      <c r="I21" s="5"/>
      <c r="J21" s="5"/>
      <c r="K21" s="5"/>
      <c r="L21" s="298"/>
      <c r="M21" s="28"/>
      <c r="N21" s="45"/>
      <c r="X21" s="1"/>
      <c r="Y21" s="10"/>
    </row>
    <row r="22" spans="1:30" ht="13.35" customHeight="1">
      <c r="A22" s="120"/>
      <c r="B22" s="60"/>
      <c r="C22" s="60"/>
      <c r="D22" s="60"/>
      <c r="E22" s="257"/>
      <c r="F22" s="60"/>
      <c r="G22" s="257"/>
      <c r="H22" s="5"/>
      <c r="I22" s="5"/>
      <c r="J22" s="5"/>
      <c r="K22" s="5"/>
      <c r="L22" s="298"/>
      <c r="M22" s="28"/>
      <c r="N22" s="45"/>
      <c r="X22" s="1"/>
      <c r="Y22" s="10"/>
    </row>
    <row r="23" spans="1:30" ht="13.35" customHeight="1">
      <c r="A23" s="305" t="s">
        <v>189</v>
      </c>
      <c r="B23" s="60"/>
      <c r="C23" s="60"/>
      <c r="D23" s="60"/>
      <c r="E23" s="257"/>
      <c r="F23" s="60"/>
      <c r="G23" s="257"/>
      <c r="H23" s="5"/>
      <c r="I23" s="5"/>
      <c r="J23" s="5"/>
      <c r="K23" s="5"/>
      <c r="L23" s="298"/>
      <c r="M23" s="28"/>
      <c r="N23" s="45"/>
      <c r="X23" s="1"/>
      <c r="Y23" s="10"/>
    </row>
    <row r="24" spans="1:30" ht="13.35" customHeight="1">
      <c r="A24" s="305"/>
      <c r="B24" s="60"/>
      <c r="C24" s="60"/>
      <c r="D24" s="60"/>
      <c r="E24" s="257"/>
      <c r="F24" s="60"/>
      <c r="G24" s="257"/>
      <c r="H24" s="5"/>
      <c r="I24" s="5"/>
      <c r="J24" s="5"/>
      <c r="K24" s="5"/>
      <c r="L24" s="298"/>
      <c r="M24" s="28"/>
      <c r="N24" s="45"/>
      <c r="X24" s="1"/>
      <c r="Y24" s="10"/>
    </row>
    <row r="25" spans="1:30" ht="13.35" customHeight="1">
      <c r="A25" s="120"/>
      <c r="B25" s="61"/>
      <c r="C25" s="61"/>
      <c r="D25" s="64"/>
      <c r="E25" s="5"/>
      <c r="F25" s="5"/>
      <c r="G25" s="5"/>
      <c r="H25" s="5"/>
      <c r="I25" s="5"/>
      <c r="J25" s="5"/>
      <c r="K25" s="5"/>
      <c r="L25" s="297"/>
      <c r="M25" s="295"/>
      <c r="N25" s="31"/>
    </row>
    <row r="26" spans="1:30" ht="13.5" customHeight="1">
      <c r="A26" s="1268" t="s">
        <v>192</v>
      </c>
      <c r="B26" s="1268"/>
      <c r="C26" s="1268"/>
      <c r="D26" s="1268"/>
      <c r="E26" s="5"/>
      <c r="F26" s="5"/>
      <c r="G26" s="5"/>
      <c r="H26" s="5"/>
      <c r="I26" s="5"/>
      <c r="J26" s="5"/>
      <c r="K26" s="5"/>
    </row>
    <row r="27" spans="1:30" ht="27" customHeight="1" thickBot="1">
      <c r="A27" s="122" t="s">
        <v>104</v>
      </c>
      <c r="B27" s="108" t="s">
        <v>105</v>
      </c>
      <c r="C27" s="108" t="s">
        <v>106</v>
      </c>
      <c r="D27" s="108" t="s">
        <v>107</v>
      </c>
      <c r="E27" s="5"/>
      <c r="F27" s="5"/>
      <c r="G27" s="5"/>
      <c r="H27" s="5"/>
      <c r="I27" s="5"/>
      <c r="J27" s="5"/>
      <c r="K27" s="5"/>
      <c r="N27" s="1268" t="s">
        <v>285</v>
      </c>
      <c r="O27" s="1268"/>
      <c r="P27" s="1268"/>
      <c r="Q27" s="1268"/>
      <c r="R27" s="1268"/>
      <c r="S27" s="1268"/>
      <c r="T27" s="1268"/>
      <c r="W27" s="1268"/>
      <c r="X27" s="1268"/>
      <c r="Y27" s="1268"/>
      <c r="Z27" s="1268"/>
      <c r="AA27" s="1268"/>
      <c r="AB27" s="1268"/>
      <c r="AC27" s="1268"/>
      <c r="AD27" s="1268"/>
    </row>
    <row r="28" spans="1:30" ht="13.8" thickTop="1">
      <c r="A28" s="1219">
        <v>0.33</v>
      </c>
      <c r="B28" s="1220">
        <v>0.02</v>
      </c>
      <c r="C28" s="1220">
        <v>0.14000000000000001</v>
      </c>
      <c r="D28" s="1221">
        <v>0.82</v>
      </c>
      <c r="E28" s="5"/>
      <c r="F28" s="5"/>
      <c r="G28" s="5"/>
      <c r="H28" s="5"/>
      <c r="I28" s="5"/>
      <c r="J28" s="5"/>
      <c r="K28" s="5"/>
      <c r="L28" s="88"/>
      <c r="M28" s="38"/>
      <c r="N28" s="38"/>
      <c r="X28" s="1"/>
    </row>
    <row r="29" spans="1:30">
      <c r="A29" s="109"/>
      <c r="B29" s="109"/>
      <c r="C29" s="109"/>
      <c r="D29" s="109"/>
      <c r="E29" s="5"/>
      <c r="F29" s="5"/>
      <c r="G29" s="5"/>
      <c r="H29" s="5"/>
      <c r="I29" s="5"/>
      <c r="J29" s="5"/>
      <c r="K29" s="5"/>
      <c r="L29" s="88"/>
      <c r="M29" s="38"/>
      <c r="N29" s="38"/>
      <c r="X29" s="1"/>
    </row>
    <row r="30" spans="1:30">
      <c r="A30" s="109"/>
      <c r="B30" s="109"/>
      <c r="C30" s="109"/>
      <c r="D30" s="109"/>
      <c r="E30" s="5"/>
      <c r="F30" s="362"/>
      <c r="G30" s="5"/>
      <c r="H30" s="5"/>
      <c r="I30" s="5"/>
      <c r="J30" s="5"/>
      <c r="K30" s="5"/>
      <c r="L30" s="297"/>
      <c r="M30" s="295"/>
      <c r="N30" s="39"/>
      <c r="X30" s="1"/>
    </row>
    <row r="31" spans="1:30" ht="13.35" customHeight="1">
      <c r="A31" s="5"/>
      <c r="L31" s="86"/>
      <c r="M31" s="29"/>
      <c r="N31" s="45"/>
      <c r="X31" s="1"/>
    </row>
    <row r="32" spans="1:30" ht="13.5" customHeight="1">
      <c r="A32" s="1299" t="s">
        <v>394</v>
      </c>
      <c r="B32" s="1299"/>
      <c r="C32" s="1299"/>
      <c r="D32" s="1299"/>
      <c r="E32" s="1299"/>
      <c r="F32" s="1299"/>
      <c r="G32" s="1299"/>
      <c r="H32" s="1299"/>
      <c r="I32" s="296"/>
      <c r="J32" s="296"/>
      <c r="K32" s="296"/>
      <c r="L32" s="298"/>
      <c r="M32" s="28"/>
      <c r="N32" s="45"/>
      <c r="X32" s="1"/>
    </row>
    <row r="33" spans="1:26" ht="59.25" customHeight="1" thickBot="1">
      <c r="A33" s="70" t="s">
        <v>277</v>
      </c>
      <c r="B33" s="1086" t="s">
        <v>196</v>
      </c>
      <c r="C33" s="1086" t="s">
        <v>286</v>
      </c>
      <c r="D33" s="1086" t="s">
        <v>287</v>
      </c>
      <c r="E33" s="1086" t="s">
        <v>288</v>
      </c>
      <c r="F33" s="1086" t="s">
        <v>291</v>
      </c>
      <c r="G33" s="1086" t="s">
        <v>292</v>
      </c>
      <c r="H33" s="1086" t="s">
        <v>293</v>
      </c>
      <c r="I33" s="104"/>
      <c r="J33" s="296"/>
      <c r="K33" s="296"/>
      <c r="L33" s="89"/>
      <c r="M33" s="296"/>
      <c r="N33" s="296"/>
      <c r="P33" s="295"/>
      <c r="Q33" s="31"/>
      <c r="V33" s="1089"/>
      <c r="Y33" s="30"/>
    </row>
    <row r="34" spans="1:26" ht="13.35" customHeight="1">
      <c r="A34" s="27" t="s">
        <v>395</v>
      </c>
      <c r="B34" s="543">
        <f>SUM(D49:D55)</f>
        <v>14163</v>
      </c>
      <c r="C34" s="543">
        <f>SUM(E49:E55)</f>
        <v>493347.43519999774</v>
      </c>
      <c r="D34" s="543">
        <f>SUM(F49:F55)</f>
        <v>571861.83841203107</v>
      </c>
      <c r="E34" s="473">
        <f>D34/C34</f>
        <v>1.1591462681471212</v>
      </c>
      <c r="F34" s="543">
        <f>SUM(H49:H55)</f>
        <v>53.465999999999852</v>
      </c>
      <c r="G34" s="543">
        <f>SUM(I49:I55)</f>
        <v>79.188875868975856</v>
      </c>
      <c r="H34" s="473">
        <f>G34/F34</f>
        <v>1.4811071684617527</v>
      </c>
      <c r="I34" s="64"/>
      <c r="J34" s="1093"/>
      <c r="K34" s="1093"/>
      <c r="L34" s="89"/>
      <c r="M34" s="296"/>
      <c r="N34" s="296"/>
      <c r="P34" s="30"/>
      <c r="Q34" s="1088"/>
      <c r="R34" s="1088"/>
      <c r="S34" s="1088"/>
      <c r="T34" s="1088"/>
      <c r="U34" s="1088"/>
      <c r="V34" s="1088"/>
      <c r="Y34" s="30"/>
    </row>
    <row r="35" spans="1:26">
      <c r="A35" s="27" t="s">
        <v>396</v>
      </c>
      <c r="B35" s="164">
        <f>SUM(D56:D58)</f>
        <v>611</v>
      </c>
      <c r="C35" s="164">
        <f>SUM(E56:E58)</f>
        <v>482103.45059999981</v>
      </c>
      <c r="D35" s="164">
        <f>SUM(F56:F58)</f>
        <v>285274.53402185149</v>
      </c>
      <c r="E35" s="549">
        <f>D35/C35</f>
        <v>0.59172887824555975</v>
      </c>
      <c r="F35" s="164">
        <f>SUM(H56:H58)</f>
        <v>72.266840000000002</v>
      </c>
      <c r="G35" s="164">
        <f>SUM(I56:I58)</f>
        <v>148.59740337611015</v>
      </c>
      <c r="H35" s="549">
        <f>G35/F35</f>
        <v>2.05623219966599</v>
      </c>
      <c r="I35" s="64"/>
      <c r="J35" s="296"/>
      <c r="K35" s="296"/>
      <c r="L35" s="89"/>
      <c r="M35" s="296"/>
      <c r="N35" s="296"/>
      <c r="P35" s="30"/>
      <c r="Q35" s="30"/>
      <c r="V35" s="1089"/>
      <c r="Y35" s="30"/>
    </row>
    <row r="36" spans="1:26">
      <c r="A36" s="27" t="s">
        <v>397</v>
      </c>
      <c r="B36" s="545">
        <f>SUM(D59:D71)</f>
        <v>2572</v>
      </c>
      <c r="C36" s="545">
        <f t="shared" ref="C36:D36" si="0">SUM(E59:E71)</f>
        <v>5578502.6220100047</v>
      </c>
      <c r="D36" s="545">
        <f t="shared" si="0"/>
        <v>3530825.0351454769</v>
      </c>
      <c r="E36" s="473">
        <f>D36/C36</f>
        <v>0.63293418940319079</v>
      </c>
      <c r="F36" s="545">
        <f t="shared" ref="F36" si="1">SUM(H59:H71)</f>
        <v>3059.671269999998</v>
      </c>
      <c r="G36" s="545">
        <f>SUM(I59:I71)</f>
        <v>2085.1830960085244</v>
      </c>
      <c r="H36" s="473">
        <f>G36/F36</f>
        <v>0.68150559717107317</v>
      </c>
      <c r="I36" s="64"/>
      <c r="J36" s="296"/>
      <c r="K36" s="296"/>
      <c r="L36" s="89"/>
      <c r="M36" s="296"/>
      <c r="N36" s="296"/>
      <c r="P36" s="296"/>
      <c r="Q36" s="40"/>
      <c r="U36" s="14"/>
      <c r="V36" s="51"/>
      <c r="X36" s="23"/>
      <c r="Y36" s="24"/>
      <c r="Z36" s="15"/>
    </row>
    <row r="37" spans="1:26" ht="13.8" thickBot="1">
      <c r="A37" s="526" t="s">
        <v>34</v>
      </c>
      <c r="B37" s="546">
        <f>SUM(D49:D71)</f>
        <v>17346</v>
      </c>
      <c r="C37" s="546">
        <f t="shared" ref="C37:D37" si="2">SUM(E49:E71)</f>
        <v>6553953.5078100022</v>
      </c>
      <c r="D37" s="546">
        <f t="shared" si="2"/>
        <v>4387961.4075793587</v>
      </c>
      <c r="E37" s="550">
        <f>D37/C37</f>
        <v>0.6695136610826512</v>
      </c>
      <c r="F37" s="546">
        <f t="shared" ref="F37:G37" si="3">SUM(H49:H71)</f>
        <v>3185.4041099999977</v>
      </c>
      <c r="G37" s="546">
        <f t="shared" si="3"/>
        <v>2312.9693752536105</v>
      </c>
      <c r="H37" s="550">
        <f>G37/F37</f>
        <v>0.7261148963776568</v>
      </c>
      <c r="I37" s="130"/>
      <c r="U37" s="14"/>
      <c r="V37" s="51"/>
      <c r="X37" s="23"/>
      <c r="Y37" s="24"/>
      <c r="Z37" s="15"/>
    </row>
    <row r="38" spans="1:26" ht="13.8" thickTop="1">
      <c r="C38" s="434"/>
      <c r="E38" s="296"/>
      <c r="F38" s="296"/>
      <c r="G38" s="296"/>
      <c r="H38" s="296"/>
      <c r="I38" s="296"/>
      <c r="J38" s="296"/>
      <c r="K38" s="296"/>
      <c r="L38" s="90"/>
      <c r="M38" s="35"/>
      <c r="N38" s="33"/>
      <c r="R38" s="16"/>
      <c r="V38" s="51"/>
    </row>
    <row r="39" spans="1:26">
      <c r="A39" s="305" t="s">
        <v>189</v>
      </c>
      <c r="B39" s="58"/>
      <c r="C39" s="435"/>
      <c r="D39" s="58"/>
      <c r="E39" s="58"/>
      <c r="F39" s="296"/>
      <c r="G39" s="296"/>
      <c r="H39" s="296"/>
      <c r="I39" s="296"/>
      <c r="J39" s="296"/>
      <c r="K39" s="296"/>
      <c r="N39" s="41"/>
      <c r="R39" s="16"/>
    </row>
    <row r="40" spans="1:26">
      <c r="A40" s="305"/>
      <c r="B40" s="58"/>
      <c r="C40" s="58"/>
      <c r="D40" s="58"/>
      <c r="E40" s="58"/>
      <c r="F40" s="296"/>
      <c r="G40" s="296"/>
      <c r="H40" s="296"/>
      <c r="I40" s="296"/>
      <c r="J40" s="296"/>
      <c r="K40" s="296"/>
      <c r="N40" s="41"/>
      <c r="R40" s="16"/>
    </row>
    <row r="41" spans="1:26" ht="5.25" customHeight="1">
      <c r="A41" s="1328"/>
      <c r="B41" s="1328"/>
      <c r="C41" s="1328"/>
      <c r="D41" s="1328"/>
      <c r="E41" s="1328"/>
      <c r="F41" s="1328"/>
      <c r="G41" s="1328"/>
      <c r="H41" s="1328"/>
      <c r="I41" s="1328"/>
      <c r="J41" s="1085"/>
      <c r="K41" s="1085"/>
      <c r="N41" s="41"/>
      <c r="R41" s="16"/>
    </row>
    <row r="42" spans="1:26" ht="13.5" customHeight="1">
      <c r="B42" s="1089"/>
      <c r="C42" s="1089"/>
      <c r="D42" s="1089"/>
      <c r="E42" s="1089"/>
      <c r="F42" s="1089"/>
      <c r="G42" s="1089"/>
      <c r="H42" s="1089"/>
      <c r="I42" s="1089"/>
      <c r="J42" s="1089"/>
      <c r="K42" s="1089"/>
      <c r="L42" s="151"/>
      <c r="M42" s="1089"/>
      <c r="N42" s="1089"/>
      <c r="V42" s="1089"/>
    </row>
    <row r="43" spans="1:26" ht="12.75" customHeight="1">
      <c r="A43" s="1083" t="s">
        <v>207</v>
      </c>
      <c r="B43" s="1083"/>
      <c r="C43" s="1083"/>
      <c r="D43" s="1083"/>
      <c r="E43" s="1083"/>
      <c r="F43" s="1083"/>
      <c r="G43" s="1083"/>
      <c r="H43" s="1083"/>
      <c r="I43" s="1083"/>
      <c r="J43" s="1083"/>
      <c r="K43" s="5"/>
      <c r="L43" s="85"/>
      <c r="M43" s="1089"/>
      <c r="N43" s="1089"/>
      <c r="V43" s="1089"/>
    </row>
    <row r="44" spans="1:26" ht="13.35" customHeight="1">
      <c r="A44" s="1283"/>
      <c r="B44" s="1283"/>
      <c r="C44" s="1283"/>
      <c r="D44" s="1283"/>
      <c r="E44" s="1283"/>
      <c r="F44" s="1283"/>
      <c r="G44" s="1283"/>
      <c r="H44" s="1283"/>
      <c r="I44" s="1283"/>
      <c r="J44" s="1283"/>
      <c r="K44" s="35"/>
      <c r="L44" s="298"/>
      <c r="M44" s="1089"/>
      <c r="N44" s="1089"/>
      <c r="V44" s="1089"/>
    </row>
    <row r="45" spans="1:26">
      <c r="A45" s="1400"/>
      <c r="B45" s="1400"/>
      <c r="C45" s="1400"/>
      <c r="D45" s="1400"/>
      <c r="E45" s="1400"/>
      <c r="F45" s="1400"/>
      <c r="G45" s="1400"/>
      <c r="H45" s="1400"/>
      <c r="I45" s="1400"/>
      <c r="J45" s="1400"/>
      <c r="K45" s="42"/>
      <c r="M45" s="1089"/>
      <c r="N45" s="1089"/>
      <c r="V45" s="1089"/>
    </row>
    <row r="46" spans="1:26">
      <c r="A46" s="1299" t="s">
        <v>398</v>
      </c>
      <c r="B46" s="1299"/>
      <c r="C46" s="1299"/>
      <c r="D46" s="1299"/>
      <c r="E46" s="1299"/>
      <c r="F46" s="1299"/>
      <c r="G46" s="1299"/>
      <c r="H46" s="1299"/>
      <c r="I46" s="1299"/>
      <c r="J46" s="1299"/>
      <c r="K46" s="5"/>
      <c r="M46" s="1089"/>
      <c r="N46" s="1089"/>
      <c r="V46" s="1089"/>
    </row>
    <row r="47" spans="1:26">
      <c r="A47" s="1390" t="s">
        <v>277</v>
      </c>
      <c r="B47" s="1390" t="s">
        <v>399</v>
      </c>
      <c r="C47" s="1390" t="s">
        <v>400</v>
      </c>
      <c r="D47" s="1397" t="s">
        <v>401</v>
      </c>
      <c r="E47" s="1397" t="s">
        <v>297</v>
      </c>
      <c r="F47" s="1397" t="s">
        <v>298</v>
      </c>
      <c r="G47" s="1390" t="s">
        <v>299</v>
      </c>
      <c r="H47" s="1397" t="s">
        <v>300</v>
      </c>
      <c r="I47" s="1397" t="s">
        <v>301</v>
      </c>
      <c r="J47" s="1390" t="s">
        <v>302</v>
      </c>
      <c r="K47" s="1089"/>
      <c r="X47" s="1"/>
      <c r="Y47" s="10"/>
    </row>
    <row r="48" spans="1:26" ht="13.8" thickBot="1">
      <c r="A48" s="1331"/>
      <c r="B48" s="1331" t="s">
        <v>399</v>
      </c>
      <c r="C48" s="1331"/>
      <c r="D48" s="1398" t="s">
        <v>401</v>
      </c>
      <c r="E48" s="1398"/>
      <c r="F48" s="1398"/>
      <c r="G48" s="1331"/>
      <c r="H48" s="1398"/>
      <c r="I48" s="1398"/>
      <c r="J48" s="1331"/>
      <c r="K48" s="1089"/>
      <c r="L48" s="88"/>
      <c r="M48" s="38"/>
      <c r="N48" s="1396" t="s">
        <v>402</v>
      </c>
      <c r="O48" s="1396"/>
      <c r="P48" s="1396"/>
      <c r="Q48" s="1396"/>
      <c r="R48" s="1396"/>
      <c r="S48" s="1396"/>
      <c r="T48" s="1396"/>
      <c r="X48" s="1"/>
      <c r="Y48" s="10"/>
    </row>
    <row r="49" spans="1:29">
      <c r="A49" s="227" t="s">
        <v>403</v>
      </c>
      <c r="B49" s="109" t="s">
        <v>404</v>
      </c>
      <c r="C49" s="109"/>
      <c r="D49" s="162">
        <v>11763</v>
      </c>
      <c r="E49" s="563">
        <v>332661.44829999766</v>
      </c>
      <c r="F49" s="751">
        <v>409996.70737199864</v>
      </c>
      <c r="G49" s="752">
        <f>F49/E49</f>
        <v>1.2324743653561538</v>
      </c>
      <c r="H49" s="753">
        <v>32.944799999999979</v>
      </c>
      <c r="I49" s="753">
        <v>56.88719348400015</v>
      </c>
      <c r="J49" s="160">
        <f>I49/H49</f>
        <v>1.7267427176367798</v>
      </c>
      <c r="K49" s="1089"/>
      <c r="L49" s="297"/>
      <c r="M49" s="295"/>
      <c r="N49" s="39"/>
    </row>
    <row r="50" spans="1:29" ht="26.4">
      <c r="A50" s="227" t="s">
        <v>403</v>
      </c>
      <c r="B50" s="109" t="s">
        <v>405</v>
      </c>
      <c r="C50" s="109"/>
      <c r="D50" s="544">
        <v>467</v>
      </c>
      <c r="E50" s="563">
        <v>7710.9549999999826</v>
      </c>
      <c r="F50" s="751">
        <v>7710.9532755882155</v>
      </c>
      <c r="G50" s="752">
        <f t="shared" ref="G50:G60" si="4">F50/E50</f>
        <v>0.99999977636858639</v>
      </c>
      <c r="H50" s="753">
        <v>0.87739999999999907</v>
      </c>
      <c r="I50" s="753">
        <v>0.87964331229617165</v>
      </c>
      <c r="J50" s="160">
        <f t="shared" ref="J50:J60" si="5">I50/H50</f>
        <v>1.0025567726192985</v>
      </c>
      <c r="K50" s="1089"/>
      <c r="N50" s="5"/>
      <c r="O50" s="5"/>
      <c r="P50" s="5"/>
      <c r="Q50" s="5"/>
      <c r="R50" s="5"/>
      <c r="S50" s="5"/>
      <c r="T50" s="5"/>
      <c r="V50" s="5"/>
      <c r="W50" s="5"/>
      <c r="X50" s="5"/>
      <c r="Y50" s="5"/>
      <c r="Z50" s="5"/>
      <c r="AA50" s="5"/>
      <c r="AB50" s="5"/>
      <c r="AC50" s="5"/>
    </row>
    <row r="51" spans="1:29" ht="25.5" customHeight="1">
      <c r="A51" s="227" t="s">
        <v>403</v>
      </c>
      <c r="B51" s="109" t="s">
        <v>406</v>
      </c>
      <c r="C51" s="109"/>
      <c r="D51" s="544">
        <v>835</v>
      </c>
      <c r="E51" s="560">
        <v>85975.73</v>
      </c>
      <c r="F51" s="754">
        <v>86005</v>
      </c>
      <c r="G51" s="752">
        <f t="shared" si="4"/>
        <v>1.000340444913931</v>
      </c>
      <c r="H51" s="755">
        <v>9.6795999999998852</v>
      </c>
      <c r="I51" s="755">
        <v>9.6512834899705595</v>
      </c>
      <c r="J51" s="160">
        <f t="shared" si="5"/>
        <v>0.99707461981597112</v>
      </c>
      <c r="K51" s="1089"/>
      <c r="L51" s="93"/>
      <c r="M51" s="32"/>
      <c r="N51" s="33"/>
    </row>
    <row r="52" spans="1:29" ht="15">
      <c r="A52" s="227" t="s">
        <v>403</v>
      </c>
      <c r="B52" s="109" t="s">
        <v>407</v>
      </c>
      <c r="C52" s="109" t="s">
        <v>408</v>
      </c>
      <c r="D52" s="544">
        <v>161</v>
      </c>
      <c r="E52" s="560">
        <v>9964.2675999999919</v>
      </c>
      <c r="F52" s="754">
        <v>9964.2695972399943</v>
      </c>
      <c r="G52" s="752">
        <f t="shared" si="4"/>
        <v>1.0000002004402213</v>
      </c>
      <c r="H52" s="755">
        <v>2.332400000000002</v>
      </c>
      <c r="I52" s="755">
        <v>2.3320630972263832</v>
      </c>
      <c r="J52" s="160">
        <f t="shared" si="5"/>
        <v>0.99985555531914816</v>
      </c>
      <c r="K52" s="1089"/>
      <c r="L52" s="94"/>
      <c r="M52" s="34"/>
      <c r="N52" s="33"/>
      <c r="X52" s="1"/>
    </row>
    <row r="53" spans="1:29">
      <c r="A53" s="227" t="s">
        <v>403</v>
      </c>
      <c r="B53" s="109" t="s">
        <v>407</v>
      </c>
      <c r="C53" s="109" t="s">
        <v>409</v>
      </c>
      <c r="D53" s="544">
        <v>280</v>
      </c>
      <c r="E53" s="562">
        <v>1609.8111999999994</v>
      </c>
      <c r="F53" s="756">
        <v>2759.67665951661</v>
      </c>
      <c r="G53" s="752">
        <f t="shared" si="4"/>
        <v>1.7142859109916808</v>
      </c>
      <c r="H53" s="757">
        <v>2.5279999999999996</v>
      </c>
      <c r="I53" s="757">
        <v>4.3366347506689573</v>
      </c>
      <c r="J53" s="160">
        <f t="shared" si="5"/>
        <v>1.7154409614987967</v>
      </c>
      <c r="K53" s="1089"/>
      <c r="L53" s="92"/>
      <c r="M53" s="42"/>
      <c r="N53" s="246"/>
      <c r="O53" s="246"/>
      <c r="P53" s="246"/>
      <c r="Q53" s="246"/>
      <c r="R53" s="246"/>
      <c r="S53" s="246"/>
      <c r="T53" s="246"/>
      <c r="X53" s="1"/>
    </row>
    <row r="54" spans="1:29">
      <c r="A54" s="227" t="s">
        <v>403</v>
      </c>
      <c r="B54" s="109" t="s">
        <v>407</v>
      </c>
      <c r="C54" s="109" t="s">
        <v>410</v>
      </c>
      <c r="D54" s="544">
        <v>657</v>
      </c>
      <c r="E54" s="562">
        <v>55425.223100000163</v>
      </c>
      <c r="F54" s="756">
        <v>55425.231507687655</v>
      </c>
      <c r="G54" s="752">
        <f t="shared" si="4"/>
        <v>1.0000001516942472</v>
      </c>
      <c r="H54" s="757">
        <v>5.1037999999999837</v>
      </c>
      <c r="I54" s="757">
        <v>5.1020577348136342</v>
      </c>
      <c r="J54" s="160">
        <f t="shared" si="5"/>
        <v>0.9996586337265666</v>
      </c>
      <c r="K54" s="1089"/>
      <c r="L54" s="90"/>
      <c r="M54" s="35"/>
      <c r="N54" s="33"/>
      <c r="X54" s="1"/>
    </row>
    <row r="55" spans="1:29">
      <c r="A55" s="241" t="s">
        <v>403</v>
      </c>
      <c r="B55" s="242" t="s">
        <v>411</v>
      </c>
      <c r="C55" s="242"/>
      <c r="D55" s="547">
        <v>0</v>
      </c>
      <c r="E55" s="564">
        <v>0</v>
      </c>
      <c r="F55" s="758">
        <v>0</v>
      </c>
      <c r="G55" s="759"/>
      <c r="H55" s="760">
        <v>0</v>
      </c>
      <c r="I55" s="760">
        <v>0</v>
      </c>
      <c r="J55" s="184"/>
      <c r="K55" s="1089"/>
      <c r="X55" s="1"/>
    </row>
    <row r="56" spans="1:29">
      <c r="A56" s="227" t="s">
        <v>412</v>
      </c>
      <c r="B56" s="109" t="s">
        <v>413</v>
      </c>
      <c r="C56" s="109"/>
      <c r="D56" s="548">
        <v>302</v>
      </c>
      <c r="E56" s="563">
        <v>338596.07059999986</v>
      </c>
      <c r="F56" s="751">
        <v>171207.87043975212</v>
      </c>
      <c r="G56" s="752">
        <f t="shared" si="4"/>
        <v>0.50564045275648928</v>
      </c>
      <c r="H56" s="753">
        <v>49.188209999999991</v>
      </c>
      <c r="I56" s="753">
        <v>95.323952285575757</v>
      </c>
      <c r="J56" s="160">
        <f t="shared" si="5"/>
        <v>1.9379431023323632</v>
      </c>
      <c r="K56" s="1089"/>
      <c r="L56" s="92"/>
      <c r="M56" s="42"/>
      <c r="N56" s="33"/>
      <c r="X56" s="1"/>
    </row>
    <row r="57" spans="1:29">
      <c r="A57" s="227" t="s">
        <v>412</v>
      </c>
      <c r="B57" s="109" t="s">
        <v>414</v>
      </c>
      <c r="C57" s="109" t="s">
        <v>415</v>
      </c>
      <c r="D57" s="162">
        <v>264</v>
      </c>
      <c r="E57" s="563">
        <v>132392.01999999996</v>
      </c>
      <c r="F57" s="751">
        <v>91357.665762043864</v>
      </c>
      <c r="G57" s="752">
        <f t="shared" si="4"/>
        <v>0.69005417216267184</v>
      </c>
      <c r="H57" s="753">
        <v>16.903430000000011</v>
      </c>
      <c r="I57" s="753">
        <v>42.280113526083397</v>
      </c>
      <c r="J57" s="160">
        <f t="shared" si="5"/>
        <v>2.5012742103870855</v>
      </c>
      <c r="K57" s="1089"/>
      <c r="L57" s="93"/>
      <c r="M57" s="32"/>
      <c r="V57" s="1089"/>
    </row>
    <row r="58" spans="1:29">
      <c r="A58" s="241" t="s">
        <v>412</v>
      </c>
      <c r="B58" s="242" t="s">
        <v>414</v>
      </c>
      <c r="C58" s="242" t="s">
        <v>416</v>
      </c>
      <c r="D58" s="551">
        <v>45</v>
      </c>
      <c r="E58" s="564">
        <v>11115.359999999999</v>
      </c>
      <c r="F58" s="758">
        <v>22708.997820055549</v>
      </c>
      <c r="G58" s="759">
        <f t="shared" si="4"/>
        <v>2.0430285496875991</v>
      </c>
      <c r="H58" s="760">
        <v>6.1751999999999994</v>
      </c>
      <c r="I58" s="760">
        <v>10.993337564450997</v>
      </c>
      <c r="J58" s="184">
        <f t="shared" si="5"/>
        <v>1.7802399216950056</v>
      </c>
      <c r="K58" s="1089"/>
      <c r="L58" s="93"/>
      <c r="M58" s="32"/>
      <c r="N58" s="33"/>
      <c r="X58" s="1"/>
    </row>
    <row r="59" spans="1:29" s="1" customFormat="1" ht="12.75" customHeight="1">
      <c r="A59" s="227" t="s">
        <v>417</v>
      </c>
      <c r="B59" s="109" t="s">
        <v>418</v>
      </c>
      <c r="C59" s="109" t="s">
        <v>419</v>
      </c>
      <c r="D59" s="544">
        <v>12</v>
      </c>
      <c r="E59" s="560">
        <v>5458.18505</v>
      </c>
      <c r="F59" s="754">
        <v>4686.3408447566753</v>
      </c>
      <c r="G59" s="752">
        <f t="shared" si="4"/>
        <v>0.85858958643343819</v>
      </c>
      <c r="H59" s="755">
        <v>2.9236</v>
      </c>
      <c r="I59" s="755">
        <v>2.7647020318462006</v>
      </c>
      <c r="J59" s="160">
        <f t="shared" si="5"/>
        <v>0.94564989459782478</v>
      </c>
      <c r="K59" s="1089"/>
      <c r="L59" s="95"/>
      <c r="M59" s="66"/>
      <c r="N59" s="67"/>
      <c r="V59" s="30"/>
      <c r="W59" s="1089"/>
      <c r="X59" s="1089"/>
      <c r="Y59" s="1089"/>
      <c r="Z59" s="1089"/>
    </row>
    <row r="60" spans="1:29" s="1" customFormat="1" ht="12.75" customHeight="1">
      <c r="A60" s="241" t="s">
        <v>417</v>
      </c>
      <c r="B60" s="242" t="s">
        <v>418</v>
      </c>
      <c r="C60" s="242" t="s">
        <v>420</v>
      </c>
      <c r="D60" s="547">
        <v>1114</v>
      </c>
      <c r="E60" s="561">
        <v>3542061.1479600044</v>
      </c>
      <c r="F60" s="761">
        <v>1632748.5852446379</v>
      </c>
      <c r="G60" s="759">
        <f t="shared" si="4"/>
        <v>0.46096002215687165</v>
      </c>
      <c r="H60" s="762">
        <v>2595.7476200000001</v>
      </c>
      <c r="I60" s="762">
        <v>1630.7410610062595</v>
      </c>
      <c r="J60" s="184">
        <f t="shared" si="5"/>
        <v>0.62823559903957826</v>
      </c>
      <c r="K60" s="1089"/>
      <c r="L60" s="94"/>
      <c r="M60" s="34"/>
      <c r="N60" s="67"/>
      <c r="V60" s="30"/>
      <c r="W60" s="1089"/>
      <c r="X60" s="1089"/>
      <c r="Y60" s="1089"/>
      <c r="Z60" s="1089"/>
    </row>
    <row r="61" spans="1:29" s="1" customFormat="1" ht="25.5" customHeight="1">
      <c r="A61" s="227" t="s">
        <v>417</v>
      </c>
      <c r="B61" s="1090" t="s">
        <v>421</v>
      </c>
      <c r="C61" s="109" t="s">
        <v>422</v>
      </c>
      <c r="D61" s="164">
        <v>4</v>
      </c>
      <c r="E61" s="1098">
        <v>2117.8249500000002</v>
      </c>
      <c r="F61" s="1099">
        <v>2087.1575400379629</v>
      </c>
      <c r="G61" s="160">
        <f>F61/E61</f>
        <v>0.98551938395001093</v>
      </c>
      <c r="H61" s="1100">
        <v>0.4451</v>
      </c>
      <c r="I61" s="757">
        <v>0.57296731440190452</v>
      </c>
      <c r="J61" s="160">
        <f>I61/H61</f>
        <v>1.2872777227632095</v>
      </c>
      <c r="K61" s="1089"/>
      <c r="L61" s="95"/>
      <c r="M61" s="66"/>
      <c r="N61" s="67"/>
      <c r="V61" s="30"/>
      <c r="W61" s="1089"/>
      <c r="X61" s="1089"/>
      <c r="Y61" s="1089"/>
      <c r="Z61" s="1089"/>
    </row>
    <row r="62" spans="1:29" s="1" customFormat="1" ht="25.5" customHeight="1">
      <c r="A62" s="227" t="s">
        <v>417</v>
      </c>
      <c r="B62" s="1090" t="s">
        <v>421</v>
      </c>
      <c r="C62" s="109" t="s">
        <v>423</v>
      </c>
      <c r="D62" s="164">
        <v>61</v>
      </c>
      <c r="E62" s="1098">
        <v>438043.41385000001</v>
      </c>
      <c r="F62" s="1099">
        <v>333257.1933861865</v>
      </c>
      <c r="G62" s="160">
        <f>F62/E62</f>
        <v>0.76078576426286448</v>
      </c>
      <c r="H62" s="1100">
        <v>133.86775</v>
      </c>
      <c r="I62" s="757">
        <v>95.956482636009184</v>
      </c>
      <c r="J62" s="160">
        <f>I62/H62</f>
        <v>0.7168005933916809</v>
      </c>
      <c r="K62" s="1089"/>
      <c r="L62" s="95"/>
      <c r="M62" s="66"/>
      <c r="N62" s="67"/>
      <c r="V62" s="30"/>
      <c r="W62" s="1089"/>
      <c r="X62" s="1089"/>
      <c r="Y62" s="1089"/>
      <c r="Z62" s="1089"/>
    </row>
    <row r="63" spans="1:29" ht="25.5" customHeight="1">
      <c r="A63" s="1101" t="s">
        <v>417</v>
      </c>
      <c r="B63" s="1102" t="s">
        <v>421</v>
      </c>
      <c r="C63" s="1103" t="s">
        <v>930</v>
      </c>
      <c r="D63" s="1104">
        <v>5</v>
      </c>
      <c r="E63" s="1105">
        <v>20953.065500000001</v>
      </c>
      <c r="F63" s="1106">
        <v>14314.57739041945</v>
      </c>
      <c r="G63" s="1107">
        <f t="shared" ref="G63:G71" si="6">F63/E63</f>
        <v>0.68317341872574444</v>
      </c>
      <c r="H63" s="1108">
        <v>7.5550999999999995</v>
      </c>
      <c r="I63" s="1109">
        <v>1.6525712634822807</v>
      </c>
      <c r="J63" s="1107">
        <f t="shared" ref="J63:J71" si="7">I63/H63</f>
        <v>0.21873585571101387</v>
      </c>
    </row>
    <row r="64" spans="1:29" s="1" customFormat="1" ht="12.75" customHeight="1">
      <c r="A64" s="241" t="s">
        <v>417</v>
      </c>
      <c r="B64" s="1091" t="s">
        <v>421</v>
      </c>
      <c r="C64" s="242" t="s">
        <v>931</v>
      </c>
      <c r="D64" s="1110">
        <v>34</v>
      </c>
      <c r="E64" s="1111">
        <v>460828.81190000009</v>
      </c>
      <c r="F64" s="1112">
        <v>412434.43030511821</v>
      </c>
      <c r="G64" s="184">
        <f t="shared" si="6"/>
        <v>0.89498403670692472</v>
      </c>
      <c r="H64" s="1113">
        <v>74.761700000000005</v>
      </c>
      <c r="I64" s="764">
        <v>7.5889304111487785</v>
      </c>
      <c r="J64" s="184">
        <f t="shared" si="7"/>
        <v>0.10150826440742758</v>
      </c>
      <c r="K64" s="1089"/>
      <c r="L64" s="95"/>
      <c r="M64" s="66"/>
      <c r="N64" s="67"/>
      <c r="V64" s="30"/>
      <c r="W64" s="1089"/>
      <c r="X64" s="1089"/>
      <c r="Y64" s="1089"/>
      <c r="Z64" s="1089"/>
    </row>
    <row r="65" spans="1:40" s="1" customFormat="1" ht="25.5" customHeight="1">
      <c r="A65" s="241" t="s">
        <v>417</v>
      </c>
      <c r="B65" s="1091" t="s">
        <v>421</v>
      </c>
      <c r="C65" s="242" t="s">
        <v>424</v>
      </c>
      <c r="D65" s="1110">
        <v>45</v>
      </c>
      <c r="E65" s="1111">
        <v>101777.74229999997</v>
      </c>
      <c r="F65" s="1112">
        <v>95310.730408841337</v>
      </c>
      <c r="G65" s="184">
        <f t="shared" si="6"/>
        <v>0.93645946800336288</v>
      </c>
      <c r="H65" s="1113">
        <v>10.8468</v>
      </c>
      <c r="I65" s="764">
        <v>22.275546610890594</v>
      </c>
      <c r="J65" s="184">
        <f t="shared" si="7"/>
        <v>2.0536514558109853</v>
      </c>
      <c r="K65" s="1089"/>
      <c r="L65" s="97"/>
      <c r="M65" s="68"/>
      <c r="N65" s="68"/>
      <c r="V65" s="30"/>
      <c r="W65" s="1089"/>
      <c r="X65" s="1089"/>
      <c r="Y65" s="1089"/>
      <c r="Z65" s="1089"/>
    </row>
    <row r="66" spans="1:40" s="1" customFormat="1" ht="25.5" customHeight="1">
      <c r="A66" s="227" t="s">
        <v>417</v>
      </c>
      <c r="B66" s="1090" t="s">
        <v>421</v>
      </c>
      <c r="C66" s="109" t="s">
        <v>425</v>
      </c>
      <c r="D66" s="164">
        <v>7</v>
      </c>
      <c r="E66" s="1098">
        <v>36579.573799999998</v>
      </c>
      <c r="F66" s="1099">
        <v>38203.665955557226</v>
      </c>
      <c r="G66" s="160">
        <f t="shared" si="6"/>
        <v>1.0443988813111111</v>
      </c>
      <c r="H66" s="1100">
        <v>5.1253999999999991</v>
      </c>
      <c r="I66" s="757">
        <v>9.4708586450949905</v>
      </c>
      <c r="J66" s="160">
        <f t="shared" si="7"/>
        <v>1.8478281978177298</v>
      </c>
      <c r="K66" s="1089"/>
      <c r="L66" s="98"/>
      <c r="M66" s="69"/>
      <c r="N66" s="67"/>
      <c r="V66" s="30"/>
      <c r="W66" s="182"/>
      <c r="X66" s="1089"/>
      <c r="Y66" s="1089"/>
      <c r="Z66" s="1089"/>
    </row>
    <row r="67" spans="1:40" s="1" customFormat="1" ht="25.5" customHeight="1">
      <c r="A67" s="227" t="s">
        <v>417</v>
      </c>
      <c r="B67" s="1090" t="s">
        <v>421</v>
      </c>
      <c r="C67" s="109" t="s">
        <v>426</v>
      </c>
      <c r="D67" s="164">
        <v>3</v>
      </c>
      <c r="E67" s="1098">
        <v>19662.7857</v>
      </c>
      <c r="F67" s="1099">
        <v>28285.427796330714</v>
      </c>
      <c r="G67" s="160">
        <f t="shared" si="6"/>
        <v>1.438525966151923</v>
      </c>
      <c r="H67" s="1100">
        <v>3.0314999999999999</v>
      </c>
      <c r="I67" s="757">
        <v>9.6272587041373932</v>
      </c>
      <c r="J67" s="160">
        <f t="shared" si="7"/>
        <v>3.175740954688238</v>
      </c>
      <c r="K67" s="1089"/>
      <c r="L67" s="98"/>
      <c r="M67" s="69"/>
      <c r="N67" s="67"/>
      <c r="V67" s="30"/>
      <c r="W67" s="182"/>
      <c r="X67" s="1089"/>
      <c r="Y67" s="1089"/>
      <c r="Z67" s="1089"/>
    </row>
    <row r="68" spans="1:40" ht="35.25" customHeight="1">
      <c r="A68" s="1101" t="s">
        <v>417</v>
      </c>
      <c r="B68" s="1102" t="s">
        <v>421</v>
      </c>
      <c r="C68" s="1103" t="s">
        <v>427</v>
      </c>
      <c r="D68" s="1104">
        <v>2</v>
      </c>
      <c r="E68" s="1114">
        <v>16108.447200000001</v>
      </c>
      <c r="F68" s="1115">
        <v>37503.096026098661</v>
      </c>
      <c r="G68" s="1107">
        <f t="shared" si="6"/>
        <v>2.3281633270088666</v>
      </c>
      <c r="H68" s="1116">
        <v>1.5708</v>
      </c>
      <c r="I68" s="1117">
        <v>3.2387464762833682</v>
      </c>
      <c r="J68" s="1107">
        <f t="shared" si="7"/>
        <v>2.0618452229967965</v>
      </c>
      <c r="K68" s="1089"/>
    </row>
    <row r="69" spans="1:40" ht="26.4">
      <c r="A69" s="241" t="s">
        <v>417</v>
      </c>
      <c r="B69" s="1091" t="s">
        <v>421</v>
      </c>
      <c r="C69" s="242" t="s">
        <v>932</v>
      </c>
      <c r="D69" s="1110">
        <v>3</v>
      </c>
      <c r="E69" s="1118">
        <v>25775.523800000003</v>
      </c>
      <c r="F69" s="1119">
        <v>7255.0936118386335</v>
      </c>
      <c r="G69" s="184">
        <f t="shared" si="6"/>
        <v>0.28147220860119371</v>
      </c>
      <c r="H69" s="1120">
        <v>6.2719000000000005</v>
      </c>
      <c r="I69" s="763">
        <v>4.1153943544713396</v>
      </c>
      <c r="J69" s="184">
        <f t="shared" si="7"/>
        <v>0.65616389841536682</v>
      </c>
      <c r="K69" s="1089"/>
      <c r="AN69" s="5"/>
    </row>
    <row r="70" spans="1:40" ht="26.4">
      <c r="A70" s="241" t="s">
        <v>417</v>
      </c>
      <c r="B70" s="1091" t="s">
        <v>428</v>
      </c>
      <c r="C70" s="242"/>
      <c r="D70" s="1110">
        <v>1</v>
      </c>
      <c r="E70" s="1111">
        <v>1766</v>
      </c>
      <c r="F70" s="1112">
        <v>1500.7366356535113</v>
      </c>
      <c r="G70" s="184">
        <f t="shared" si="6"/>
        <v>0.84979424442441176</v>
      </c>
      <c r="H70" s="1113">
        <v>8.3699999999999997E-2</v>
      </c>
      <c r="I70" s="764">
        <v>7.1096879699337284E-2</v>
      </c>
      <c r="J70" s="184">
        <f t="shared" si="7"/>
        <v>0.84942508601358768</v>
      </c>
      <c r="K70" s="1089"/>
      <c r="AN70" s="5"/>
    </row>
    <row r="71" spans="1:40">
      <c r="A71" s="241" t="s">
        <v>417</v>
      </c>
      <c r="B71" s="1091" t="s">
        <v>429</v>
      </c>
      <c r="C71" s="242"/>
      <c r="D71" s="1110">
        <v>1281</v>
      </c>
      <c r="E71" s="1111">
        <v>907370.1</v>
      </c>
      <c r="F71" s="1112">
        <v>923238</v>
      </c>
      <c r="G71" s="184">
        <f t="shared" si="6"/>
        <v>1.0174877924674839</v>
      </c>
      <c r="H71" s="1113">
        <v>217.44029999999793</v>
      </c>
      <c r="I71" s="1121">
        <v>297.10747967479972</v>
      </c>
      <c r="J71" s="184">
        <f t="shared" si="7"/>
        <v>1.3663864503259173</v>
      </c>
      <c r="K71" s="1089"/>
      <c r="AN71" s="5"/>
    </row>
    <row r="72" spans="1:40" ht="13.5" customHeight="1">
      <c r="A72" s="1101"/>
      <c r="B72" s="1103"/>
      <c r="C72" s="1103"/>
      <c r="D72" s="1122"/>
      <c r="E72" s="1123"/>
      <c r="F72" s="1124"/>
      <c r="G72" s="1125"/>
      <c r="H72" s="1109"/>
      <c r="I72" s="1109"/>
      <c r="J72" s="1107"/>
      <c r="K72" s="1089"/>
      <c r="AN72" s="5"/>
    </row>
    <row r="73" spans="1:40" ht="13.5" customHeight="1">
      <c r="A73" s="305" t="s">
        <v>189</v>
      </c>
      <c r="B73" s="44"/>
      <c r="C73" s="44"/>
      <c r="D73" s="44"/>
      <c r="E73" s="44"/>
      <c r="F73" s="44"/>
      <c r="G73" s="160"/>
      <c r="H73" s="44"/>
      <c r="I73" s="44"/>
      <c r="J73" s="160"/>
      <c r="K73" s="44"/>
      <c r="L73" s="94"/>
      <c r="M73" s="34"/>
      <c r="AN73" s="5"/>
    </row>
    <row r="74" spans="1:40" s="1" customFormat="1" ht="13.5" customHeight="1">
      <c r="A74" s="1089"/>
      <c r="B74" s="2"/>
      <c r="C74" s="30"/>
      <c r="D74" s="30"/>
      <c r="E74" s="30"/>
      <c r="F74" s="30"/>
      <c r="G74" s="30"/>
      <c r="H74" s="30"/>
      <c r="I74" s="30"/>
      <c r="J74" s="30"/>
      <c r="K74" s="30"/>
      <c r="L74" s="382"/>
      <c r="M74" s="383"/>
      <c r="N74" s="67"/>
      <c r="V74" s="30"/>
      <c r="W74" s="1089"/>
      <c r="X74" s="1089"/>
      <c r="Y74" s="1089"/>
      <c r="Z74" s="1089"/>
    </row>
    <row r="75" spans="1:40" s="165" customFormat="1" ht="12.75" customHeight="1">
      <c r="A75" s="1299" t="s">
        <v>430</v>
      </c>
      <c r="B75" s="1299"/>
      <c r="C75" s="1299"/>
      <c r="D75" s="1299"/>
      <c r="E75" s="1299"/>
      <c r="F75" s="1299"/>
      <c r="G75" s="1299"/>
      <c r="H75" s="1299"/>
      <c r="I75" s="1299"/>
      <c r="J75" s="181"/>
      <c r="K75" s="181"/>
      <c r="L75" s="386"/>
      <c r="M75" s="387"/>
      <c r="N75" s="1081"/>
      <c r="V75" s="30"/>
      <c r="W75" s="1089"/>
      <c r="X75" s="1089"/>
      <c r="Y75" s="1089"/>
      <c r="Z75" s="1089"/>
    </row>
    <row r="76" spans="1:40" s="1" customFormat="1" ht="12.75" customHeight="1">
      <c r="A76" s="1390" t="s">
        <v>304</v>
      </c>
      <c r="B76" s="1390" t="s">
        <v>296</v>
      </c>
      <c r="C76" s="1092"/>
      <c r="D76" s="1397" t="s">
        <v>305</v>
      </c>
      <c r="E76" s="1390" t="s">
        <v>431</v>
      </c>
      <c r="F76" s="1390"/>
      <c r="G76" s="1397" t="s">
        <v>432</v>
      </c>
      <c r="H76" s="1390" t="s">
        <v>431</v>
      </c>
      <c r="I76" s="1390"/>
      <c r="J76" s="102"/>
      <c r="K76" s="102"/>
      <c r="L76" s="388"/>
      <c r="M76" s="183"/>
      <c r="N76" s="67"/>
      <c r="V76" s="68"/>
      <c r="X76" s="1089"/>
      <c r="Y76" s="1089"/>
      <c r="Z76" s="1089"/>
    </row>
    <row r="77" spans="1:40" s="1" customFormat="1" ht="13.8" thickBot="1">
      <c r="A77" s="1331"/>
      <c r="B77" s="1331"/>
      <c r="C77" s="1086"/>
      <c r="D77" s="1398"/>
      <c r="E77" s="1331"/>
      <c r="F77" s="1331"/>
      <c r="G77" s="1398"/>
      <c r="H77" s="1331"/>
      <c r="I77" s="1331"/>
      <c r="J77" s="102"/>
      <c r="K77" s="102"/>
      <c r="L77" s="388"/>
      <c r="M77" s="183"/>
      <c r="N77" s="67"/>
      <c r="V77" s="68"/>
      <c r="X77" s="1089"/>
      <c r="Y77" s="1089"/>
      <c r="Z77" s="1089"/>
    </row>
    <row r="78" spans="1:40" s="240" customFormat="1" ht="53.25" customHeight="1">
      <c r="A78" s="109" t="str">
        <f t="shared" ref="A78:C93" si="8">A49</f>
        <v>T1: Energy Savings Kit</v>
      </c>
      <c r="B78" s="109" t="str">
        <f t="shared" si="8"/>
        <v>LED</v>
      </c>
      <c r="C78" s="109"/>
      <c r="D78" s="381">
        <f t="shared" ref="D78:D83" si="9">G49</f>
        <v>1.2324743653561538</v>
      </c>
      <c r="E78" s="1402" t="s">
        <v>433</v>
      </c>
      <c r="F78" s="1402"/>
      <c r="G78" s="1239">
        <f t="shared" ref="G78:G83" si="10">J49</f>
        <v>1.7267427176367798</v>
      </c>
      <c r="H78" s="1402" t="s">
        <v>434</v>
      </c>
      <c r="I78" s="1402"/>
      <c r="J78" s="180"/>
      <c r="K78" s="180"/>
      <c r="L78" s="388"/>
      <c r="M78" s="183"/>
      <c r="N78" s="384"/>
      <c r="V78" s="183"/>
      <c r="X78" s="385"/>
      <c r="Y78" s="385"/>
      <c r="Z78" s="385"/>
    </row>
    <row r="79" spans="1:40" s="820" customFormat="1" ht="53.25" customHeight="1">
      <c r="A79" s="109" t="str">
        <f t="shared" si="8"/>
        <v>T1: Energy Savings Kit</v>
      </c>
      <c r="B79" s="109" t="str">
        <f t="shared" si="8"/>
        <v>Hot Water Pipe Wrap</v>
      </c>
      <c r="C79" s="109"/>
      <c r="D79" s="381">
        <f t="shared" si="9"/>
        <v>0.99999977636858639</v>
      </c>
      <c r="E79" s="1395" t="s">
        <v>435</v>
      </c>
      <c r="F79" s="1395"/>
      <c r="G79" s="1239">
        <f t="shared" si="10"/>
        <v>1.0025567726192985</v>
      </c>
      <c r="H79" s="1395" t="s">
        <v>436</v>
      </c>
      <c r="I79" s="1395"/>
      <c r="J79" s="180"/>
      <c r="K79" s="180"/>
      <c r="L79" s="388"/>
      <c r="M79" s="183"/>
      <c r="V79" s="39"/>
    </row>
    <row r="80" spans="1:40" s="240" customFormat="1" ht="53.25" customHeight="1">
      <c r="A80" s="109" t="str">
        <f t="shared" si="8"/>
        <v>T1: Energy Savings Kit</v>
      </c>
      <c r="B80" s="109" t="str">
        <f t="shared" si="8"/>
        <v>Advanced Power Strip</v>
      </c>
      <c r="C80" s="109"/>
      <c r="D80" s="381">
        <f t="shared" si="9"/>
        <v>1.000340444913931</v>
      </c>
      <c r="E80" s="1395" t="s">
        <v>437</v>
      </c>
      <c r="F80" s="1395"/>
      <c r="G80" s="1239">
        <f t="shared" si="10"/>
        <v>0.99707461981597112</v>
      </c>
      <c r="H80" s="1395" t="s">
        <v>438</v>
      </c>
      <c r="I80" s="1395"/>
      <c r="J80" s="180"/>
      <c r="K80" s="180"/>
      <c r="L80" s="388"/>
      <c r="M80" s="183"/>
      <c r="N80" s="183"/>
      <c r="V80" s="183"/>
    </row>
    <row r="81" spans="1:47" s="240" customFormat="1" ht="53.25" customHeight="1">
      <c r="A81" s="109" t="str">
        <f t="shared" si="8"/>
        <v>T1: Energy Savings Kit</v>
      </c>
      <c r="B81" s="109" t="str">
        <f t="shared" si="8"/>
        <v>Aerator</v>
      </c>
      <c r="C81" s="109" t="str">
        <f>C52</f>
        <v>Kitchen Faucet</v>
      </c>
      <c r="D81" s="381">
        <f t="shared" si="9"/>
        <v>1.0000002004402213</v>
      </c>
      <c r="E81" s="1399" t="s">
        <v>439</v>
      </c>
      <c r="F81" s="1399"/>
      <c r="G81" s="1239">
        <f t="shared" si="10"/>
        <v>0.99985555531914816</v>
      </c>
      <c r="H81" s="1399" t="s">
        <v>440</v>
      </c>
      <c r="I81" s="1399"/>
      <c r="J81" s="180"/>
      <c r="K81" s="180"/>
      <c r="L81" s="388"/>
      <c r="M81" s="183"/>
      <c r="N81" s="183"/>
      <c r="V81" s="183"/>
    </row>
    <row r="82" spans="1:47" s="240" customFormat="1" ht="53.25" customHeight="1">
      <c r="A82" s="109" t="str">
        <f t="shared" si="8"/>
        <v>T1: Energy Savings Kit</v>
      </c>
      <c r="B82" s="109" t="str">
        <f t="shared" si="8"/>
        <v>Aerator</v>
      </c>
      <c r="C82" s="109" t="str">
        <f>C53</f>
        <v>Bathroom Faucet</v>
      </c>
      <c r="D82" s="381">
        <f t="shared" si="9"/>
        <v>1.7142859109916808</v>
      </c>
      <c r="E82" s="1399" t="s">
        <v>439</v>
      </c>
      <c r="F82" s="1399"/>
      <c r="G82" s="1239">
        <f t="shared" si="10"/>
        <v>1.7154409614987967</v>
      </c>
      <c r="H82" s="1399" t="s">
        <v>441</v>
      </c>
      <c r="I82" s="1399"/>
      <c r="J82" s="180"/>
      <c r="K82" s="180"/>
      <c r="L82" s="388"/>
      <c r="M82" s="183"/>
      <c r="N82" s="183"/>
      <c r="V82" s="183"/>
    </row>
    <row r="83" spans="1:47" s="240" customFormat="1" ht="53.25" customHeight="1">
      <c r="A83" s="109" t="str">
        <f t="shared" si="8"/>
        <v>T1: Energy Savings Kit</v>
      </c>
      <c r="B83" s="109" t="str">
        <f t="shared" si="8"/>
        <v>Aerator</v>
      </c>
      <c r="C83" s="109" t="str">
        <f>C54</f>
        <v>Shower</v>
      </c>
      <c r="D83" s="381">
        <f t="shared" si="9"/>
        <v>1.0000001516942472</v>
      </c>
      <c r="E83" s="1399" t="s">
        <v>439</v>
      </c>
      <c r="F83" s="1399"/>
      <c r="G83" s="1239">
        <f t="shared" si="10"/>
        <v>0.9996586337265666</v>
      </c>
      <c r="H83" s="1399" t="s">
        <v>442</v>
      </c>
      <c r="I83" s="1399"/>
      <c r="J83" s="180"/>
      <c r="K83" s="180"/>
      <c r="L83" s="388"/>
      <c r="M83" s="183"/>
      <c r="N83" s="183"/>
      <c r="V83" s="183"/>
    </row>
    <row r="84" spans="1:47" s="240" customFormat="1" ht="53.25" customHeight="1">
      <c r="A84" s="242" t="str">
        <f t="shared" si="8"/>
        <v>T1: Energy Savings Kit</v>
      </c>
      <c r="B84" s="242" t="str">
        <f t="shared" si="8"/>
        <v>Furnace Filter Alarm</v>
      </c>
      <c r="C84" s="242"/>
      <c r="D84" s="389"/>
      <c r="E84" s="1392"/>
      <c r="F84" s="1392"/>
      <c r="G84" s="1240"/>
      <c r="H84" s="1392"/>
      <c r="I84" s="1392"/>
      <c r="J84" s="180"/>
      <c r="K84" s="180"/>
      <c r="L84" s="388"/>
      <c r="M84" s="183"/>
      <c r="N84" s="183"/>
      <c r="V84" s="183"/>
    </row>
    <row r="85" spans="1:47" s="240" customFormat="1" ht="53.25" customHeight="1">
      <c r="A85" s="109" t="str">
        <f t="shared" si="8"/>
        <v>T2: Building Shell</v>
      </c>
      <c r="B85" s="109" t="str">
        <f t="shared" si="8"/>
        <v>Air Sealing</v>
      </c>
      <c r="C85" s="109"/>
      <c r="D85" s="381">
        <f t="shared" ref="D85:D93" si="11">G56</f>
        <v>0.50564045275648928</v>
      </c>
      <c r="E85" s="1401" t="s">
        <v>443</v>
      </c>
      <c r="F85" s="1401"/>
      <c r="G85" s="1239">
        <f t="shared" ref="G85:G93" si="12">J56</f>
        <v>1.9379431023323632</v>
      </c>
      <c r="H85" s="1395" t="s">
        <v>444</v>
      </c>
      <c r="I85" s="1395"/>
      <c r="J85" s="180"/>
      <c r="K85" s="180"/>
      <c r="L85" s="388"/>
      <c r="M85" s="183"/>
      <c r="N85" s="183"/>
      <c r="V85" s="183"/>
    </row>
    <row r="86" spans="1:47" s="240" customFormat="1" ht="96.75" customHeight="1">
      <c r="A86" s="109" t="str">
        <f t="shared" si="8"/>
        <v>T2: Building Shell</v>
      </c>
      <c r="B86" s="109" t="str">
        <f t="shared" si="8"/>
        <v>Insulation</v>
      </c>
      <c r="C86" s="109" t="str">
        <f t="shared" si="8"/>
        <v>Ceiling</v>
      </c>
      <c r="D86" s="381">
        <f t="shared" si="11"/>
        <v>0.69005417216267184</v>
      </c>
      <c r="E86" s="1395" t="s">
        <v>445</v>
      </c>
      <c r="F86" s="1395"/>
      <c r="G86" s="1239">
        <f t="shared" si="12"/>
        <v>2.5012742103870855</v>
      </c>
      <c r="H86" s="1395" t="s">
        <v>446</v>
      </c>
      <c r="I86" s="1395"/>
      <c r="J86" s="180"/>
      <c r="K86" s="180"/>
      <c r="L86" s="388"/>
      <c r="M86" s="183"/>
      <c r="N86" s="183"/>
      <c r="V86" s="183"/>
    </row>
    <row r="87" spans="1:47" s="240" customFormat="1" ht="63" customHeight="1">
      <c r="A87" s="242" t="str">
        <f t="shared" si="8"/>
        <v>T2: Building Shell</v>
      </c>
      <c r="B87" s="242" t="str">
        <f t="shared" si="8"/>
        <v>Insulation</v>
      </c>
      <c r="C87" s="242" t="str">
        <f t="shared" si="8"/>
        <v>Wall</v>
      </c>
      <c r="D87" s="389">
        <f t="shared" si="11"/>
        <v>2.0430285496875991</v>
      </c>
      <c r="E87" s="1392" t="s">
        <v>447</v>
      </c>
      <c r="F87" s="1392"/>
      <c r="G87" s="1240">
        <f t="shared" si="12"/>
        <v>1.7802399216950056</v>
      </c>
      <c r="H87" s="1392" t="s">
        <v>448</v>
      </c>
      <c r="I87" s="1392"/>
      <c r="J87" s="180"/>
      <c r="K87" s="180"/>
      <c r="L87" s="388"/>
      <c r="M87" s="183"/>
      <c r="N87" s="183"/>
      <c r="V87" s="183"/>
    </row>
    <row r="88" spans="1:47" s="240" customFormat="1" ht="79.5" customHeight="1">
      <c r="A88" s="109" t="str">
        <f t="shared" si="8"/>
        <v>T3: HVAC</v>
      </c>
      <c r="B88" s="109" t="str">
        <f t="shared" si="8"/>
        <v>Air Conditioner</v>
      </c>
      <c r="C88" s="109" t="str">
        <f t="shared" si="8"/>
        <v>Time-of-Sale</v>
      </c>
      <c r="D88" s="381">
        <f t="shared" si="11"/>
        <v>0.85858958643343819</v>
      </c>
      <c r="E88" s="1395" t="s">
        <v>1001</v>
      </c>
      <c r="F88" s="1395"/>
      <c r="G88" s="1239">
        <f t="shared" si="12"/>
        <v>0.94564989459782478</v>
      </c>
      <c r="H88" s="1395" t="s">
        <v>1002</v>
      </c>
      <c r="I88" s="1395"/>
      <c r="J88" s="180"/>
      <c r="K88" s="180"/>
      <c r="L88" s="388"/>
      <c r="M88" s="183"/>
      <c r="N88" s="183"/>
      <c r="V88" s="183"/>
    </row>
    <row r="89" spans="1:47" s="240" customFormat="1" ht="75.75" customHeight="1">
      <c r="A89" s="242" t="str">
        <f t="shared" si="8"/>
        <v>T3: HVAC</v>
      </c>
      <c r="B89" s="242" t="str">
        <f t="shared" si="8"/>
        <v>Air Conditioner</v>
      </c>
      <c r="C89" s="242" t="str">
        <f t="shared" si="8"/>
        <v>Early Replacement</v>
      </c>
      <c r="D89" s="389">
        <f t="shared" si="11"/>
        <v>0.46096002215687165</v>
      </c>
      <c r="E89" s="1392" t="s">
        <v>1003</v>
      </c>
      <c r="F89" s="1392"/>
      <c r="G89" s="1240">
        <f t="shared" si="12"/>
        <v>0.62823559903957826</v>
      </c>
      <c r="H89" s="1392" t="s">
        <v>1004</v>
      </c>
      <c r="I89" s="1392"/>
      <c r="J89" s="180"/>
      <c r="K89" s="180"/>
      <c r="L89" s="392"/>
      <c r="M89" s="393"/>
      <c r="N89" s="183"/>
      <c r="V89" s="183"/>
    </row>
    <row r="90" spans="1:47" s="240" customFormat="1" ht="71.25" customHeight="1">
      <c r="A90" s="109" t="str">
        <f t="shared" si="8"/>
        <v>T3: HVAC</v>
      </c>
      <c r="B90" s="109" t="str">
        <f t="shared" si="8"/>
        <v>Heat Pump</v>
      </c>
      <c r="C90" s="109" t="str">
        <f t="shared" si="8"/>
        <v>Air Source Time-of-Sale</v>
      </c>
      <c r="D90" s="381">
        <f t="shared" si="11"/>
        <v>0.98551938395001093</v>
      </c>
      <c r="E90" s="1395" t="s">
        <v>1005</v>
      </c>
      <c r="F90" s="1395"/>
      <c r="G90" s="1239">
        <f t="shared" si="12"/>
        <v>1.2872777227632095</v>
      </c>
      <c r="H90" s="1395" t="s">
        <v>1006</v>
      </c>
      <c r="I90" s="1395"/>
      <c r="J90" s="180"/>
      <c r="K90" s="180"/>
      <c r="L90" s="396"/>
      <c r="M90" s="395"/>
      <c r="N90" s="183"/>
      <c r="V90" s="183"/>
      <c r="AU90" s="390"/>
    </row>
    <row r="91" spans="1:47" s="240" customFormat="1" ht="74.25" customHeight="1">
      <c r="A91" s="109" t="str">
        <f t="shared" si="8"/>
        <v>T3: HVAC</v>
      </c>
      <c r="B91" s="109" t="str">
        <f t="shared" si="8"/>
        <v>Heat Pump</v>
      </c>
      <c r="C91" s="109" t="str">
        <f t="shared" si="8"/>
        <v>Air Source Early Replacement</v>
      </c>
      <c r="D91" s="381">
        <f t="shared" si="11"/>
        <v>0.76078576426286448</v>
      </c>
      <c r="E91" s="1395" t="s">
        <v>1007</v>
      </c>
      <c r="F91" s="1395"/>
      <c r="G91" s="1239">
        <f t="shared" si="12"/>
        <v>0.7168005933916809</v>
      </c>
      <c r="H91" s="1395" t="s">
        <v>1008</v>
      </c>
      <c r="I91" s="1395"/>
      <c r="J91" s="180"/>
      <c r="K91" s="180"/>
      <c r="L91" s="87"/>
      <c r="M91" s="30"/>
      <c r="N91" s="183"/>
      <c r="V91" s="183"/>
      <c r="AU91" s="391"/>
    </row>
    <row r="92" spans="1:47" s="240" customFormat="1" ht="74.25" customHeight="1">
      <c r="A92" s="109" t="str">
        <f t="shared" si="8"/>
        <v>T3: HVAC</v>
      </c>
      <c r="B92" s="109" t="str">
        <f t="shared" si="8"/>
        <v>Heat Pump</v>
      </c>
      <c r="C92" s="109" t="str">
        <f t="shared" si="8"/>
        <v>Air Source Replace Failed ER Heat</v>
      </c>
      <c r="D92" s="381">
        <f t="shared" si="11"/>
        <v>0.68317341872574444</v>
      </c>
      <c r="E92" s="1395" t="s">
        <v>1007</v>
      </c>
      <c r="F92" s="1395"/>
      <c r="G92" s="1239">
        <f t="shared" si="12"/>
        <v>0.21873585571101387</v>
      </c>
      <c r="H92" s="1395" t="s">
        <v>1008</v>
      </c>
      <c r="I92" s="1395"/>
      <c r="J92" s="180"/>
      <c r="K92" s="180"/>
      <c r="L92" s="87"/>
      <c r="M92" s="30"/>
      <c r="N92" s="183"/>
      <c r="V92" s="183"/>
      <c r="AU92" s="391"/>
    </row>
    <row r="93" spans="1:47" s="240" customFormat="1" ht="87" customHeight="1">
      <c r="A93" s="242" t="str">
        <f t="shared" si="8"/>
        <v>T3: HVAC</v>
      </c>
      <c r="B93" s="242" t="str">
        <f t="shared" si="8"/>
        <v>Heat Pump</v>
      </c>
      <c r="C93" s="242" t="str">
        <f t="shared" si="8"/>
        <v>Air Source Replace Operating ER Heat</v>
      </c>
      <c r="D93" s="389">
        <f t="shared" si="11"/>
        <v>0.89498403670692472</v>
      </c>
      <c r="E93" s="1392" t="s">
        <v>1005</v>
      </c>
      <c r="F93" s="1392"/>
      <c r="G93" s="1240">
        <f t="shared" si="12"/>
        <v>0.10150826440742758</v>
      </c>
      <c r="H93" s="1392" t="s">
        <v>1006</v>
      </c>
      <c r="I93" s="1392"/>
      <c r="J93" s="30"/>
      <c r="K93" s="30"/>
      <c r="L93" s="87"/>
      <c r="M93" s="30"/>
      <c r="N93" s="183"/>
      <c r="V93" s="183"/>
      <c r="AU93" s="390"/>
    </row>
    <row r="94" spans="1:47" s="394" customFormat="1" ht="99.75" customHeight="1">
      <c r="A94" s="109" t="str">
        <f t="shared" ref="A94:C100" si="13">A65</f>
        <v>T3: HVAC</v>
      </c>
      <c r="B94" s="109" t="str">
        <f t="shared" si="13"/>
        <v>Heat Pump</v>
      </c>
      <c r="C94" s="109" t="str">
        <f t="shared" si="13"/>
        <v>Ductless Mini-Split</v>
      </c>
      <c r="D94" s="381">
        <f>G65</f>
        <v>0.93645946800336288</v>
      </c>
      <c r="E94" s="1394" t="s">
        <v>449</v>
      </c>
      <c r="F94" s="1394"/>
      <c r="G94" s="1241">
        <f>J65</f>
        <v>2.0536514558109853</v>
      </c>
      <c r="H94" s="1394" t="s">
        <v>450</v>
      </c>
      <c r="I94" s="1394"/>
      <c r="J94" s="180"/>
      <c r="K94" s="180"/>
      <c r="L94" s="87"/>
      <c r="M94" s="30"/>
      <c r="N94" s="393"/>
      <c r="T94" s="240"/>
      <c r="U94" s="240"/>
      <c r="V94" s="183"/>
      <c r="W94" s="240"/>
      <c r="X94" s="240"/>
      <c r="Y94" s="240"/>
      <c r="Z94" s="240"/>
      <c r="AA94" s="240"/>
      <c r="AB94" s="240"/>
      <c r="AC94" s="240"/>
      <c r="AD94" s="240"/>
      <c r="AE94" s="240"/>
      <c r="AF94" s="240"/>
      <c r="AG94" s="240"/>
      <c r="AH94" s="240"/>
      <c r="AI94" s="240"/>
      <c r="AJ94" s="240"/>
      <c r="AK94" s="240"/>
      <c r="AL94" s="240"/>
      <c r="AM94" s="240"/>
      <c r="AU94" s="390"/>
    </row>
    <row r="95" spans="1:47" s="385" customFormat="1" ht="98.25" customHeight="1">
      <c r="A95" s="109" t="str">
        <f t="shared" si="13"/>
        <v>T3: HVAC</v>
      </c>
      <c r="B95" s="109" t="str">
        <f t="shared" si="13"/>
        <v>Heat Pump</v>
      </c>
      <c r="C95" s="109" t="str">
        <f t="shared" si="13"/>
        <v>Ground Source Time-of-Sale</v>
      </c>
      <c r="D95" s="381">
        <f t="shared" ref="D95:D100" si="14">G66</f>
        <v>1.0443988813111111</v>
      </c>
      <c r="E95" s="1395" t="s">
        <v>1009</v>
      </c>
      <c r="F95" s="1395"/>
      <c r="G95" s="1239">
        <f>J66</f>
        <v>1.8478281978177298</v>
      </c>
      <c r="H95" s="1395" t="s">
        <v>1010</v>
      </c>
      <c r="I95" s="1395"/>
      <c r="J95" s="180"/>
      <c r="K95" s="180"/>
      <c r="L95" s="87"/>
      <c r="M95" s="30"/>
      <c r="N95" s="369"/>
      <c r="T95" s="240"/>
      <c r="U95" s="240"/>
      <c r="V95" s="183"/>
      <c r="W95" s="240"/>
      <c r="X95" s="240"/>
      <c r="Y95" s="240"/>
      <c r="Z95" s="240"/>
      <c r="AA95" s="240"/>
      <c r="AB95" s="240"/>
      <c r="AC95" s="240"/>
      <c r="AD95" s="240"/>
      <c r="AE95" s="240"/>
      <c r="AF95" s="240"/>
      <c r="AG95" s="240"/>
      <c r="AH95" s="240"/>
      <c r="AI95" s="240"/>
      <c r="AJ95" s="240"/>
      <c r="AK95" s="240"/>
      <c r="AL95" s="240"/>
      <c r="AM95" s="240"/>
      <c r="AU95" s="390"/>
    </row>
    <row r="96" spans="1:47" ht="94.5" customHeight="1">
      <c r="A96" s="109" t="str">
        <f t="shared" si="13"/>
        <v>T3: HVAC</v>
      </c>
      <c r="B96" s="109" t="str">
        <f t="shared" si="13"/>
        <v>Heat Pump</v>
      </c>
      <c r="C96" s="109" t="str">
        <f t="shared" si="13"/>
        <v>Ground Source Early Replacement</v>
      </c>
      <c r="D96" s="381">
        <f t="shared" si="14"/>
        <v>1.438525966151923</v>
      </c>
      <c r="E96" s="1395" t="s">
        <v>1011</v>
      </c>
      <c r="F96" s="1395"/>
      <c r="G96" s="1239">
        <f t="shared" ref="G96:G100" si="15">J67</f>
        <v>3.175740954688238</v>
      </c>
      <c r="H96" s="1395" t="s">
        <v>1012</v>
      </c>
      <c r="I96" s="1395"/>
      <c r="J96" s="180"/>
      <c r="K96" s="180"/>
      <c r="N96" s="1081"/>
      <c r="T96" s="1"/>
      <c r="U96" s="1"/>
      <c r="V96" s="68"/>
      <c r="W96" s="1"/>
      <c r="X96" s="1"/>
      <c r="Y96" s="1"/>
      <c r="Z96" s="1"/>
      <c r="AA96" s="1"/>
      <c r="AB96" s="1"/>
      <c r="AC96" s="1"/>
      <c r="AD96" s="1"/>
      <c r="AE96" s="1"/>
      <c r="AF96" s="1"/>
      <c r="AG96" s="1"/>
      <c r="AH96" s="1"/>
      <c r="AI96" s="1"/>
      <c r="AJ96" s="1"/>
      <c r="AK96" s="1"/>
      <c r="AL96" s="1"/>
      <c r="AM96" s="1"/>
      <c r="AU96" s="169"/>
    </row>
    <row r="97" spans="1:47" ht="94.5" customHeight="1">
      <c r="A97" s="109" t="str">
        <f t="shared" si="13"/>
        <v>T3: HVAC</v>
      </c>
      <c r="B97" s="109" t="str">
        <f t="shared" si="13"/>
        <v>Heat Pump</v>
      </c>
      <c r="C97" s="109" t="str">
        <f t="shared" si="13"/>
        <v>Ground Source Replace ER Heat</v>
      </c>
      <c r="D97" s="381">
        <f t="shared" si="14"/>
        <v>2.3281633270088666</v>
      </c>
      <c r="E97" s="1395" t="s">
        <v>1011</v>
      </c>
      <c r="F97" s="1395"/>
      <c r="G97" s="1239">
        <f t="shared" si="15"/>
        <v>2.0618452229967965</v>
      </c>
      <c r="H97" s="1395" t="s">
        <v>1012</v>
      </c>
      <c r="I97" s="1395"/>
      <c r="J97" s="180"/>
      <c r="K97" s="180"/>
      <c r="N97" s="1081"/>
      <c r="T97" s="1"/>
      <c r="U97" s="1"/>
      <c r="V97" s="68"/>
      <c r="W97" s="1"/>
      <c r="X97" s="1"/>
      <c r="Y97" s="1"/>
      <c r="Z97" s="1"/>
      <c r="AA97" s="1"/>
      <c r="AB97" s="1"/>
      <c r="AC97" s="1"/>
      <c r="AD97" s="1"/>
      <c r="AE97" s="1"/>
      <c r="AF97" s="1"/>
      <c r="AG97" s="1"/>
      <c r="AH97" s="1"/>
      <c r="AI97" s="1"/>
      <c r="AJ97" s="1"/>
      <c r="AK97" s="1"/>
      <c r="AL97" s="1"/>
      <c r="AM97" s="1"/>
      <c r="AU97" s="169"/>
    </row>
    <row r="98" spans="1:47" ht="101.25" customHeight="1">
      <c r="A98" s="242" t="str">
        <f t="shared" si="13"/>
        <v>T3: HVAC</v>
      </c>
      <c r="B98" s="242" t="str">
        <f t="shared" si="13"/>
        <v>Heat Pump</v>
      </c>
      <c r="C98" s="242" t="str">
        <f t="shared" si="13"/>
        <v>Ground Source New Construction</v>
      </c>
      <c r="D98" s="389">
        <f t="shared" si="14"/>
        <v>0.28147220860119371</v>
      </c>
      <c r="E98" s="1392" t="s">
        <v>1011</v>
      </c>
      <c r="F98" s="1392"/>
      <c r="G98" s="1240">
        <f t="shared" si="15"/>
        <v>0.65616389841536682</v>
      </c>
      <c r="H98" s="1392" t="s">
        <v>1012</v>
      </c>
      <c r="I98" s="1392"/>
      <c r="J98" s="180"/>
      <c r="K98" s="180"/>
      <c r="T98" s="1"/>
      <c r="U98" s="1"/>
      <c r="V98" s="68"/>
      <c r="W98" s="1"/>
      <c r="X98" s="1"/>
      <c r="Y98" s="1"/>
      <c r="Z98" s="1"/>
      <c r="AA98" s="1"/>
      <c r="AB98" s="1"/>
      <c r="AC98" s="1"/>
      <c r="AD98" s="1"/>
      <c r="AE98" s="1"/>
      <c r="AF98" s="1"/>
      <c r="AG98" s="1"/>
      <c r="AH98" s="1"/>
      <c r="AI98" s="1"/>
      <c r="AJ98" s="1"/>
      <c r="AK98" s="1"/>
      <c r="AL98" s="1"/>
      <c r="AM98" s="1"/>
      <c r="AU98" s="169"/>
    </row>
    <row r="99" spans="1:47" ht="127.5" customHeight="1">
      <c r="A99" s="1126" t="str">
        <f t="shared" si="13"/>
        <v>T3: HVAC</v>
      </c>
      <c r="B99" s="1126" t="str">
        <f t="shared" si="13"/>
        <v>Heat Pump Water Heater</v>
      </c>
      <c r="C99" s="1126"/>
      <c r="D99" s="389">
        <f t="shared" si="14"/>
        <v>0.84979424442441176</v>
      </c>
      <c r="E99" s="1391" t="s">
        <v>451</v>
      </c>
      <c r="F99" s="1391"/>
      <c r="G99" s="1240">
        <f t="shared" si="15"/>
        <v>0.84942508601358768</v>
      </c>
      <c r="H99" s="1391" t="s">
        <v>451</v>
      </c>
      <c r="I99" s="1391"/>
      <c r="J99" s="180"/>
      <c r="K99" s="180"/>
      <c r="T99" s="1"/>
      <c r="U99" s="1"/>
      <c r="V99" s="68"/>
      <c r="W99" s="1"/>
      <c r="X99" s="1"/>
      <c r="Y99" s="1"/>
      <c r="Z99" s="1"/>
      <c r="AA99" s="1"/>
      <c r="AB99" s="1"/>
      <c r="AC99" s="1"/>
      <c r="AD99" s="1"/>
      <c r="AE99" s="1"/>
      <c r="AF99" s="1"/>
      <c r="AG99" s="1"/>
      <c r="AH99" s="1"/>
      <c r="AI99" s="1"/>
      <c r="AJ99" s="1"/>
      <c r="AK99" s="1"/>
      <c r="AL99" s="1"/>
      <c r="AM99" s="1"/>
      <c r="AU99" s="169"/>
    </row>
    <row r="100" spans="1:47" ht="117.75" customHeight="1">
      <c r="A100" s="242" t="str">
        <f t="shared" si="13"/>
        <v>T3: HVAC</v>
      </c>
      <c r="B100" s="242" t="str">
        <f t="shared" si="13"/>
        <v>ECM Furnace Fan</v>
      </c>
      <c r="C100" s="242"/>
      <c r="D100" s="389">
        <f t="shared" si="14"/>
        <v>1.0174877924674839</v>
      </c>
      <c r="E100" s="1393" t="s">
        <v>452</v>
      </c>
      <c r="F100" s="1393"/>
      <c r="G100" s="1240">
        <f t="shared" si="15"/>
        <v>1.3663864503259173</v>
      </c>
      <c r="H100" s="1393" t="s">
        <v>453</v>
      </c>
      <c r="I100" s="1393"/>
      <c r="J100" s="180"/>
      <c r="K100" s="180"/>
    </row>
    <row r="101" spans="1:47">
      <c r="A101" s="305" t="s">
        <v>189</v>
      </c>
      <c r="L101" s="171"/>
      <c r="M101" s="170"/>
      <c r="T101" s="1"/>
      <c r="U101" s="1"/>
      <c r="V101" s="68"/>
      <c r="W101" s="1"/>
      <c r="X101" s="1"/>
      <c r="Y101" s="1"/>
      <c r="Z101" s="1"/>
      <c r="AA101" s="1"/>
      <c r="AB101" s="1"/>
      <c r="AC101" s="1"/>
      <c r="AD101" s="1"/>
      <c r="AE101" s="1"/>
      <c r="AF101" s="1"/>
      <c r="AG101" s="1"/>
      <c r="AH101" s="1"/>
      <c r="AI101" s="1"/>
      <c r="AJ101" s="1"/>
      <c r="AK101" s="1"/>
      <c r="AL101" s="1"/>
      <c r="AM101" s="1"/>
      <c r="AU101" s="169"/>
    </row>
    <row r="102" spans="1:47">
      <c r="A102" s="179"/>
      <c r="B102" s="178"/>
      <c r="C102" s="177"/>
      <c r="D102" s="177"/>
      <c r="E102" s="177"/>
      <c r="F102" s="177"/>
      <c r="G102" s="177"/>
      <c r="H102" s="177"/>
      <c r="I102" s="177"/>
      <c r="J102" s="177"/>
      <c r="K102" s="177"/>
      <c r="L102" s="171"/>
      <c r="M102" s="170"/>
      <c r="T102" s="1"/>
      <c r="U102" s="1"/>
      <c r="V102" s="68"/>
      <c r="W102" s="1"/>
      <c r="X102" s="1"/>
      <c r="Y102" s="1"/>
      <c r="Z102" s="1"/>
      <c r="AA102" s="1"/>
      <c r="AB102" s="1"/>
      <c r="AC102" s="1"/>
      <c r="AD102" s="1"/>
      <c r="AE102" s="1"/>
      <c r="AF102" s="1"/>
      <c r="AG102" s="1"/>
      <c r="AH102" s="1"/>
      <c r="AI102" s="1"/>
      <c r="AJ102" s="1"/>
      <c r="AK102" s="1"/>
      <c r="AL102" s="1"/>
      <c r="AM102" s="1"/>
      <c r="AU102" s="169"/>
    </row>
    <row r="103" spans="1:47">
      <c r="A103" s="44"/>
      <c r="K103" s="1089"/>
      <c r="L103" s="171"/>
      <c r="M103" s="170"/>
      <c r="T103" s="1"/>
      <c r="U103" s="1"/>
      <c r="V103" s="68"/>
      <c r="W103" s="1"/>
      <c r="X103" s="1"/>
      <c r="Y103" s="1"/>
      <c r="Z103" s="1"/>
      <c r="AA103" s="1"/>
      <c r="AB103" s="1"/>
      <c r="AC103" s="1"/>
      <c r="AD103" s="1"/>
      <c r="AE103" s="1"/>
      <c r="AF103" s="1"/>
      <c r="AG103" s="1"/>
      <c r="AH103" s="1"/>
      <c r="AI103" s="1"/>
      <c r="AJ103" s="1"/>
      <c r="AK103" s="1"/>
      <c r="AL103" s="1"/>
      <c r="AM103" s="1"/>
      <c r="AU103" s="169"/>
    </row>
    <row r="104" spans="1:47">
      <c r="A104" s="1268" t="s">
        <v>454</v>
      </c>
      <c r="B104" s="1268"/>
      <c r="C104" s="1268"/>
      <c r="D104" s="1268"/>
      <c r="E104" s="1268"/>
      <c r="F104" s="1268"/>
      <c r="G104" s="1268"/>
      <c r="H104" s="1268"/>
      <c r="I104" s="1268"/>
      <c r="J104" s="1268"/>
      <c r="K104" s="1089"/>
      <c r="L104" s="171"/>
      <c r="M104" s="170"/>
      <c r="T104" s="1"/>
      <c r="U104" s="1"/>
      <c r="V104" s="68"/>
      <c r="W104" s="1"/>
      <c r="X104" s="1"/>
      <c r="Y104" s="1"/>
      <c r="Z104" s="1"/>
      <c r="AA104" s="1"/>
      <c r="AB104" s="1"/>
      <c r="AC104" s="1"/>
      <c r="AD104" s="1"/>
      <c r="AE104" s="1"/>
      <c r="AF104" s="1"/>
      <c r="AG104" s="1"/>
      <c r="AH104" s="1"/>
      <c r="AI104" s="1"/>
      <c r="AJ104" s="1"/>
      <c r="AK104" s="1"/>
      <c r="AL104" s="1"/>
      <c r="AM104" s="1"/>
      <c r="AU104" s="169"/>
    </row>
    <row r="105" spans="1:47">
      <c r="A105" s="174" t="s">
        <v>399</v>
      </c>
      <c r="B105" s="1388" t="s">
        <v>455</v>
      </c>
      <c r="C105" s="1389"/>
      <c r="D105" s="1390" t="s">
        <v>456</v>
      </c>
      <c r="E105" s="1390"/>
      <c r="F105" s="1388" t="s">
        <v>457</v>
      </c>
      <c r="G105" s="1389"/>
      <c r="H105" s="1384" t="s">
        <v>458</v>
      </c>
      <c r="I105" s="1352" t="s">
        <v>459</v>
      </c>
      <c r="J105" s="1352" t="s">
        <v>460</v>
      </c>
      <c r="K105" s="1089"/>
      <c r="L105" s="168"/>
      <c r="M105" s="167"/>
      <c r="T105" s="1"/>
      <c r="U105" s="1"/>
      <c r="V105" s="68"/>
      <c r="W105" s="1"/>
      <c r="X105" s="1"/>
      <c r="Y105" s="1"/>
      <c r="Z105" s="1"/>
      <c r="AA105" s="1"/>
      <c r="AB105" s="1"/>
      <c r="AC105" s="1"/>
      <c r="AD105" s="1"/>
      <c r="AE105" s="1"/>
      <c r="AF105" s="1"/>
      <c r="AG105" s="1"/>
      <c r="AH105" s="1"/>
      <c r="AI105" s="1"/>
      <c r="AJ105" s="1"/>
      <c r="AK105" s="1"/>
      <c r="AL105" s="1"/>
      <c r="AM105" s="1"/>
      <c r="AU105" s="169"/>
    </row>
    <row r="106" spans="1:47">
      <c r="A106" s="173"/>
      <c r="B106" s="1384" t="s">
        <v>461</v>
      </c>
      <c r="C106" s="1386" t="s">
        <v>462</v>
      </c>
      <c r="D106" s="1384" t="s">
        <v>461</v>
      </c>
      <c r="E106" s="1386" t="s">
        <v>462</v>
      </c>
      <c r="F106" s="1384" t="s">
        <v>461</v>
      </c>
      <c r="G106" s="1386" t="s">
        <v>462</v>
      </c>
      <c r="H106" s="1384"/>
      <c r="I106" s="1352"/>
      <c r="J106" s="1352"/>
      <c r="K106" s="1089"/>
      <c r="L106" s="168"/>
      <c r="M106" s="167"/>
      <c r="T106" s="1"/>
      <c r="U106" s="1"/>
      <c r="V106" s="68"/>
      <c r="W106" s="1"/>
      <c r="X106" s="1"/>
      <c r="Y106" s="1"/>
      <c r="Z106" s="1"/>
      <c r="AA106" s="1"/>
      <c r="AB106" s="1"/>
      <c r="AC106" s="1"/>
      <c r="AD106" s="1"/>
      <c r="AE106" s="1"/>
      <c r="AF106" s="1"/>
      <c r="AG106" s="1"/>
      <c r="AH106" s="1"/>
      <c r="AI106" s="1"/>
      <c r="AJ106" s="1"/>
      <c r="AK106" s="1"/>
      <c r="AL106" s="1"/>
      <c r="AM106" s="1"/>
      <c r="AU106" s="169"/>
    </row>
    <row r="107" spans="1:47" s="165" customFormat="1" ht="13.8" thickBot="1">
      <c r="A107" s="172" t="s">
        <v>400</v>
      </c>
      <c r="B107" s="1385"/>
      <c r="C107" s="1387"/>
      <c r="D107" s="1385"/>
      <c r="E107" s="1387"/>
      <c r="F107" s="1385"/>
      <c r="G107" s="1387"/>
      <c r="H107" s="1385"/>
      <c r="I107" s="1353"/>
      <c r="J107" s="1353"/>
      <c r="K107" s="1089"/>
      <c r="L107" s="168"/>
      <c r="M107" s="167"/>
      <c r="N107" s="170"/>
      <c r="T107" s="1"/>
      <c r="U107" s="1"/>
      <c r="V107" s="68"/>
      <c r="W107" s="1"/>
      <c r="X107" s="1"/>
      <c r="Y107" s="1"/>
      <c r="Z107" s="1"/>
      <c r="AA107" s="1"/>
      <c r="AB107" s="1"/>
      <c r="AC107" s="1"/>
      <c r="AD107" s="1"/>
      <c r="AE107" s="1"/>
      <c r="AF107" s="1"/>
      <c r="AG107" s="1"/>
      <c r="AH107" s="1"/>
      <c r="AI107" s="1"/>
      <c r="AJ107" s="1"/>
      <c r="AK107" s="1"/>
      <c r="AL107" s="1"/>
      <c r="AM107" s="1"/>
      <c r="AU107" s="169"/>
    </row>
    <row r="108" spans="1:47" s="165" customFormat="1">
      <c r="A108" s="369" t="s">
        <v>463</v>
      </c>
      <c r="B108" s="1127">
        <v>9.3333333333333339</v>
      </c>
      <c r="C108" s="1128">
        <v>15.633333333333333</v>
      </c>
      <c r="D108" s="1127" t="s">
        <v>87</v>
      </c>
      <c r="E108" s="1128">
        <v>13</v>
      </c>
      <c r="F108" s="1129" t="s">
        <v>87</v>
      </c>
      <c r="G108" s="1130" t="s">
        <v>87</v>
      </c>
      <c r="H108" s="1131">
        <v>34500</v>
      </c>
      <c r="I108" s="1132" t="s">
        <v>87</v>
      </c>
      <c r="J108" s="1131">
        <v>12</v>
      </c>
      <c r="K108" s="1089"/>
      <c r="L108" s="168"/>
      <c r="M108" s="167"/>
      <c r="N108" s="170"/>
      <c r="T108" s="1"/>
      <c r="U108" s="1"/>
      <c r="V108" s="68"/>
      <c r="W108" s="1"/>
      <c r="X108" s="1"/>
      <c r="Y108" s="1"/>
      <c r="Z108" s="1"/>
      <c r="AA108" s="1"/>
      <c r="AB108" s="1"/>
      <c r="AC108" s="1"/>
      <c r="AD108" s="1"/>
      <c r="AE108" s="1"/>
      <c r="AF108" s="1"/>
      <c r="AG108" s="1"/>
      <c r="AH108" s="1"/>
      <c r="AI108" s="1"/>
      <c r="AJ108" s="1"/>
      <c r="AK108" s="1"/>
      <c r="AL108" s="1"/>
      <c r="AM108" s="1"/>
    </row>
    <row r="109" spans="1:47" s="165" customFormat="1">
      <c r="A109" s="163" t="s">
        <v>464</v>
      </c>
      <c r="B109" s="1133">
        <v>9.6666666666666661</v>
      </c>
      <c r="C109" s="1134">
        <v>15.1</v>
      </c>
      <c r="D109" s="1133" t="s">
        <v>87</v>
      </c>
      <c r="E109" s="1133" t="s">
        <v>87</v>
      </c>
      <c r="F109" s="1135" t="s">
        <v>87</v>
      </c>
      <c r="G109" s="1136" t="s">
        <v>87</v>
      </c>
      <c r="H109" s="1137">
        <v>38000</v>
      </c>
      <c r="I109" s="1138" t="s">
        <v>87</v>
      </c>
      <c r="J109" s="1137">
        <v>6</v>
      </c>
      <c r="K109" s="1089"/>
      <c r="L109" s="168"/>
      <c r="M109" s="167"/>
      <c r="N109" s="170"/>
      <c r="T109" s="1"/>
      <c r="U109" s="1"/>
      <c r="V109" s="68"/>
      <c r="W109" s="1"/>
      <c r="X109" s="1"/>
      <c r="Y109" s="1"/>
      <c r="Z109" s="1"/>
      <c r="AA109" s="1"/>
      <c r="AB109" s="1"/>
      <c r="AC109" s="1"/>
      <c r="AD109" s="1"/>
      <c r="AE109" s="1"/>
      <c r="AF109" s="1"/>
      <c r="AG109" s="1"/>
      <c r="AH109" s="1"/>
      <c r="AI109" s="1"/>
      <c r="AJ109" s="1"/>
      <c r="AK109" s="1"/>
      <c r="AL109" s="1"/>
      <c r="AM109" s="1"/>
    </row>
    <row r="110" spans="1:47" s="165" customFormat="1">
      <c r="A110" s="68" t="s">
        <v>465</v>
      </c>
      <c r="B110" s="1139">
        <v>9.1999999999999993</v>
      </c>
      <c r="C110" s="1140">
        <v>16</v>
      </c>
      <c r="D110" s="1139" t="s">
        <v>87</v>
      </c>
      <c r="E110" s="1139" t="s">
        <v>87</v>
      </c>
      <c r="F110" s="1139" t="s">
        <v>87</v>
      </c>
      <c r="G110" s="616" t="s">
        <v>87</v>
      </c>
      <c r="H110" s="1141">
        <v>30000</v>
      </c>
      <c r="I110" s="60" t="s">
        <v>87</v>
      </c>
      <c r="J110" s="1141">
        <v>5</v>
      </c>
      <c r="K110" s="1089"/>
      <c r="L110" s="168"/>
      <c r="M110" s="167"/>
      <c r="N110" s="170"/>
      <c r="T110" s="1"/>
      <c r="U110" s="1"/>
      <c r="V110" s="68"/>
      <c r="W110" s="1"/>
      <c r="X110" s="1"/>
      <c r="Y110" s="1"/>
      <c r="Z110" s="1"/>
      <c r="AA110" s="1"/>
      <c r="AB110" s="1"/>
      <c r="AC110" s="1"/>
      <c r="AD110" s="1"/>
      <c r="AE110" s="1"/>
      <c r="AF110" s="1"/>
      <c r="AG110" s="1"/>
      <c r="AH110" s="1"/>
      <c r="AI110" s="1"/>
      <c r="AJ110" s="1"/>
      <c r="AK110" s="1"/>
      <c r="AL110" s="1"/>
      <c r="AM110" s="1"/>
    </row>
    <row r="111" spans="1:47" s="165" customFormat="1">
      <c r="A111" s="163" t="s">
        <v>466</v>
      </c>
      <c r="B111" s="1133">
        <v>8</v>
      </c>
      <c r="C111" s="1134">
        <v>17</v>
      </c>
      <c r="D111" s="1133" t="s">
        <v>87</v>
      </c>
      <c r="E111" s="1134">
        <v>13</v>
      </c>
      <c r="F111" s="1135" t="s">
        <v>87</v>
      </c>
      <c r="G111" s="1136" t="s">
        <v>87</v>
      </c>
      <c r="H111" s="1137">
        <v>36000</v>
      </c>
      <c r="I111" s="1138" t="s">
        <v>87</v>
      </c>
      <c r="J111" s="1137">
        <v>1</v>
      </c>
      <c r="K111" s="1089"/>
      <c r="L111" s="168"/>
      <c r="M111" s="167"/>
      <c r="N111" s="170"/>
      <c r="T111" s="1"/>
      <c r="U111" s="1"/>
      <c r="V111" s="68"/>
      <c r="W111" s="1"/>
      <c r="X111" s="1"/>
      <c r="Y111" s="1"/>
      <c r="Z111" s="1"/>
      <c r="AA111" s="1"/>
      <c r="AB111" s="1"/>
      <c r="AC111" s="1"/>
      <c r="AD111" s="1"/>
      <c r="AE111" s="1"/>
      <c r="AF111" s="1"/>
      <c r="AG111" s="1"/>
      <c r="AH111" s="1"/>
      <c r="AI111" s="1"/>
      <c r="AJ111" s="1"/>
      <c r="AK111" s="1"/>
      <c r="AL111" s="1"/>
      <c r="AM111" s="1"/>
    </row>
    <row r="112" spans="1:47" s="165" customFormat="1">
      <c r="A112" s="369" t="s">
        <v>467</v>
      </c>
      <c r="B112" s="1127">
        <v>9.5375502008032136</v>
      </c>
      <c r="C112" s="1142">
        <v>16.281359851988903</v>
      </c>
      <c r="D112" s="1127" t="s">
        <v>87</v>
      </c>
      <c r="E112" s="1142">
        <v>13.026315789473685</v>
      </c>
      <c r="F112" s="1129" t="s">
        <v>87</v>
      </c>
      <c r="G112" s="1130" t="s">
        <v>87</v>
      </c>
      <c r="H112" s="1131">
        <v>38658.325666973324</v>
      </c>
      <c r="I112" s="1132" t="s">
        <v>87</v>
      </c>
      <c r="J112" s="1131">
        <v>1114</v>
      </c>
      <c r="K112" s="1089"/>
      <c r="L112" s="168"/>
      <c r="M112" s="167"/>
      <c r="N112" s="170"/>
      <c r="T112" s="1"/>
      <c r="U112" s="1"/>
      <c r="V112" s="68"/>
      <c r="W112" s="1"/>
      <c r="X112" s="1"/>
      <c r="Y112" s="1"/>
      <c r="Z112" s="1"/>
      <c r="AA112" s="1"/>
      <c r="AB112" s="1"/>
      <c r="AC112" s="1"/>
      <c r="AD112" s="1"/>
      <c r="AE112" s="1"/>
      <c r="AF112" s="1"/>
      <c r="AG112" s="1"/>
      <c r="AH112" s="1"/>
      <c r="AI112" s="1"/>
      <c r="AJ112" s="1"/>
      <c r="AK112" s="1"/>
      <c r="AL112" s="1"/>
      <c r="AM112" s="1"/>
    </row>
    <row r="113" spans="1:39" s="166" customFormat="1" ht="12.9" customHeight="1">
      <c r="A113" s="163" t="s">
        <v>464</v>
      </c>
      <c r="B113" s="1133">
        <v>9.5555555555555554</v>
      </c>
      <c r="C113" s="1143">
        <v>15.208737864077664</v>
      </c>
      <c r="D113" s="1133" t="s">
        <v>87</v>
      </c>
      <c r="E113" s="1143">
        <v>12.5</v>
      </c>
      <c r="F113" s="1135" t="s">
        <v>87</v>
      </c>
      <c r="G113" s="1136" t="s">
        <v>87</v>
      </c>
      <c r="H113" s="1137">
        <v>40449.760765550236</v>
      </c>
      <c r="I113" s="1138" t="s">
        <v>87</v>
      </c>
      <c r="J113" s="1137">
        <v>207</v>
      </c>
      <c r="K113" s="1089"/>
      <c r="L113" s="168"/>
      <c r="M113" s="167"/>
      <c r="N113" s="167"/>
      <c r="T113" s="1"/>
      <c r="U113" s="1"/>
      <c r="V113" s="68"/>
      <c r="W113" s="1"/>
      <c r="X113" s="1"/>
      <c r="Y113" s="1"/>
      <c r="Z113" s="1"/>
      <c r="AA113" s="1"/>
      <c r="AB113" s="1"/>
      <c r="AC113" s="1"/>
      <c r="AD113" s="1"/>
      <c r="AE113" s="1"/>
      <c r="AF113" s="1"/>
      <c r="AG113" s="1"/>
      <c r="AH113" s="1"/>
      <c r="AI113" s="1"/>
      <c r="AJ113" s="1"/>
      <c r="AK113" s="1"/>
      <c r="AL113" s="165"/>
      <c r="AM113" s="165"/>
    </row>
    <row r="114" spans="1:39" s="166" customFormat="1" ht="12.9" customHeight="1">
      <c r="A114" s="68" t="s">
        <v>465</v>
      </c>
      <c r="B114" s="1139">
        <v>9.4748103186646428</v>
      </c>
      <c r="C114" s="1140">
        <v>16.064529331514322</v>
      </c>
      <c r="D114" s="1139" t="s">
        <v>87</v>
      </c>
      <c r="E114" s="1140">
        <v>12.9</v>
      </c>
      <c r="F114" s="1139" t="s">
        <v>87</v>
      </c>
      <c r="G114" s="616" t="s">
        <v>87</v>
      </c>
      <c r="H114" s="1141">
        <v>37564.081632653062</v>
      </c>
      <c r="I114" s="60" t="s">
        <v>87</v>
      </c>
      <c r="J114" s="1141">
        <v>735</v>
      </c>
      <c r="K114" s="1089"/>
      <c r="L114" s="168"/>
      <c r="M114" s="167"/>
      <c r="N114" s="1084"/>
      <c r="T114" s="1"/>
      <c r="U114" s="1"/>
      <c r="V114" s="68"/>
      <c r="W114" s="1089"/>
      <c r="X114" s="1089"/>
      <c r="Y114" s="1089"/>
      <c r="Z114" s="1089"/>
      <c r="AA114" s="1089"/>
      <c r="AB114" s="1089"/>
      <c r="AC114" s="1"/>
      <c r="AD114" s="1"/>
      <c r="AE114" s="1"/>
      <c r="AF114" s="1"/>
      <c r="AG114" s="1"/>
      <c r="AH114" s="1"/>
      <c r="AI114" s="1"/>
      <c r="AJ114" s="1"/>
      <c r="AK114" s="1"/>
      <c r="AL114" s="1089"/>
      <c r="AM114" s="1089"/>
    </row>
    <row r="115" spans="1:39" s="166" customFormat="1" ht="12.9" customHeight="1">
      <c r="A115" s="163" t="s">
        <v>466</v>
      </c>
      <c r="B115" s="1133">
        <v>9.80722891566265</v>
      </c>
      <c r="C115" s="1143">
        <v>18.465204678362571</v>
      </c>
      <c r="D115" s="1133" t="s">
        <v>87</v>
      </c>
      <c r="E115" s="1143">
        <v>13.583333333333334</v>
      </c>
      <c r="F115" s="1135" t="s">
        <v>87</v>
      </c>
      <c r="G115" s="1136" t="s">
        <v>87</v>
      </c>
      <c r="H115" s="1137">
        <v>40918.604651162794</v>
      </c>
      <c r="I115" s="1138" t="s">
        <v>87</v>
      </c>
      <c r="J115" s="1137">
        <v>172</v>
      </c>
      <c r="K115" s="1089"/>
      <c r="L115" s="87"/>
      <c r="M115" s="30"/>
      <c r="N115" s="167"/>
      <c r="T115" s="1"/>
      <c r="U115" s="1"/>
      <c r="V115" s="68"/>
      <c r="W115" s="1089"/>
      <c r="X115" s="1089"/>
      <c r="Y115" s="1089"/>
      <c r="Z115" s="1089"/>
      <c r="AA115" s="1089"/>
      <c r="AB115" s="1089"/>
      <c r="AC115" s="1"/>
      <c r="AD115" s="1"/>
      <c r="AE115" s="1"/>
      <c r="AF115" s="1"/>
      <c r="AG115" s="1"/>
      <c r="AH115" s="1"/>
      <c r="AI115" s="1"/>
      <c r="AJ115" s="1"/>
      <c r="AK115" s="1"/>
      <c r="AL115" s="1089"/>
      <c r="AM115" s="1089"/>
    </row>
    <row r="116" spans="1:39" s="166" customFormat="1" ht="12.9" customHeight="1">
      <c r="A116" s="369" t="s">
        <v>468</v>
      </c>
      <c r="B116" s="1127">
        <v>10</v>
      </c>
      <c r="C116" s="1142">
        <v>16.3125</v>
      </c>
      <c r="D116" s="1127" t="s">
        <v>87</v>
      </c>
      <c r="E116" s="1127" t="s">
        <v>87</v>
      </c>
      <c r="F116" s="1129" t="s">
        <v>87</v>
      </c>
      <c r="G116" s="1128">
        <v>8.8000000000000007</v>
      </c>
      <c r="H116" s="1132">
        <v>30000</v>
      </c>
      <c r="I116" s="1144">
        <v>28711.1</v>
      </c>
      <c r="J116" s="1132">
        <v>4</v>
      </c>
      <c r="K116" s="1089"/>
      <c r="L116" s="87"/>
      <c r="M116" s="30"/>
      <c r="N116" s="167"/>
      <c r="T116" s="1089"/>
      <c r="U116" s="1"/>
      <c r="V116" s="68"/>
      <c r="W116" s="1089"/>
      <c r="X116" s="1089"/>
      <c r="Y116" s="1089"/>
      <c r="Z116" s="1089"/>
      <c r="AA116" s="1089"/>
      <c r="AB116" s="1089"/>
      <c r="AC116" s="1"/>
      <c r="AD116" s="1"/>
      <c r="AE116" s="1"/>
      <c r="AF116" s="1"/>
      <c r="AG116" s="1"/>
      <c r="AH116" s="1"/>
      <c r="AI116" s="1"/>
      <c r="AJ116" s="1"/>
      <c r="AK116" s="1"/>
      <c r="AL116" s="1089"/>
      <c r="AM116" s="1089"/>
    </row>
    <row r="117" spans="1:39" s="166" customFormat="1" ht="12.9" customHeight="1">
      <c r="A117" s="163" t="s">
        <v>464</v>
      </c>
      <c r="B117" s="1133">
        <v>10</v>
      </c>
      <c r="C117" s="1134">
        <v>15</v>
      </c>
      <c r="D117" s="1133" t="s">
        <v>87</v>
      </c>
      <c r="E117" s="1133" t="s">
        <v>87</v>
      </c>
      <c r="F117" s="1135" t="s">
        <v>87</v>
      </c>
      <c r="G117" s="1134">
        <v>8.35</v>
      </c>
      <c r="H117" s="1137">
        <v>39000</v>
      </c>
      <c r="I117" s="1138">
        <v>36259.1</v>
      </c>
      <c r="J117" s="1137">
        <v>2</v>
      </c>
      <c r="K117" s="1089"/>
      <c r="L117" s="87"/>
      <c r="M117" s="30"/>
      <c r="N117" s="167"/>
      <c r="T117" s="1089"/>
      <c r="U117" s="1"/>
      <c r="V117" s="1247"/>
      <c r="W117" s="1089"/>
      <c r="X117" s="1089"/>
      <c r="Y117" s="1089"/>
      <c r="Z117" s="1089"/>
      <c r="AA117" s="1089"/>
      <c r="AB117" s="1089"/>
      <c r="AC117" s="1"/>
      <c r="AD117" s="1"/>
      <c r="AE117" s="1"/>
      <c r="AF117" s="1"/>
      <c r="AG117" s="68"/>
      <c r="AH117" s="1"/>
      <c r="AI117" s="169"/>
      <c r="AJ117" s="1"/>
      <c r="AK117" s="1"/>
      <c r="AL117" s="1089"/>
      <c r="AM117" s="1089"/>
    </row>
    <row r="118" spans="1:39" s="166" customFormat="1" ht="12.9" customHeight="1">
      <c r="A118" s="68" t="s">
        <v>465</v>
      </c>
      <c r="B118" s="1139">
        <v>10</v>
      </c>
      <c r="C118" s="1140">
        <v>16</v>
      </c>
      <c r="D118" s="1139" t="s">
        <v>87</v>
      </c>
      <c r="E118" s="1139" t="s">
        <v>87</v>
      </c>
      <c r="F118" s="1139" t="s">
        <v>87</v>
      </c>
      <c r="G118" s="1145">
        <v>8.5</v>
      </c>
      <c r="H118" s="1146">
        <v>18000</v>
      </c>
      <c r="I118" s="1147">
        <v>18647.099999999999</v>
      </c>
      <c r="J118" s="1146">
        <v>1</v>
      </c>
      <c r="K118" s="1089"/>
      <c r="L118" s="87"/>
      <c r="M118" s="30"/>
      <c r="N118" s="167"/>
      <c r="T118" s="1089"/>
      <c r="U118" s="1"/>
      <c r="V118" s="1248"/>
      <c r="W118" s="1089"/>
      <c r="X118" s="1089"/>
      <c r="Y118" s="1089"/>
      <c r="Z118" s="1089"/>
      <c r="AA118" s="1089"/>
      <c r="AB118" s="1089"/>
      <c r="AC118" s="5"/>
      <c r="AD118" s="5"/>
      <c r="AE118" s="1"/>
      <c r="AF118" s="1"/>
      <c r="AG118" s="38"/>
      <c r="AH118" s="1"/>
      <c r="AI118" s="169"/>
      <c r="AJ118" s="1"/>
      <c r="AK118" s="1"/>
      <c r="AL118" s="165"/>
      <c r="AM118" s="165"/>
    </row>
    <row r="119" spans="1:39" s="166" customFormat="1" ht="12.9" customHeight="1">
      <c r="A119" s="163" t="s">
        <v>466</v>
      </c>
      <c r="B119" s="1134">
        <v>19.25</v>
      </c>
      <c r="C119" s="1134">
        <v>19.25</v>
      </c>
      <c r="D119" s="1133" t="s">
        <v>87</v>
      </c>
      <c r="E119" s="1133" t="s">
        <v>87</v>
      </c>
      <c r="F119" s="1135" t="s">
        <v>87</v>
      </c>
      <c r="G119" s="1134">
        <v>10</v>
      </c>
      <c r="H119" s="1138">
        <v>24000</v>
      </c>
      <c r="I119" s="1148">
        <v>23679.1</v>
      </c>
      <c r="J119" s="1138">
        <v>1</v>
      </c>
      <c r="K119" s="1089"/>
      <c r="L119" s="87"/>
      <c r="M119" s="30"/>
      <c r="N119" s="1327"/>
      <c r="O119" s="1327"/>
      <c r="P119" s="1327"/>
      <c r="Q119" s="1327"/>
      <c r="R119" s="1327"/>
      <c r="S119" s="1327"/>
      <c r="T119" s="1327"/>
      <c r="U119" s="165"/>
      <c r="V119" s="1247"/>
      <c r="W119" s="1089"/>
      <c r="X119" s="1089"/>
      <c r="Y119" s="1089"/>
      <c r="Z119" s="1089"/>
      <c r="AA119" s="1089"/>
      <c r="AB119" s="1089"/>
      <c r="AC119" s="1"/>
      <c r="AD119" s="1"/>
      <c r="AE119" s="1"/>
      <c r="AF119" s="1"/>
      <c r="AG119" s="68"/>
      <c r="AH119" s="1"/>
      <c r="AI119" s="175"/>
      <c r="AJ119" s="165"/>
      <c r="AK119" s="165"/>
      <c r="AL119" s="1089"/>
      <c r="AM119" s="1089"/>
    </row>
    <row r="120" spans="1:39" s="166" customFormat="1" ht="12.9" customHeight="1">
      <c r="A120" s="369" t="s">
        <v>933</v>
      </c>
      <c r="B120" s="1127">
        <v>9.4913793103448274</v>
      </c>
      <c r="C120" s="1128">
        <v>16.679166666666667</v>
      </c>
      <c r="D120" s="1127" t="s">
        <v>87</v>
      </c>
      <c r="E120" s="1128">
        <v>12.5</v>
      </c>
      <c r="F120" s="1129" t="s">
        <v>87</v>
      </c>
      <c r="G120" s="1128">
        <v>9.2008333333333319</v>
      </c>
      <c r="H120" s="1132">
        <v>38557.37704918033</v>
      </c>
      <c r="I120" s="1144">
        <v>35887.886885245942</v>
      </c>
      <c r="J120" s="1132">
        <v>61</v>
      </c>
      <c r="K120" s="1089"/>
      <c r="L120" s="87"/>
      <c r="M120" s="30"/>
      <c r="N120" s="167"/>
      <c r="T120" s="1089"/>
      <c r="U120" s="1089"/>
      <c r="V120" s="1247"/>
      <c r="W120" s="1089"/>
      <c r="X120" s="1089"/>
      <c r="Y120" s="1089"/>
      <c r="Z120" s="1089"/>
      <c r="AA120" s="1089"/>
      <c r="AB120" s="1089"/>
      <c r="AC120" s="1"/>
      <c r="AD120" s="1"/>
      <c r="AE120" s="1"/>
      <c r="AF120" s="1"/>
      <c r="AG120" s="68"/>
      <c r="AH120" s="1"/>
      <c r="AI120" s="176"/>
      <c r="AJ120" s="1089"/>
      <c r="AK120" s="1089"/>
      <c r="AL120" s="1089"/>
      <c r="AM120" s="1089"/>
    </row>
    <row r="121" spans="1:39" s="166" customFormat="1" ht="12.9" customHeight="1">
      <c r="A121" s="163" t="s">
        <v>464</v>
      </c>
      <c r="B121" s="1133">
        <v>9.617647058823529</v>
      </c>
      <c r="C121" s="1134">
        <v>15.21875</v>
      </c>
      <c r="D121" s="1133" t="s">
        <v>87</v>
      </c>
      <c r="E121" s="1134">
        <v>12.166666666666666</v>
      </c>
      <c r="F121" s="1135" t="s">
        <v>87</v>
      </c>
      <c r="G121" s="1134">
        <v>8.6312500000000014</v>
      </c>
      <c r="H121" s="1138">
        <v>34941.176470588238</v>
      </c>
      <c r="I121" s="1148">
        <v>32855.099999999991</v>
      </c>
      <c r="J121" s="1138">
        <v>17</v>
      </c>
      <c r="K121" s="1089"/>
      <c r="L121" s="87"/>
      <c r="M121" s="30"/>
      <c r="N121" s="167"/>
      <c r="T121" s="1089"/>
      <c r="U121" s="1089"/>
      <c r="V121" s="1247"/>
      <c r="W121" s="1089"/>
      <c r="X121" s="1089"/>
      <c r="Y121" s="1089"/>
      <c r="Z121" s="1089"/>
      <c r="AA121" s="1089"/>
      <c r="AB121" s="1089"/>
      <c r="AC121" s="1"/>
      <c r="AD121" s="1"/>
      <c r="AE121" s="165"/>
      <c r="AF121" s="1"/>
      <c r="AG121" s="68"/>
      <c r="AH121" s="1"/>
      <c r="AI121" s="176"/>
      <c r="AJ121" s="1089"/>
      <c r="AK121" s="1089"/>
      <c r="AL121" s="165"/>
      <c r="AM121" s="165"/>
    </row>
    <row r="122" spans="1:39" s="166" customFormat="1" ht="15">
      <c r="A122" s="68" t="s">
        <v>465</v>
      </c>
      <c r="B122" s="1139">
        <v>9.0476190476190474</v>
      </c>
      <c r="C122" s="1145">
        <v>16.03125</v>
      </c>
      <c r="D122" s="1139" t="s">
        <v>87</v>
      </c>
      <c r="E122" s="1145">
        <v>13</v>
      </c>
      <c r="F122" s="1139" t="s">
        <v>87</v>
      </c>
      <c r="G122" s="1145">
        <v>9.1354166666666661</v>
      </c>
      <c r="H122" s="1146">
        <v>34750</v>
      </c>
      <c r="I122" s="1147">
        <v>32694.766666666652</v>
      </c>
      <c r="J122" s="1146">
        <v>24</v>
      </c>
      <c r="K122" s="1089"/>
      <c r="L122" s="94"/>
      <c r="M122" s="34"/>
      <c r="N122" s="167"/>
      <c r="T122" s="1089"/>
      <c r="U122" s="1089"/>
      <c r="V122" s="1247"/>
      <c r="W122" s="1089"/>
      <c r="X122" s="1089"/>
      <c r="Y122" s="1089"/>
      <c r="Z122" s="1089"/>
      <c r="AA122" s="1089"/>
      <c r="AB122" s="1089"/>
      <c r="AC122" s="1"/>
      <c r="AD122" s="1"/>
      <c r="AE122" s="1089"/>
      <c r="AF122" s="169"/>
      <c r="AG122" s="68"/>
      <c r="AH122" s="169"/>
      <c r="AI122" s="176"/>
      <c r="AJ122" s="1089"/>
      <c r="AK122" s="1089"/>
      <c r="AL122" s="165"/>
      <c r="AM122" s="165"/>
    </row>
    <row r="123" spans="1:39">
      <c r="A123" s="163" t="s">
        <v>466</v>
      </c>
      <c r="B123" s="1133">
        <v>9.85</v>
      </c>
      <c r="C123" s="1134">
        <v>18.625</v>
      </c>
      <c r="D123" s="1133" t="s">
        <v>87</v>
      </c>
      <c r="E123" s="1134">
        <v>12.5</v>
      </c>
      <c r="F123" s="1135" t="s">
        <v>87</v>
      </c>
      <c r="G123" s="1134">
        <v>9.7349999999999994</v>
      </c>
      <c r="H123" s="1138">
        <v>46200</v>
      </c>
      <c r="I123" s="1148">
        <v>42297.499999999985</v>
      </c>
      <c r="J123" s="1138">
        <v>20</v>
      </c>
      <c r="K123" s="1089"/>
      <c r="L123" s="97"/>
      <c r="M123" s="68"/>
      <c r="V123" s="1247"/>
      <c r="AC123" s="1"/>
      <c r="AD123" s="1"/>
      <c r="AF123" s="169"/>
      <c r="AG123" s="68"/>
      <c r="AH123" s="1"/>
      <c r="AI123" s="176"/>
      <c r="AL123" s="165"/>
      <c r="AM123" s="165"/>
    </row>
    <row r="124" spans="1:39" ht="26.4">
      <c r="A124" s="369" t="s">
        <v>934</v>
      </c>
      <c r="B124" s="1127">
        <v>9.6</v>
      </c>
      <c r="C124" s="1128">
        <v>18.5</v>
      </c>
      <c r="D124" s="1127" t="s">
        <v>87</v>
      </c>
      <c r="E124" s="1127" t="s">
        <v>87</v>
      </c>
      <c r="F124" s="1129" t="s">
        <v>87</v>
      </c>
      <c r="G124" s="1128">
        <v>9.8000000000000007</v>
      </c>
      <c r="H124" s="1132">
        <v>40800</v>
      </c>
      <c r="I124" s="1144">
        <v>37768.699999999997</v>
      </c>
      <c r="J124" s="1132">
        <v>5</v>
      </c>
      <c r="K124" s="1089"/>
      <c r="L124" s="98"/>
      <c r="M124" s="69"/>
      <c r="U124" s="165"/>
      <c r="V124" s="1247"/>
      <c r="AC124" s="1"/>
      <c r="AD124" s="1"/>
      <c r="AF124" s="169"/>
      <c r="AG124" s="68"/>
      <c r="AH124" s="1"/>
      <c r="AI124" s="175"/>
      <c r="AJ124" s="165"/>
      <c r="AK124" s="165"/>
      <c r="AL124" s="165"/>
      <c r="AM124" s="165"/>
    </row>
    <row r="125" spans="1:39">
      <c r="A125" s="163" t="s">
        <v>464</v>
      </c>
      <c r="B125" s="1133" t="s">
        <v>87</v>
      </c>
      <c r="C125" s="1133" t="s">
        <v>87</v>
      </c>
      <c r="D125" s="1133" t="s">
        <v>87</v>
      </c>
      <c r="E125" s="1133" t="s">
        <v>87</v>
      </c>
      <c r="F125" s="1135" t="s">
        <v>87</v>
      </c>
      <c r="G125" s="1135" t="s">
        <v>87</v>
      </c>
      <c r="H125" s="1135" t="s">
        <v>87</v>
      </c>
      <c r="I125" s="1135" t="s">
        <v>87</v>
      </c>
      <c r="J125" s="1138">
        <v>0</v>
      </c>
      <c r="K125" s="1089"/>
      <c r="L125" s="98"/>
      <c r="M125" s="69"/>
      <c r="V125" s="1247"/>
      <c r="AC125" s="1"/>
      <c r="AD125" s="1"/>
      <c r="AF125" s="169"/>
      <c r="AG125" s="68"/>
      <c r="AH125" s="1"/>
      <c r="AI125" s="176"/>
      <c r="AL125" s="165"/>
      <c r="AM125" s="165"/>
    </row>
    <row r="126" spans="1:39">
      <c r="A126" s="68" t="s">
        <v>465</v>
      </c>
      <c r="B126" s="1139">
        <v>8</v>
      </c>
      <c r="C126" s="1145">
        <v>16</v>
      </c>
      <c r="D126" s="1139" t="s">
        <v>87</v>
      </c>
      <c r="E126" s="1139" t="s">
        <v>87</v>
      </c>
      <c r="F126" s="1139" t="s">
        <v>87</v>
      </c>
      <c r="G126" s="1145">
        <v>8.5</v>
      </c>
      <c r="H126" s="1146">
        <v>36000</v>
      </c>
      <c r="I126" s="1147">
        <v>33743.1</v>
      </c>
      <c r="J126" s="1146">
        <v>1</v>
      </c>
      <c r="K126" s="1089"/>
      <c r="L126" s="159"/>
      <c r="M126" s="158"/>
      <c r="V126" s="1247"/>
      <c r="AC126" s="1"/>
      <c r="AD126" s="1"/>
      <c r="AE126" s="165"/>
      <c r="AF126" s="169"/>
      <c r="AG126" s="68"/>
      <c r="AH126" s="1"/>
      <c r="AI126" s="176"/>
      <c r="AL126" s="165"/>
      <c r="AM126" s="165"/>
    </row>
    <row r="127" spans="1:39">
      <c r="A127" s="163" t="s">
        <v>466</v>
      </c>
      <c r="B127" s="1133">
        <v>10</v>
      </c>
      <c r="C127" s="1134">
        <v>19.125</v>
      </c>
      <c r="D127" s="1133" t="s">
        <v>87</v>
      </c>
      <c r="E127" s="1133" t="s">
        <v>87</v>
      </c>
      <c r="F127" s="1135" t="s">
        <v>87</v>
      </c>
      <c r="G127" s="1134">
        <v>10.125</v>
      </c>
      <c r="H127" s="1138">
        <v>42000</v>
      </c>
      <c r="I127" s="1148">
        <v>38775.1</v>
      </c>
      <c r="J127" s="1138">
        <v>4</v>
      </c>
      <c r="K127" s="1089"/>
      <c r="L127" s="153"/>
      <c r="M127" s="152"/>
      <c r="T127" s="165"/>
      <c r="U127" s="165"/>
      <c r="V127" s="1247"/>
      <c r="AC127" s="1"/>
      <c r="AD127" s="1"/>
      <c r="AF127" s="169"/>
      <c r="AG127" s="68"/>
      <c r="AH127" s="1"/>
      <c r="AI127" s="175"/>
      <c r="AJ127" s="165"/>
      <c r="AK127" s="165"/>
      <c r="AL127" s="165"/>
      <c r="AM127" s="165"/>
    </row>
    <row r="128" spans="1:39" ht="26.4">
      <c r="A128" s="369" t="s">
        <v>935</v>
      </c>
      <c r="B128" s="1127">
        <v>9.545454545454545</v>
      </c>
      <c r="C128" s="1128">
        <v>16.682352941176472</v>
      </c>
      <c r="D128" s="1127" t="s">
        <v>87</v>
      </c>
      <c r="E128" s="1128">
        <v>11.133333333333333</v>
      </c>
      <c r="F128" s="1129" t="s">
        <v>87</v>
      </c>
      <c r="G128" s="1128">
        <v>9.2588235294117656</v>
      </c>
      <c r="H128" s="1132">
        <v>40411.76470588235</v>
      </c>
      <c r="I128" s="1144">
        <v>37443.100000000006</v>
      </c>
      <c r="J128" s="1132">
        <v>34</v>
      </c>
      <c r="K128" s="3"/>
      <c r="L128" s="153"/>
      <c r="M128" s="152"/>
      <c r="T128" s="165"/>
      <c r="U128" s="1"/>
      <c r="V128" s="1247"/>
      <c r="AC128" s="169"/>
      <c r="AD128" s="169"/>
      <c r="AE128" s="169"/>
      <c r="AF128" s="169"/>
      <c r="AG128" s="165"/>
      <c r="AH128" s="1"/>
      <c r="AI128" s="165"/>
      <c r="AJ128" s="165"/>
      <c r="AK128" s="165"/>
      <c r="AL128" s="166"/>
      <c r="AM128" s="166"/>
    </row>
    <row r="129" spans="1:39">
      <c r="A129" s="163" t="s">
        <v>464</v>
      </c>
      <c r="B129" s="1133">
        <v>9.4444444444444446</v>
      </c>
      <c r="C129" s="1134">
        <v>15.188888888888888</v>
      </c>
      <c r="D129" s="1133" t="s">
        <v>87</v>
      </c>
      <c r="E129" s="1134">
        <v>11.5</v>
      </c>
      <c r="F129" s="1135" t="s">
        <v>87</v>
      </c>
      <c r="G129" s="1134">
        <v>8.5444444444444443</v>
      </c>
      <c r="H129" s="1138">
        <v>34666.666666666664</v>
      </c>
      <c r="I129" s="1148">
        <v>32624.87777777778</v>
      </c>
      <c r="J129" s="1138">
        <v>9</v>
      </c>
      <c r="K129" s="3"/>
      <c r="L129" s="153"/>
      <c r="M129" s="152"/>
      <c r="T129" s="165"/>
      <c r="U129" s="1"/>
      <c r="V129" s="1247"/>
      <c r="AC129" s="169"/>
      <c r="AD129" s="165"/>
      <c r="AE129" s="1"/>
      <c r="AF129" s="165"/>
      <c r="AG129" s="165"/>
      <c r="AH129" s="165"/>
      <c r="AI129" s="165"/>
      <c r="AJ129" s="165"/>
      <c r="AK129" s="165"/>
      <c r="AL129" s="166"/>
      <c r="AM129" s="166"/>
    </row>
    <row r="130" spans="1:39" s="1" customFormat="1">
      <c r="A130" s="68" t="s">
        <v>465</v>
      </c>
      <c r="B130" s="1139">
        <v>9.4</v>
      </c>
      <c r="C130" s="1145">
        <v>16</v>
      </c>
      <c r="D130" s="1139" t="s">
        <v>87</v>
      </c>
      <c r="E130" s="1145">
        <v>9.9</v>
      </c>
      <c r="F130" s="1139" t="s">
        <v>87</v>
      </c>
      <c r="G130" s="1145">
        <v>9.1399999999999988</v>
      </c>
      <c r="H130" s="1146">
        <v>42800</v>
      </c>
      <c r="I130" s="1147">
        <v>39446.033333333326</v>
      </c>
      <c r="J130" s="1146">
        <v>15</v>
      </c>
      <c r="K130" s="3"/>
      <c r="L130" s="153"/>
      <c r="M130" s="152"/>
      <c r="N130" s="67"/>
      <c r="T130" s="165"/>
      <c r="V130" s="1247"/>
      <c r="W130" s="1089"/>
      <c r="X130" s="1089"/>
      <c r="Y130" s="1089"/>
      <c r="Z130" s="1089"/>
      <c r="AA130" s="1089"/>
      <c r="AB130" s="1089"/>
      <c r="AC130" s="169"/>
      <c r="AD130" s="165"/>
      <c r="AF130" s="165"/>
      <c r="AG130" s="165"/>
      <c r="AH130" s="165"/>
      <c r="AI130" s="165"/>
      <c r="AJ130" s="165"/>
      <c r="AK130" s="165"/>
      <c r="AL130" s="166"/>
      <c r="AM130" s="166"/>
    </row>
    <row r="131" spans="1:39" s="1" customFormat="1" ht="12.75" customHeight="1">
      <c r="A131" s="163" t="s">
        <v>466</v>
      </c>
      <c r="B131" s="1133">
        <v>9.8888888888888893</v>
      </c>
      <c r="C131" s="1134">
        <v>19.05</v>
      </c>
      <c r="D131" s="1133" t="s">
        <v>87</v>
      </c>
      <c r="E131" s="1134">
        <v>12</v>
      </c>
      <c r="F131" s="1135" t="s">
        <v>87</v>
      </c>
      <c r="G131" s="1134">
        <v>10.08</v>
      </c>
      <c r="H131" s="1138">
        <v>42000</v>
      </c>
      <c r="I131" s="1148">
        <v>38775.099999999991</v>
      </c>
      <c r="J131" s="1138">
        <v>10</v>
      </c>
      <c r="K131" s="3"/>
      <c r="L131" s="153"/>
      <c r="M131" s="152"/>
      <c r="N131" s="68"/>
      <c r="T131" s="165"/>
      <c r="V131" s="1247"/>
      <c r="W131" s="1089"/>
      <c r="X131" s="1089"/>
      <c r="Y131" s="1089"/>
      <c r="Z131" s="1089"/>
      <c r="AA131" s="1089"/>
      <c r="AB131" s="1089"/>
      <c r="AC131" s="169"/>
      <c r="AD131" s="165"/>
      <c r="AF131" s="165"/>
      <c r="AG131" s="165"/>
      <c r="AH131" s="165"/>
      <c r="AI131" s="165"/>
      <c r="AJ131" s="165"/>
      <c r="AK131" s="165"/>
      <c r="AL131" s="166"/>
      <c r="AM131" s="166"/>
    </row>
    <row r="132" spans="1:39" s="1" customFormat="1" ht="12.75" customHeight="1">
      <c r="A132" s="369" t="s">
        <v>469</v>
      </c>
      <c r="B132" s="1139">
        <v>9.5769230769230766</v>
      </c>
      <c r="C132" s="1145">
        <v>19.990000000000002</v>
      </c>
      <c r="D132" s="1139" t="s">
        <v>87</v>
      </c>
      <c r="E132" s="1145">
        <v>11.778571428571428</v>
      </c>
      <c r="F132" s="1129" t="s">
        <v>87</v>
      </c>
      <c r="G132" s="1128">
        <v>10.306666666666667</v>
      </c>
      <c r="H132" s="1132">
        <v>20800</v>
      </c>
      <c r="I132" s="1144">
        <v>20995.366666666654</v>
      </c>
      <c r="J132" s="1132">
        <v>45</v>
      </c>
      <c r="K132" s="3"/>
      <c r="L132" s="153"/>
      <c r="M132" s="152"/>
      <c r="N132" s="67"/>
      <c r="T132" s="165"/>
      <c r="V132" s="1247"/>
      <c r="W132" s="1089"/>
      <c r="X132" s="1089"/>
      <c r="Y132" s="1089"/>
      <c r="Z132" s="1089"/>
      <c r="AA132" s="1089"/>
      <c r="AB132" s="1089"/>
      <c r="AC132" s="169"/>
      <c r="AD132" s="165"/>
      <c r="AF132" s="165"/>
      <c r="AG132" s="165"/>
      <c r="AH132" s="165"/>
      <c r="AI132" s="165"/>
      <c r="AJ132" s="165"/>
      <c r="AK132" s="165"/>
      <c r="AL132" s="166"/>
      <c r="AM132" s="166"/>
    </row>
    <row r="133" spans="1:39" s="1" customFormat="1" ht="12.75" customHeight="1">
      <c r="A133" s="1149" t="s">
        <v>470</v>
      </c>
      <c r="B133" s="1150" t="s">
        <v>87</v>
      </c>
      <c r="C133" s="1151" t="s">
        <v>87</v>
      </c>
      <c r="D133" s="1150" t="s">
        <v>87</v>
      </c>
      <c r="E133" s="1151">
        <v>25.185714285714287</v>
      </c>
      <c r="F133" s="1152" t="s">
        <v>87</v>
      </c>
      <c r="G133" s="1151" t="s">
        <v>87</v>
      </c>
      <c r="H133" s="1153">
        <v>43885.714285714283</v>
      </c>
      <c r="I133" s="1154">
        <v>49557.957142857136</v>
      </c>
      <c r="J133" s="1153">
        <v>7</v>
      </c>
      <c r="K133" s="3"/>
      <c r="L133" s="153"/>
      <c r="M133" s="152"/>
      <c r="N133" s="246"/>
      <c r="O133" s="246"/>
      <c r="P133" s="246"/>
      <c r="Q133" s="246"/>
      <c r="R133" s="246"/>
      <c r="S133" s="246"/>
      <c r="T133" s="246"/>
      <c r="V133" s="1247"/>
      <c r="W133" s="1089"/>
      <c r="X133" s="1089"/>
      <c r="Y133" s="1089"/>
      <c r="Z133" s="1089"/>
      <c r="AA133" s="1089"/>
      <c r="AB133" s="1089"/>
      <c r="AC133" s="169"/>
      <c r="AD133" s="165"/>
      <c r="AF133" s="165"/>
      <c r="AG133" s="165"/>
      <c r="AH133" s="165"/>
      <c r="AI133" s="165"/>
      <c r="AJ133" s="165"/>
      <c r="AK133" s="165"/>
      <c r="AL133" s="166"/>
      <c r="AM133" s="166"/>
    </row>
    <row r="134" spans="1:39" s="156" customFormat="1" ht="26.4">
      <c r="A134" s="1155" t="s">
        <v>471</v>
      </c>
      <c r="B134" s="1127" t="s">
        <v>87</v>
      </c>
      <c r="C134" s="1128" t="s">
        <v>87</v>
      </c>
      <c r="D134" s="1127" t="s">
        <v>87</v>
      </c>
      <c r="E134" s="1128">
        <v>25.533333333333331</v>
      </c>
      <c r="F134" s="1127" t="s">
        <v>87</v>
      </c>
      <c r="G134" s="1128" t="s">
        <v>87</v>
      </c>
      <c r="H134" s="1132">
        <v>47800</v>
      </c>
      <c r="I134" s="1144">
        <v>40452.433333333327</v>
      </c>
      <c r="J134" s="1132">
        <v>3</v>
      </c>
      <c r="K134" s="3"/>
      <c r="L134" s="153"/>
      <c r="M134" s="152"/>
      <c r="N134" s="157"/>
      <c r="T134" s="166"/>
      <c r="U134" s="1087"/>
      <c r="V134" s="1249"/>
      <c r="W134" s="1089"/>
      <c r="X134" s="1089"/>
      <c r="Y134" s="1089"/>
      <c r="Z134" s="1089"/>
      <c r="AA134" s="1089"/>
      <c r="AB134" s="1089"/>
      <c r="AC134" s="169"/>
      <c r="AD134" s="166"/>
      <c r="AE134" s="1087"/>
      <c r="AF134" s="166"/>
      <c r="AG134" s="166"/>
      <c r="AH134" s="166"/>
      <c r="AI134" s="166"/>
      <c r="AJ134" s="166"/>
      <c r="AK134" s="166"/>
      <c r="AL134" s="166"/>
      <c r="AM134" s="166"/>
    </row>
    <row r="135" spans="1:39" s="154" customFormat="1" ht="26.4">
      <c r="A135" s="1149" t="s">
        <v>472</v>
      </c>
      <c r="B135" s="1150" t="s">
        <v>87</v>
      </c>
      <c r="C135" s="1151" t="s">
        <v>87</v>
      </c>
      <c r="D135" s="1150" t="s">
        <v>87</v>
      </c>
      <c r="E135" s="1150" t="s">
        <v>87</v>
      </c>
      <c r="F135" s="1152" t="s">
        <v>87</v>
      </c>
      <c r="G135" s="1151" t="s">
        <v>87</v>
      </c>
      <c r="H135" s="1150" t="s">
        <v>87</v>
      </c>
      <c r="I135" s="1150" t="s">
        <v>87</v>
      </c>
      <c r="J135" s="1153">
        <v>0</v>
      </c>
      <c r="K135" s="3"/>
      <c r="L135" s="153"/>
      <c r="M135" s="152"/>
      <c r="N135" s="152"/>
      <c r="T135" s="166"/>
      <c r="U135" s="1087"/>
      <c r="V135" s="1249"/>
      <c r="W135" s="1089"/>
      <c r="X135" s="1089"/>
      <c r="Y135" s="1089"/>
      <c r="Z135" s="1089"/>
      <c r="AA135" s="1089"/>
      <c r="AB135" s="1089"/>
      <c r="AC135" s="169"/>
      <c r="AD135" s="166"/>
      <c r="AE135" s="1087"/>
      <c r="AF135" s="166"/>
      <c r="AG135" s="166"/>
      <c r="AH135" s="166"/>
      <c r="AI135" s="166"/>
      <c r="AJ135" s="166"/>
      <c r="AK135" s="166"/>
      <c r="AL135" s="166"/>
      <c r="AM135" s="166"/>
    </row>
    <row r="136" spans="1:39" s="154" customFormat="1" ht="26.4">
      <c r="A136" s="1155" t="s">
        <v>473</v>
      </c>
      <c r="B136" s="1127" t="s">
        <v>87</v>
      </c>
      <c r="C136" s="1128" t="s">
        <v>87</v>
      </c>
      <c r="D136" s="1127" t="s">
        <v>87</v>
      </c>
      <c r="E136" s="1128">
        <v>26.15</v>
      </c>
      <c r="F136" s="1127" t="s">
        <v>87</v>
      </c>
      <c r="G136" s="1128" t="s">
        <v>87</v>
      </c>
      <c r="H136" s="1132">
        <v>43200</v>
      </c>
      <c r="I136" s="1144">
        <v>53871.1</v>
      </c>
      <c r="J136" s="1132">
        <v>2</v>
      </c>
      <c r="K136" s="3"/>
      <c r="L136" s="153"/>
      <c r="M136" s="152"/>
      <c r="N136" s="152"/>
      <c r="T136" s="166"/>
      <c r="U136" s="1087"/>
      <c r="V136" s="1249"/>
      <c r="W136" s="1089"/>
      <c r="X136" s="1089"/>
      <c r="Y136" s="1089"/>
      <c r="Z136" s="1089"/>
      <c r="AA136" s="1089"/>
      <c r="AB136" s="1089"/>
      <c r="AC136" s="169"/>
      <c r="AD136" s="166"/>
      <c r="AE136" s="1087"/>
      <c r="AF136" s="166"/>
      <c r="AG136" s="166"/>
      <c r="AH136" s="166"/>
      <c r="AI136" s="166"/>
      <c r="AJ136" s="166"/>
      <c r="AK136" s="166"/>
      <c r="AL136" s="166"/>
      <c r="AM136" s="166"/>
    </row>
    <row r="137" spans="1:39" s="154" customFormat="1" ht="26.4">
      <c r="A137" s="1149" t="s">
        <v>936</v>
      </c>
      <c r="B137" s="1150" t="s">
        <v>87</v>
      </c>
      <c r="C137" s="1151" t="s">
        <v>87</v>
      </c>
      <c r="D137" s="1150" t="s">
        <v>87</v>
      </c>
      <c r="E137" s="1150" t="s">
        <v>87</v>
      </c>
      <c r="F137" s="1152" t="s">
        <v>87</v>
      </c>
      <c r="G137" s="1151" t="s">
        <v>87</v>
      </c>
      <c r="H137" s="1150" t="s">
        <v>87</v>
      </c>
      <c r="I137" s="1150" t="s">
        <v>87</v>
      </c>
      <c r="J137" s="1153">
        <v>0</v>
      </c>
      <c r="K137" s="3"/>
      <c r="L137" s="153"/>
      <c r="M137" s="152"/>
      <c r="N137" s="152"/>
      <c r="T137" s="166"/>
      <c r="U137" s="1087"/>
      <c r="V137" s="1249"/>
      <c r="W137" s="1089"/>
      <c r="X137" s="1089"/>
      <c r="Y137" s="1089"/>
      <c r="Z137" s="1089"/>
      <c r="AA137" s="1089"/>
      <c r="AB137" s="1089"/>
      <c r="AC137" s="169"/>
      <c r="AD137" s="166"/>
      <c r="AE137" s="1087"/>
      <c r="AF137" s="166"/>
      <c r="AG137" s="166"/>
      <c r="AH137" s="166"/>
      <c r="AI137" s="166"/>
      <c r="AJ137" s="166"/>
      <c r="AK137" s="166"/>
      <c r="AL137" s="166"/>
      <c r="AM137" s="166"/>
    </row>
    <row r="138" spans="1:39" s="154" customFormat="1">
      <c r="A138" s="1155" t="s">
        <v>932</v>
      </c>
      <c r="B138" s="1127" t="s">
        <v>87</v>
      </c>
      <c r="C138" s="1128" t="s">
        <v>87</v>
      </c>
      <c r="D138" s="1127" t="s">
        <v>87</v>
      </c>
      <c r="E138" s="1128">
        <v>25.266666666666666</v>
      </c>
      <c r="F138" s="1127" t="s">
        <v>87</v>
      </c>
      <c r="G138" s="1128" t="s">
        <v>87</v>
      </c>
      <c r="H138" s="1132">
        <v>42466.666666666664</v>
      </c>
      <c r="I138" s="1144">
        <v>10260.433333333332</v>
      </c>
      <c r="J138" s="1132">
        <v>3</v>
      </c>
      <c r="K138" s="3"/>
      <c r="L138" s="153"/>
      <c r="M138" s="152"/>
      <c r="N138" s="152"/>
      <c r="T138" s="166"/>
      <c r="U138" s="1087"/>
      <c r="V138" s="1249"/>
      <c r="W138" s="1089"/>
      <c r="X138" s="1089"/>
      <c r="Y138" s="1089"/>
      <c r="Z138" s="1089"/>
      <c r="AA138" s="1089"/>
      <c r="AB138" s="1089"/>
      <c r="AC138" s="169"/>
      <c r="AD138" s="166"/>
      <c r="AE138" s="1087"/>
      <c r="AF138" s="166"/>
      <c r="AG138" s="166"/>
      <c r="AH138" s="166"/>
      <c r="AI138" s="166"/>
      <c r="AJ138" s="166"/>
      <c r="AK138" s="166"/>
      <c r="AL138" s="166"/>
      <c r="AM138" s="166"/>
    </row>
    <row r="139" spans="1:39" s="154" customFormat="1">
      <c r="A139" s="59" t="s">
        <v>474</v>
      </c>
      <c r="B139" s="227"/>
      <c r="C139" s="162"/>
      <c r="D139" s="162"/>
      <c r="E139" s="160"/>
      <c r="F139" s="161"/>
      <c r="G139" s="161"/>
      <c r="H139" s="160"/>
      <c r="I139" s="160"/>
      <c r="J139" s="3"/>
      <c r="K139" s="43"/>
      <c r="L139" s="153"/>
      <c r="M139" s="152"/>
      <c r="N139" s="152"/>
      <c r="T139" s="166"/>
      <c r="U139" s="1087"/>
      <c r="V139" s="1249"/>
      <c r="W139" s="1089"/>
      <c r="X139" s="1089"/>
      <c r="Y139" s="1089"/>
      <c r="Z139" s="1089"/>
      <c r="AA139" s="1089"/>
      <c r="AB139" s="1089"/>
      <c r="AC139" s="169"/>
      <c r="AD139" s="166"/>
      <c r="AE139" s="1087"/>
      <c r="AF139" s="166"/>
      <c r="AG139" s="166"/>
      <c r="AH139" s="166"/>
      <c r="AI139" s="166"/>
      <c r="AJ139" s="166"/>
      <c r="AK139" s="166"/>
      <c r="AL139" s="166"/>
      <c r="AM139" s="166"/>
    </row>
    <row r="140" spans="1:39" s="154" customFormat="1">
      <c r="A140" s="59" t="s">
        <v>475</v>
      </c>
      <c r="B140" s="1082"/>
      <c r="C140" s="43"/>
      <c r="D140" s="43"/>
      <c r="E140" s="43"/>
      <c r="F140" s="43"/>
      <c r="G140" s="43"/>
      <c r="H140" s="43"/>
      <c r="I140" s="43"/>
      <c r="J140" s="43"/>
      <c r="K140" s="44"/>
      <c r="L140" s="153"/>
      <c r="M140" s="152"/>
      <c r="N140" s="152"/>
      <c r="T140" s="166"/>
      <c r="U140" s="1087"/>
      <c r="V140" s="1249"/>
      <c r="W140" s="1089"/>
      <c r="X140" s="1089"/>
      <c r="Y140" s="1089"/>
      <c r="Z140" s="1089"/>
      <c r="AA140" s="1089"/>
      <c r="AB140" s="1089"/>
      <c r="AC140" s="169"/>
      <c r="AD140" s="166"/>
      <c r="AE140" s="1087"/>
      <c r="AF140" s="166"/>
      <c r="AG140" s="166"/>
      <c r="AH140" s="166"/>
      <c r="AI140" s="166"/>
      <c r="AJ140" s="166"/>
      <c r="AK140" s="166"/>
      <c r="AL140" s="166"/>
      <c r="AM140" s="166"/>
    </row>
    <row r="141" spans="1:39" s="154" customFormat="1">
      <c r="A141" s="44" t="s">
        <v>476</v>
      </c>
      <c r="B141" s="44"/>
      <c r="C141" s="44"/>
      <c r="D141" s="44"/>
      <c r="E141" s="44"/>
      <c r="F141" s="44"/>
      <c r="G141" s="44"/>
      <c r="H141" s="44"/>
      <c r="I141" s="44"/>
      <c r="J141" s="44"/>
      <c r="K141" s="44"/>
      <c r="L141" s="153"/>
      <c r="M141" s="152"/>
      <c r="N141" s="152"/>
      <c r="T141" s="166"/>
      <c r="U141" s="1087"/>
      <c r="V141" s="1249"/>
      <c r="W141" s="1089"/>
      <c r="X141" s="1089"/>
      <c r="Y141" s="1089"/>
      <c r="Z141" s="1089"/>
      <c r="AA141" s="1089"/>
      <c r="AB141" s="1089"/>
      <c r="AC141" s="169"/>
      <c r="AD141" s="166"/>
      <c r="AE141" s="1087"/>
      <c r="AF141" s="166"/>
      <c r="AG141" s="166"/>
      <c r="AH141" s="166"/>
      <c r="AI141" s="166"/>
      <c r="AJ141" s="166"/>
      <c r="AK141" s="166"/>
      <c r="AL141" s="166"/>
      <c r="AM141" s="166"/>
    </row>
    <row r="142" spans="1:39" s="154" customFormat="1">
      <c r="A142" s="44"/>
      <c r="B142" s="44"/>
      <c r="C142" s="44"/>
      <c r="D142" s="44"/>
      <c r="E142" s="44"/>
      <c r="F142" s="44"/>
      <c r="G142" s="1089"/>
      <c r="H142" s="44"/>
      <c r="I142" s="44"/>
      <c r="J142" s="44"/>
      <c r="K142" s="44"/>
      <c r="L142" s="153"/>
      <c r="M142" s="152"/>
      <c r="N142" s="152"/>
      <c r="T142" s="166"/>
      <c r="U142" s="1087"/>
      <c r="V142" s="1249"/>
      <c r="W142" s="1089"/>
      <c r="X142" s="1089"/>
      <c r="Y142" s="1089"/>
      <c r="Z142" s="1089"/>
      <c r="AA142" s="1089"/>
      <c r="AB142" s="1089"/>
      <c r="AC142" s="169"/>
      <c r="AD142" s="166"/>
      <c r="AE142" s="1087"/>
      <c r="AF142" s="166"/>
      <c r="AG142" s="166"/>
      <c r="AH142" s="166"/>
      <c r="AI142" s="166"/>
      <c r="AJ142" s="166"/>
      <c r="AK142" s="166"/>
      <c r="AL142" s="166"/>
      <c r="AM142" s="166"/>
    </row>
    <row r="143" spans="1:39" s="154" customFormat="1">
      <c r="A143" s="44"/>
      <c r="B143" s="44"/>
      <c r="C143" s="44"/>
      <c r="D143" s="44"/>
      <c r="E143" s="44"/>
      <c r="F143" s="44"/>
      <c r="G143" s="44"/>
      <c r="H143" s="44"/>
      <c r="I143" s="44"/>
      <c r="J143" s="44"/>
      <c r="K143" s="30"/>
      <c r="L143" s="153"/>
      <c r="M143" s="152"/>
      <c r="N143" s="152"/>
      <c r="T143" s="166"/>
      <c r="U143" s="1087"/>
      <c r="V143" s="1249"/>
      <c r="W143" s="1089"/>
      <c r="X143" s="1089"/>
      <c r="Y143" s="1089"/>
      <c r="Z143" s="1089"/>
      <c r="AA143" s="1089"/>
      <c r="AB143" s="1089"/>
      <c r="AC143" s="169"/>
      <c r="AD143" s="166"/>
      <c r="AE143" s="1087"/>
      <c r="AF143" s="166"/>
      <c r="AG143" s="166"/>
      <c r="AH143" s="166"/>
      <c r="AI143" s="166"/>
      <c r="AJ143" s="166"/>
      <c r="AK143" s="166"/>
      <c r="AL143" s="166"/>
      <c r="AM143" s="166"/>
    </row>
    <row r="144" spans="1:39" s="154" customFormat="1">
      <c r="A144" s="1299" t="s">
        <v>477</v>
      </c>
      <c r="B144" s="1299"/>
      <c r="C144" s="1299"/>
      <c r="D144" s="1299"/>
      <c r="E144" s="1299"/>
      <c r="F144" s="30"/>
      <c r="G144" s="30"/>
      <c r="H144" s="30"/>
      <c r="I144" s="30"/>
      <c r="J144" s="30"/>
      <c r="K144" s="30"/>
      <c r="L144" s="153"/>
      <c r="M144" s="152"/>
      <c r="N144" s="152"/>
      <c r="T144" s="166"/>
      <c r="U144" s="1087"/>
      <c r="V144" s="1249"/>
      <c r="W144" s="1089"/>
      <c r="X144" s="1089"/>
      <c r="Y144" s="1089"/>
      <c r="Z144" s="1089"/>
      <c r="AA144" s="1089"/>
      <c r="AB144" s="1089"/>
      <c r="AC144" s="169"/>
      <c r="AD144" s="166"/>
      <c r="AE144" s="1087"/>
      <c r="AF144" s="166"/>
      <c r="AG144" s="166"/>
      <c r="AH144" s="166"/>
      <c r="AI144" s="166"/>
      <c r="AJ144" s="166"/>
      <c r="AK144" s="166"/>
      <c r="AL144" s="166"/>
      <c r="AM144" s="166"/>
    </row>
    <row r="145" spans="1:39" s="154" customFormat="1" ht="27" thickBot="1">
      <c r="A145" s="70" t="s">
        <v>478</v>
      </c>
      <c r="B145" s="1086" t="s">
        <v>479</v>
      </c>
      <c r="C145" s="1086" t="s">
        <v>480</v>
      </c>
      <c r="D145" s="1086" t="s">
        <v>481</v>
      </c>
      <c r="E145" s="1086" t="s">
        <v>482</v>
      </c>
      <c r="F145" s="104"/>
      <c r="G145" s="30"/>
      <c r="H145" s="155"/>
      <c r="I145" s="30"/>
      <c r="J145" s="30"/>
      <c r="K145" s="38"/>
      <c r="L145" s="153"/>
      <c r="M145" s="152"/>
      <c r="N145" s="152"/>
      <c r="T145" s="166"/>
      <c r="U145" s="1087"/>
      <c r="V145" s="1249"/>
      <c r="W145" s="1089"/>
      <c r="X145" s="1089"/>
      <c r="Y145" s="1089"/>
      <c r="Z145" s="1089"/>
      <c r="AA145" s="1089"/>
      <c r="AB145" s="1089"/>
      <c r="AC145" s="169"/>
      <c r="AD145" s="166"/>
      <c r="AE145" s="1087"/>
      <c r="AF145" s="166"/>
      <c r="AG145" s="166"/>
      <c r="AH145" s="166"/>
      <c r="AI145" s="166"/>
      <c r="AJ145" s="166"/>
      <c r="AK145" s="166"/>
      <c r="AL145" s="166"/>
      <c r="AM145" s="166"/>
    </row>
    <row r="146" spans="1:39" s="154" customFormat="1" ht="13.8">
      <c r="A146" s="593" t="s">
        <v>483</v>
      </c>
      <c r="B146" s="591">
        <v>4847.4271523178804</v>
      </c>
      <c r="C146" s="592">
        <v>3392.6456953642382</v>
      </c>
      <c r="D146" s="591">
        <v>2745.4948805460749</v>
      </c>
      <c r="E146" s="592">
        <v>804430</v>
      </c>
      <c r="F146" s="104"/>
      <c r="G146" s="30"/>
      <c r="H146" s="155"/>
      <c r="I146" s="30"/>
      <c r="J146" s="30"/>
      <c r="K146" s="38"/>
      <c r="L146" s="153"/>
      <c r="M146" s="152"/>
      <c r="N146" s="152"/>
      <c r="T146" s="166"/>
      <c r="U146" s="1087"/>
      <c r="V146" s="1249"/>
      <c r="W146" s="1089"/>
      <c r="X146" s="1089"/>
      <c r="Y146" s="1089"/>
      <c r="Z146" s="1089"/>
      <c r="AA146" s="1089"/>
      <c r="AB146" s="1089"/>
      <c r="AC146" s="169"/>
      <c r="AD146" s="166"/>
      <c r="AE146" s="1087"/>
      <c r="AF146" s="166"/>
      <c r="AG146" s="166"/>
      <c r="AH146" s="166"/>
      <c r="AI146" s="166"/>
      <c r="AJ146" s="166"/>
      <c r="AK146" s="166"/>
      <c r="AL146" s="1089"/>
      <c r="AM146" s="1089"/>
    </row>
    <row r="147" spans="1:39" s="154" customFormat="1">
      <c r="A147" s="594" t="s">
        <v>484</v>
      </c>
      <c r="B147" s="589">
        <v>13.928802588996763</v>
      </c>
      <c r="C147" s="590">
        <v>40.983818770226534</v>
      </c>
      <c r="D147" s="589">
        <v>1119.6622516556292</v>
      </c>
      <c r="E147" s="590">
        <v>338138</v>
      </c>
      <c r="F147" s="64"/>
      <c r="G147" s="38"/>
      <c r="H147" s="38"/>
      <c r="I147" s="38"/>
      <c r="J147" s="38"/>
      <c r="K147" s="38"/>
      <c r="L147" s="153"/>
      <c r="M147" s="152"/>
      <c r="N147" s="1268"/>
      <c r="O147" s="1268"/>
      <c r="P147" s="1268"/>
      <c r="Q147" s="1268"/>
      <c r="R147" s="1268"/>
      <c r="S147" s="1268"/>
      <c r="T147" s="1268"/>
      <c r="U147" s="1087"/>
      <c r="V147" s="1249"/>
      <c r="W147" s="1089"/>
      <c r="X147" s="1089"/>
      <c r="Y147" s="1089"/>
      <c r="Z147" s="1089"/>
      <c r="AA147" s="1089"/>
      <c r="AB147" s="1089"/>
      <c r="AC147" s="1087"/>
      <c r="AD147" s="1087"/>
      <c r="AE147" s="1087"/>
      <c r="AF147" s="166"/>
      <c r="AG147" s="166"/>
      <c r="AH147" s="166"/>
      <c r="AI147" s="166"/>
      <c r="AJ147" s="166"/>
      <c r="AK147" s="166"/>
      <c r="AL147" s="1089"/>
      <c r="AM147" s="1089"/>
    </row>
    <row r="148" spans="1:39" s="154" customFormat="1">
      <c r="A148" s="593" t="s">
        <v>415</v>
      </c>
      <c r="B148" s="591">
        <v>15.340909090909092</v>
      </c>
      <c r="C148" s="592">
        <v>44.916666666666664</v>
      </c>
      <c r="D148" s="591">
        <v>1250.7751937984497</v>
      </c>
      <c r="E148" s="592">
        <v>322700</v>
      </c>
      <c r="F148" s="64"/>
      <c r="G148" s="38"/>
      <c r="H148" s="38"/>
      <c r="I148" s="38"/>
      <c r="J148" s="38"/>
      <c r="K148" s="295"/>
      <c r="L148" s="153"/>
      <c r="M148" s="152"/>
      <c r="N148" s="152"/>
      <c r="T148" s="166"/>
      <c r="U148" s="1087"/>
      <c r="V148" s="1249"/>
      <c r="W148" s="1089"/>
      <c r="X148" s="1089"/>
      <c r="Y148" s="1089"/>
      <c r="Z148" s="1089"/>
      <c r="AA148" s="1089"/>
      <c r="AB148" s="1089"/>
      <c r="AC148" s="1087"/>
      <c r="AD148" s="1087"/>
      <c r="AE148" s="1087"/>
      <c r="AF148" s="166"/>
      <c r="AG148" s="166"/>
      <c r="AH148" s="166"/>
      <c r="AI148" s="166"/>
      <c r="AJ148" s="166"/>
      <c r="AK148" s="166"/>
      <c r="AL148" s="1089"/>
      <c r="AM148" s="1089"/>
    </row>
    <row r="149" spans="1:39" s="154" customFormat="1">
      <c r="A149" s="594" t="s">
        <v>416</v>
      </c>
      <c r="B149" s="589">
        <v>5.6444444444444448</v>
      </c>
      <c r="C149" s="590">
        <v>17.911111111111111</v>
      </c>
      <c r="D149" s="589">
        <v>350.86363636363637</v>
      </c>
      <c r="E149" s="590">
        <v>15438</v>
      </c>
      <c r="F149" s="64"/>
      <c r="G149" s="295"/>
      <c r="H149" s="295"/>
      <c r="I149" s="295"/>
      <c r="J149" s="295"/>
      <c r="K149" s="30"/>
      <c r="L149" s="87"/>
      <c r="M149" s="30"/>
      <c r="N149" s="152"/>
      <c r="T149" s="166"/>
      <c r="U149" s="166"/>
      <c r="V149" s="1249"/>
      <c r="W149" s="1"/>
      <c r="X149" s="1"/>
      <c r="Y149" s="1"/>
      <c r="Z149" s="1"/>
      <c r="AA149" s="1"/>
      <c r="AB149" s="166"/>
      <c r="AC149" s="166"/>
      <c r="AD149" s="166"/>
      <c r="AE149" s="166"/>
      <c r="AF149" s="166"/>
      <c r="AG149" s="166"/>
      <c r="AH149" s="166"/>
      <c r="AI149" s="166"/>
      <c r="AJ149" s="166"/>
      <c r="AK149" s="166"/>
      <c r="AL149" s="1089"/>
      <c r="AM149" s="1089"/>
    </row>
    <row r="150" spans="1:39" s="154" customFormat="1" ht="15">
      <c r="A150" s="1089"/>
      <c r="B150" s="2"/>
      <c r="C150" s="30"/>
      <c r="D150" s="30"/>
      <c r="E150" s="296"/>
      <c r="F150" s="34"/>
      <c r="G150" s="34"/>
      <c r="H150" s="34"/>
      <c r="I150" s="34"/>
      <c r="J150" s="34"/>
      <c r="K150" s="35"/>
      <c r="L150" s="87"/>
      <c r="M150" s="30"/>
      <c r="N150" s="152"/>
      <c r="T150" s="166"/>
      <c r="U150" s="166"/>
      <c r="V150" s="1249"/>
      <c r="W150" s="1"/>
      <c r="X150" s="1"/>
      <c r="Y150" s="1"/>
      <c r="Z150" s="1"/>
      <c r="AA150" s="1"/>
      <c r="AB150" s="166"/>
      <c r="AC150" s="166"/>
      <c r="AD150" s="166"/>
      <c r="AE150" s="166"/>
      <c r="AF150" s="166"/>
      <c r="AG150" s="166"/>
      <c r="AH150" s="166"/>
      <c r="AI150" s="166"/>
      <c r="AJ150" s="166"/>
      <c r="AK150" s="166"/>
      <c r="AL150" s="1089"/>
      <c r="AM150" s="1089"/>
    </row>
    <row r="151" spans="1:39" s="154" customFormat="1">
      <c r="A151" s="305"/>
      <c r="B151" s="305"/>
      <c r="C151" s="305"/>
      <c r="D151" s="305"/>
      <c r="E151" s="305"/>
      <c r="F151" s="35"/>
      <c r="G151" s="35"/>
      <c r="H151" s="35"/>
      <c r="I151" s="35"/>
      <c r="J151" s="35"/>
      <c r="K151" s="35"/>
      <c r="L151" s="87"/>
      <c r="M151" s="30"/>
      <c r="N151" s="152"/>
      <c r="T151" s="166"/>
      <c r="U151" s="166"/>
      <c r="V151" s="1249"/>
      <c r="W151" s="1"/>
      <c r="X151" s="1"/>
      <c r="Y151" s="1"/>
      <c r="Z151" s="1"/>
      <c r="AA151" s="1"/>
      <c r="AB151" s="166"/>
      <c r="AC151" s="166"/>
      <c r="AD151" s="166"/>
      <c r="AE151" s="166"/>
      <c r="AF151" s="166"/>
      <c r="AG151" s="166"/>
      <c r="AH151" s="166"/>
      <c r="AI151" s="166"/>
      <c r="AJ151" s="166"/>
      <c r="AK151" s="166"/>
      <c r="AL151" s="1089"/>
      <c r="AM151" s="1089"/>
    </row>
    <row r="152" spans="1:39" s="154" customFormat="1">
      <c r="A152" s="305"/>
      <c r="B152" s="305"/>
      <c r="C152" s="305"/>
      <c r="D152" s="305"/>
      <c r="E152" s="305"/>
      <c r="F152" s="35"/>
      <c r="G152" s="35"/>
      <c r="H152" s="35"/>
      <c r="I152" s="35"/>
      <c r="J152" s="35"/>
      <c r="K152" s="30"/>
      <c r="L152" s="87"/>
      <c r="M152" s="30"/>
      <c r="N152" s="152"/>
      <c r="T152" s="1089"/>
      <c r="U152" s="1089"/>
      <c r="V152" s="1249"/>
      <c r="W152" s="1"/>
      <c r="X152" s="1"/>
      <c r="Y152" s="1"/>
      <c r="Z152" s="1"/>
      <c r="AA152" s="1"/>
      <c r="AB152" s="1089"/>
      <c r="AC152" s="1089"/>
      <c r="AD152" s="1089"/>
      <c r="AE152" s="1089"/>
      <c r="AF152" s="1089"/>
      <c r="AG152" s="1089"/>
      <c r="AH152" s="1089"/>
      <c r="AI152" s="1089"/>
      <c r="AJ152" s="1089"/>
      <c r="AK152" s="1089"/>
      <c r="AL152" s="1089"/>
      <c r="AM152" s="1089"/>
    </row>
    <row r="153" spans="1:39" s="154" customFormat="1">
      <c r="A153" s="1089"/>
      <c r="B153" s="2"/>
      <c r="C153" s="30"/>
      <c r="D153" s="30"/>
      <c r="E153" s="30"/>
      <c r="F153" s="30"/>
      <c r="G153" s="30"/>
      <c r="H153" s="30"/>
      <c r="I153" s="30"/>
      <c r="J153" s="30"/>
      <c r="K153" s="30"/>
      <c r="L153" s="87"/>
      <c r="M153" s="30"/>
      <c r="N153" s="152"/>
      <c r="T153" s="1089"/>
      <c r="U153" s="1089"/>
      <c r="V153" s="1249"/>
      <c r="W153" s="1"/>
      <c r="X153" s="1"/>
      <c r="Y153" s="1"/>
      <c r="Z153" s="1"/>
      <c r="AA153" s="1"/>
      <c r="AB153" s="1089"/>
      <c r="AC153" s="1089"/>
      <c r="AD153" s="1089"/>
      <c r="AE153" s="1089"/>
      <c r="AF153" s="1089"/>
      <c r="AG153" s="1089"/>
      <c r="AH153" s="1089"/>
      <c r="AI153" s="1089"/>
      <c r="AJ153" s="1089"/>
      <c r="AK153" s="1089"/>
      <c r="AL153" s="1"/>
      <c r="AM153" s="1"/>
    </row>
    <row r="154" spans="1:39" s="154" customFormat="1">
      <c r="A154" s="1089"/>
      <c r="B154" s="2"/>
      <c r="C154" s="30"/>
      <c r="D154" s="30"/>
      <c r="E154" s="30"/>
      <c r="F154" s="30"/>
      <c r="G154" s="30"/>
      <c r="H154" s="30"/>
      <c r="I154" s="30"/>
      <c r="J154" s="30"/>
      <c r="K154" s="30"/>
      <c r="L154" s="87"/>
      <c r="M154" s="30"/>
      <c r="N154" s="152"/>
      <c r="T154" s="1089"/>
      <c r="U154" s="1089"/>
      <c r="V154" s="1249"/>
      <c r="W154" s="1"/>
      <c r="X154" s="1"/>
      <c r="Y154" s="1"/>
      <c r="Z154" s="1"/>
      <c r="AA154" s="1"/>
      <c r="AB154" s="1089"/>
      <c r="AC154" s="1089"/>
      <c r="AD154" s="1089"/>
      <c r="AE154" s="1089"/>
      <c r="AF154" s="1089"/>
      <c r="AG154" s="1089"/>
      <c r="AH154" s="1089"/>
      <c r="AI154" s="1089"/>
      <c r="AJ154" s="1089"/>
      <c r="AK154" s="1089"/>
      <c r="AL154" s="1"/>
      <c r="AM154" s="1"/>
    </row>
    <row r="155" spans="1:39" s="154" customFormat="1" ht="13.5" customHeight="1">
      <c r="A155" s="1089"/>
      <c r="B155" s="2"/>
      <c r="C155" s="30"/>
      <c r="D155" s="30"/>
      <c r="E155" s="30"/>
      <c r="F155" s="30"/>
      <c r="G155" s="30"/>
      <c r="H155" s="30"/>
      <c r="I155" s="30"/>
      <c r="J155" s="30"/>
      <c r="K155" s="30"/>
      <c r="L155" s="87"/>
      <c r="M155" s="30"/>
      <c r="N155" s="152"/>
      <c r="T155" s="1089"/>
      <c r="U155" s="1089"/>
      <c r="V155" s="1249"/>
      <c r="W155" s="164"/>
      <c r="X155" s="164"/>
      <c r="Y155" s="164"/>
      <c r="Z155" s="165"/>
      <c r="AA155" s="165"/>
      <c r="AB155" s="1089"/>
      <c r="AC155" s="1089"/>
      <c r="AD155" s="1089"/>
      <c r="AE155" s="1089"/>
      <c r="AF155" s="1089"/>
      <c r="AG155" s="1089"/>
      <c r="AH155" s="1089"/>
      <c r="AI155" s="1089"/>
      <c r="AJ155" s="1089"/>
      <c r="AK155" s="1089"/>
      <c r="AL155" s="1"/>
      <c r="AM155" s="1"/>
    </row>
    <row r="156" spans="1:39" s="154" customFormat="1" ht="13.5" customHeight="1">
      <c r="A156" s="1089"/>
      <c r="B156" s="2"/>
      <c r="C156" s="30"/>
      <c r="D156" s="30"/>
      <c r="E156" s="30"/>
      <c r="F156" s="30"/>
      <c r="G156" s="30"/>
      <c r="H156" s="30"/>
      <c r="I156" s="30"/>
      <c r="J156" s="30"/>
      <c r="K156" s="30"/>
      <c r="L156" s="87"/>
      <c r="M156" s="30"/>
      <c r="N156" s="152"/>
      <c r="T156" s="1089"/>
      <c r="U156" s="1089"/>
      <c r="V156" s="1249"/>
      <c r="W156" s="164"/>
      <c r="X156" s="164"/>
      <c r="Y156" s="164"/>
      <c r="Z156" s="165"/>
      <c r="AA156" s="165"/>
      <c r="AB156" s="1089"/>
      <c r="AC156" s="1089"/>
      <c r="AD156" s="1089"/>
      <c r="AE156" s="1089"/>
      <c r="AF156" s="1089"/>
      <c r="AG156" s="1089"/>
      <c r="AH156" s="1089"/>
      <c r="AI156" s="1089"/>
      <c r="AJ156" s="1089"/>
      <c r="AK156" s="1089"/>
      <c r="AL156" s="1"/>
      <c r="AM156" s="1"/>
    </row>
    <row r="157" spans="1:39">
      <c r="V157" s="1250"/>
    </row>
    <row r="158" spans="1:39">
      <c r="V158" s="1250"/>
    </row>
    <row r="159" spans="1:39">
      <c r="V159" s="1250"/>
    </row>
    <row r="160" spans="1:39">
      <c r="V160" s="1250"/>
    </row>
    <row r="161" spans="22:22">
      <c r="V161" s="1250"/>
    </row>
    <row r="162" spans="22:22">
      <c r="V162" s="1250"/>
    </row>
    <row r="163" spans="22:22">
      <c r="V163" s="1250"/>
    </row>
    <row r="164" spans="22:22">
      <c r="V164" s="1250"/>
    </row>
    <row r="165" spans="22:22">
      <c r="V165" s="1250"/>
    </row>
    <row r="166" spans="22:22">
      <c r="V166" s="1250"/>
    </row>
    <row r="167" spans="22:22">
      <c r="V167" s="1250"/>
    </row>
    <row r="168" spans="22:22">
      <c r="V168" s="1250"/>
    </row>
    <row r="169" spans="22:22">
      <c r="V169" s="1250"/>
    </row>
    <row r="170" spans="22:22">
      <c r="V170" s="1250"/>
    </row>
    <row r="171" spans="22:22">
      <c r="V171" s="1250"/>
    </row>
    <row r="172" spans="22:22">
      <c r="V172" s="1250"/>
    </row>
    <row r="173" spans="22:22">
      <c r="V173" s="1250"/>
    </row>
    <row r="174" spans="22:22">
      <c r="V174" s="1250"/>
    </row>
    <row r="175" spans="22:22">
      <c r="V175" s="1250"/>
    </row>
    <row r="176" spans="22:22">
      <c r="V176" s="1250"/>
    </row>
    <row r="177" spans="22:22">
      <c r="V177" s="1250"/>
    </row>
    <row r="178" spans="22:22">
      <c r="V178" s="1250"/>
    </row>
    <row r="179" spans="22:22">
      <c r="V179" s="1250"/>
    </row>
    <row r="180" spans="22:22">
      <c r="V180" s="1250"/>
    </row>
    <row r="181" spans="22:22">
      <c r="V181" s="1250"/>
    </row>
    <row r="182" spans="22:22">
      <c r="V182" s="1250"/>
    </row>
    <row r="183" spans="22:22">
      <c r="V183" s="1250"/>
    </row>
  </sheetData>
  <mergeCells count="108">
    <mergeCell ref="A46:J46"/>
    <mergeCell ref="E83:F83"/>
    <mergeCell ref="E80:F80"/>
    <mergeCell ref="I47:I48"/>
    <mergeCell ref="F47:F48"/>
    <mergeCell ref="G47:G48"/>
    <mergeCell ref="A47:A48"/>
    <mergeCell ref="C47:C48"/>
    <mergeCell ref="E93:F93"/>
    <mergeCell ref="H91:I91"/>
    <mergeCell ref="H92:I92"/>
    <mergeCell ref="H87:I87"/>
    <mergeCell ref="H83:I83"/>
    <mergeCell ref="E85:F85"/>
    <mergeCell ref="E87:F87"/>
    <mergeCell ref="E86:F86"/>
    <mergeCell ref="H86:I86"/>
    <mergeCell ref="G76:G77"/>
    <mergeCell ref="H76:I77"/>
    <mergeCell ref="E78:F78"/>
    <mergeCell ref="H78:I78"/>
    <mergeCell ref="E79:F79"/>
    <mergeCell ref="H79:I79"/>
    <mergeCell ref="A1:T1"/>
    <mergeCell ref="A2:T2"/>
    <mergeCell ref="A3:T3"/>
    <mergeCell ref="N4:T4"/>
    <mergeCell ref="N5:T5"/>
    <mergeCell ref="A4:G4"/>
    <mergeCell ref="H88:I88"/>
    <mergeCell ref="D47:D48"/>
    <mergeCell ref="E47:E48"/>
    <mergeCell ref="B47:B48"/>
    <mergeCell ref="E82:F82"/>
    <mergeCell ref="H85:I85"/>
    <mergeCell ref="H82:I82"/>
    <mergeCell ref="H84:I84"/>
    <mergeCell ref="B10:D10"/>
    <mergeCell ref="H81:I81"/>
    <mergeCell ref="E81:F81"/>
    <mergeCell ref="A75:I75"/>
    <mergeCell ref="A76:A77"/>
    <mergeCell ref="B76:B77"/>
    <mergeCell ref="D76:D77"/>
    <mergeCell ref="E76:F77"/>
    <mergeCell ref="H47:H48"/>
    <mergeCell ref="A45:J45"/>
    <mergeCell ref="A5:G5"/>
    <mergeCell ref="E10:G10"/>
    <mergeCell ref="N6:U6"/>
    <mergeCell ref="A16:G16"/>
    <mergeCell ref="A32:H32"/>
    <mergeCell ref="A8:G8"/>
    <mergeCell ref="A7:G7"/>
    <mergeCell ref="A44:J44"/>
    <mergeCell ref="A9:G9"/>
    <mergeCell ref="A26:D26"/>
    <mergeCell ref="A17:G17"/>
    <mergeCell ref="B18:D18"/>
    <mergeCell ref="A41:I41"/>
    <mergeCell ref="E18:G18"/>
    <mergeCell ref="AF6:AL6"/>
    <mergeCell ref="A6:G6"/>
    <mergeCell ref="N27:T27"/>
    <mergeCell ref="E84:F84"/>
    <mergeCell ref="E91:F91"/>
    <mergeCell ref="E92:F92"/>
    <mergeCell ref="E97:F97"/>
    <mergeCell ref="E89:F89"/>
    <mergeCell ref="E90:F90"/>
    <mergeCell ref="H89:I89"/>
    <mergeCell ref="N48:T48"/>
    <mergeCell ref="W27:AD27"/>
    <mergeCell ref="J47:J48"/>
    <mergeCell ref="H80:I80"/>
    <mergeCell ref="H90:I90"/>
    <mergeCell ref="H97:I97"/>
    <mergeCell ref="E88:F88"/>
    <mergeCell ref="E95:F95"/>
    <mergeCell ref="H95:I95"/>
    <mergeCell ref="H93:I93"/>
    <mergeCell ref="H94:I94"/>
    <mergeCell ref="E96:F96"/>
    <mergeCell ref="H96:I96"/>
    <mergeCell ref="W6:AC6"/>
    <mergeCell ref="E99:F99"/>
    <mergeCell ref="H99:I99"/>
    <mergeCell ref="A104:J104"/>
    <mergeCell ref="E98:F98"/>
    <mergeCell ref="H98:I98"/>
    <mergeCell ref="E100:F100"/>
    <mergeCell ref="H100:I100"/>
    <mergeCell ref="E94:F94"/>
    <mergeCell ref="N119:T119"/>
    <mergeCell ref="A144:E144"/>
    <mergeCell ref="N147:T147"/>
    <mergeCell ref="H105:H107"/>
    <mergeCell ref="I105:I107"/>
    <mergeCell ref="J105:J107"/>
    <mergeCell ref="B106:B107"/>
    <mergeCell ref="C106:C107"/>
    <mergeCell ref="D106:D107"/>
    <mergeCell ref="E106:E107"/>
    <mergeCell ref="F106:F107"/>
    <mergeCell ref="G106:G107"/>
    <mergeCell ref="B105:C105"/>
    <mergeCell ref="D105:E105"/>
    <mergeCell ref="F105:G10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zoomScaleNormal="100" workbookViewId="0">
      <selection activeCell="J33" sqref="J33"/>
    </sheetView>
  </sheetViews>
  <sheetFormatPr defaultColWidth="9.109375" defaultRowHeight="13.2"/>
  <cols>
    <col min="1" max="1" width="33.88671875" style="1164" customWidth="1"/>
    <col min="2" max="2" width="17.88671875" style="2" customWidth="1"/>
    <col min="3" max="3" width="15.88671875" style="30" customWidth="1"/>
    <col min="4" max="4" width="17.109375" style="30" customWidth="1"/>
    <col min="5" max="5" width="21.33203125" style="30" customWidth="1"/>
    <col min="6" max="6" width="17.88671875" style="30" customWidth="1"/>
    <col min="7" max="7" width="17.44140625" style="30" customWidth="1"/>
    <col min="8" max="9" width="15.109375" style="30" customWidth="1"/>
    <col min="10" max="10" width="0.5546875" style="87" customWidth="1"/>
    <col min="11" max="11" width="11.88671875" style="30" customWidth="1"/>
    <col min="12" max="12" width="12.88671875" style="30" customWidth="1"/>
    <col min="13" max="16" width="12.88671875" style="1164" customWidth="1"/>
    <col min="17" max="17" width="8.6640625" style="1164" customWidth="1"/>
    <col min="18" max="18" width="8.88671875" style="1164" customWidth="1"/>
    <col min="19" max="32" width="9.109375" style="1164"/>
    <col min="33" max="33" width="8" style="1164" customWidth="1"/>
    <col min="34" max="16384" width="9.109375" style="1164"/>
  </cols>
  <sheetData>
    <row r="1" spans="1:37" ht="13.35" customHeight="1">
      <c r="A1" s="1282" t="s">
        <v>0</v>
      </c>
      <c r="B1" s="1282"/>
      <c r="C1" s="1282"/>
      <c r="D1" s="1282"/>
      <c r="E1" s="1282"/>
      <c r="F1" s="1282"/>
      <c r="G1" s="1282"/>
      <c r="H1" s="1282"/>
      <c r="I1" s="1282"/>
      <c r="J1" s="1282"/>
      <c r="K1" s="1282"/>
      <c r="L1" s="1282"/>
      <c r="M1" s="1282"/>
      <c r="N1" s="1282"/>
      <c r="O1" s="1282"/>
      <c r="P1" s="1282"/>
      <c r="Q1" s="1282"/>
      <c r="R1" s="1282"/>
    </row>
    <row r="2" spans="1:37" ht="35.25" customHeight="1">
      <c r="A2" s="1283"/>
      <c r="B2" s="1283"/>
      <c r="C2" s="1283"/>
      <c r="D2" s="1283"/>
      <c r="E2" s="1283"/>
      <c r="F2" s="1283"/>
      <c r="G2" s="1283"/>
      <c r="H2" s="1283"/>
      <c r="I2" s="1283"/>
      <c r="J2" s="1283"/>
      <c r="K2" s="1283"/>
      <c r="L2" s="1283"/>
      <c r="M2" s="1283"/>
      <c r="N2" s="1283"/>
      <c r="O2" s="1283"/>
      <c r="P2" s="1283"/>
      <c r="Q2" s="1283"/>
      <c r="R2" s="1283"/>
    </row>
    <row r="3" spans="1:37">
      <c r="A3" s="1288"/>
      <c r="B3" s="1288"/>
      <c r="C3" s="1288"/>
      <c r="D3" s="1288"/>
      <c r="E3" s="1288"/>
      <c r="F3" s="1288"/>
      <c r="G3" s="1288"/>
      <c r="H3" s="1288"/>
      <c r="I3" s="1288"/>
      <c r="J3" s="1288"/>
      <c r="K3" s="1288"/>
      <c r="L3" s="1288"/>
      <c r="M3" s="1288"/>
      <c r="N3" s="1288"/>
      <c r="O3" s="1288"/>
      <c r="P3" s="1288"/>
      <c r="Q3" s="1288"/>
      <c r="R3" s="1288"/>
    </row>
    <row r="4" spans="1:37" ht="30" customHeight="1">
      <c r="A4" s="1287" t="s">
        <v>485</v>
      </c>
      <c r="B4" s="1287"/>
      <c r="C4" s="1287"/>
      <c r="D4" s="1287"/>
      <c r="E4" s="1287"/>
      <c r="F4" s="1287"/>
      <c r="G4" s="1287"/>
      <c r="H4" s="5"/>
      <c r="I4" s="5"/>
      <c r="J4" s="85"/>
      <c r="K4" s="5"/>
      <c r="L4" s="1287" t="s">
        <v>486</v>
      </c>
      <c r="M4" s="1287"/>
      <c r="N4" s="1287"/>
      <c r="O4" s="1287"/>
      <c r="P4" s="1287"/>
      <c r="Q4" s="1287"/>
      <c r="R4" s="1287"/>
      <c r="T4" s="5"/>
    </row>
    <row r="5" spans="1:37" ht="15.6">
      <c r="A5" s="1290" t="s">
        <v>181</v>
      </c>
      <c r="B5" s="1290"/>
      <c r="C5" s="1290"/>
      <c r="D5" s="1290"/>
      <c r="E5" s="1290"/>
      <c r="F5" s="1290"/>
      <c r="G5" s="1290"/>
      <c r="H5" s="5"/>
      <c r="I5" s="5"/>
      <c r="J5" s="85"/>
      <c r="K5" s="5"/>
      <c r="L5" s="1299"/>
      <c r="M5" s="1299"/>
      <c r="N5" s="1299"/>
      <c r="O5" s="1299"/>
      <c r="P5" s="1299"/>
      <c r="Q5" s="1299"/>
      <c r="R5" s="1299"/>
      <c r="AK5" s="176"/>
    </row>
    <row r="6" spans="1:37" ht="12.75" customHeight="1">
      <c r="A6" s="1290"/>
      <c r="B6" s="1290"/>
      <c r="C6" s="1290"/>
      <c r="D6" s="1290"/>
      <c r="E6" s="1290"/>
      <c r="F6" s="1290"/>
      <c r="G6" s="1290"/>
      <c r="H6" s="5"/>
      <c r="I6" s="5"/>
      <c r="J6" s="85"/>
      <c r="K6" s="5"/>
      <c r="L6" s="1299"/>
      <c r="M6" s="1299"/>
      <c r="N6" s="1299"/>
      <c r="O6" s="1299"/>
      <c r="P6" s="1299"/>
      <c r="Q6" s="1299"/>
      <c r="R6" s="1299"/>
      <c r="AK6" s="176"/>
    </row>
    <row r="7" spans="1:37" ht="12.75" customHeight="1">
      <c r="A7" s="1332" t="s">
        <v>45</v>
      </c>
      <c r="B7" s="1332"/>
      <c r="C7" s="1332"/>
      <c r="D7" s="1332"/>
      <c r="E7" s="1332"/>
      <c r="F7" s="1332"/>
      <c r="G7" s="1332"/>
      <c r="H7" s="5"/>
      <c r="I7" s="5"/>
      <c r="J7" s="85"/>
      <c r="K7" s="5"/>
      <c r="L7" s="1299"/>
      <c r="M7" s="1299"/>
      <c r="N7" s="1299"/>
      <c r="O7" s="1299"/>
      <c r="P7" s="1299"/>
      <c r="Q7" s="1299"/>
      <c r="R7" s="1299"/>
      <c r="AK7" s="176"/>
    </row>
    <row r="8" spans="1:37" ht="12.75" customHeight="1">
      <c r="A8" s="1290"/>
      <c r="B8" s="1290"/>
      <c r="C8" s="1290"/>
      <c r="D8" s="1290"/>
      <c r="E8" s="1290"/>
      <c r="F8" s="1290"/>
      <c r="G8" s="1290"/>
      <c r="H8" s="5"/>
      <c r="I8" s="5"/>
      <c r="J8" s="85"/>
      <c r="K8" s="5"/>
      <c r="L8" s="1299"/>
      <c r="M8" s="1299"/>
      <c r="N8" s="1299"/>
      <c r="O8" s="1299"/>
      <c r="P8" s="1299"/>
      <c r="Q8" s="1299"/>
      <c r="R8" s="1299"/>
      <c r="AK8" s="176"/>
    </row>
    <row r="9" spans="1:37" ht="13.5" customHeight="1">
      <c r="A9" s="1299" t="s">
        <v>182</v>
      </c>
      <c r="B9" s="1299"/>
      <c r="C9" s="1299"/>
      <c r="D9" s="1299"/>
      <c r="E9" s="1299"/>
      <c r="F9" s="1299"/>
      <c r="G9" s="1299"/>
      <c r="H9" s="5"/>
      <c r="I9" s="5"/>
      <c r="J9" s="85"/>
      <c r="K9" s="5"/>
      <c r="L9" s="1299" t="s">
        <v>190</v>
      </c>
      <c r="M9" s="1299"/>
      <c r="N9" s="1299"/>
      <c r="O9" s="1299"/>
      <c r="P9" s="1299"/>
      <c r="Q9" s="1299"/>
      <c r="R9" s="1299"/>
      <c r="T9" s="1299"/>
      <c r="U9" s="1299"/>
      <c r="V9" s="1299"/>
      <c r="W9" s="1299"/>
      <c r="X9" s="1299"/>
      <c r="Y9" s="1299"/>
      <c r="Z9" s="1299"/>
      <c r="AA9" s="1299"/>
      <c r="AB9" s="1299"/>
      <c r="AC9" s="1299"/>
      <c r="AD9" s="1299"/>
      <c r="AE9" s="1299"/>
      <c r="AF9" s="1299"/>
      <c r="AG9" s="1299"/>
      <c r="AK9" s="176"/>
    </row>
    <row r="10" spans="1:37" ht="13.8" thickBot="1">
      <c r="A10" s="140"/>
      <c r="B10" s="1336" t="s">
        <v>51</v>
      </c>
      <c r="C10" s="1336"/>
      <c r="D10" s="1336"/>
      <c r="E10" s="1335" t="s">
        <v>52</v>
      </c>
      <c r="F10" s="1336"/>
      <c r="G10" s="1336"/>
      <c r="H10" s="5"/>
      <c r="I10" s="5"/>
      <c r="J10" s="297"/>
      <c r="K10" s="39"/>
      <c r="L10" s="1164"/>
      <c r="AK10" s="176"/>
    </row>
    <row r="11" spans="1:37" ht="29.25" customHeight="1" thickBot="1">
      <c r="A11" s="139"/>
      <c r="B11" s="324" t="s">
        <v>183</v>
      </c>
      <c r="C11" s="324" t="s">
        <v>184</v>
      </c>
      <c r="D11" s="363" t="s">
        <v>185</v>
      </c>
      <c r="E11" s="324" t="s">
        <v>186</v>
      </c>
      <c r="F11" s="324" t="s">
        <v>184</v>
      </c>
      <c r="G11" s="324" t="s">
        <v>57</v>
      </c>
      <c r="H11" s="5"/>
      <c r="I11" s="5"/>
      <c r="J11" s="298"/>
      <c r="K11" s="28"/>
      <c r="L11" s="45"/>
      <c r="AK11" s="176"/>
    </row>
    <row r="12" spans="1:37" ht="13.35" customHeight="1">
      <c r="A12" s="137" t="s">
        <v>187</v>
      </c>
      <c r="B12" s="61">
        <f>B89</f>
        <v>4752440.7651325725</v>
      </c>
      <c r="C12" s="61">
        <f>C89</f>
        <v>5267344.9150547115</v>
      </c>
      <c r="D12" s="136">
        <f>C12/B12</f>
        <v>1.1083452009964769</v>
      </c>
      <c r="E12" s="61">
        <v>10577131.688000111</v>
      </c>
      <c r="F12" s="61">
        <f>B12*D12</f>
        <v>5267344.9150547115</v>
      </c>
      <c r="G12" s="135">
        <f>F12/E12</f>
        <v>0.49799369719775549</v>
      </c>
      <c r="H12" s="5"/>
      <c r="I12" s="5"/>
      <c r="J12" s="86"/>
      <c r="K12" s="29"/>
      <c r="L12" s="45"/>
      <c r="AK12" s="176"/>
    </row>
    <row r="13" spans="1:37" ht="13.35" customHeight="1">
      <c r="A13" s="137" t="s">
        <v>188</v>
      </c>
      <c r="B13" s="61">
        <f>E89</f>
        <v>553.33049273263032</v>
      </c>
      <c r="C13" s="61">
        <f>F89</f>
        <v>648.22235162004881</v>
      </c>
      <c r="D13" s="134">
        <f>C13/B13</f>
        <v>1.1714921916173346</v>
      </c>
      <c r="E13" s="61">
        <v>1542.9512273037219</v>
      </c>
      <c r="F13" s="61">
        <f>B13*D13</f>
        <v>648.2223516200487</v>
      </c>
      <c r="G13" s="64">
        <f>F13/E13</f>
        <v>0.42011849768758081</v>
      </c>
      <c r="H13" s="5"/>
      <c r="I13" s="5"/>
      <c r="J13" s="298"/>
      <c r="K13" s="28"/>
      <c r="L13" s="45"/>
      <c r="AK13" s="176"/>
    </row>
    <row r="14" spans="1:37" ht="13.35" customHeight="1">
      <c r="A14" s="120"/>
      <c r="B14" s="1164"/>
      <c r="C14" s="61"/>
      <c r="D14" s="61"/>
      <c r="E14" s="64"/>
      <c r="F14" s="61"/>
      <c r="G14" s="64"/>
      <c r="H14" s="5"/>
      <c r="I14" s="5"/>
      <c r="J14" s="298"/>
      <c r="K14" s="28"/>
      <c r="L14" s="45"/>
      <c r="AK14" s="176"/>
    </row>
    <row r="15" spans="1:37" ht="13.35" customHeight="1">
      <c r="A15" s="305" t="s">
        <v>189</v>
      </c>
      <c r="B15" s="1164"/>
      <c r="C15" s="61"/>
      <c r="D15" s="61"/>
      <c r="E15" s="64"/>
      <c r="F15" s="61"/>
      <c r="G15" s="64"/>
      <c r="H15" s="5"/>
      <c r="I15" s="5"/>
      <c r="J15" s="298"/>
      <c r="K15" s="28"/>
      <c r="L15" s="45"/>
      <c r="AK15" s="176"/>
    </row>
    <row r="16" spans="1:37" ht="13.35" customHeight="1">
      <c r="A16" s="120"/>
      <c r="B16" s="61"/>
      <c r="C16" s="61"/>
      <c r="D16" s="64"/>
      <c r="E16" s="5"/>
      <c r="F16" s="5"/>
      <c r="G16" s="5"/>
      <c r="H16" s="5"/>
      <c r="I16" s="5"/>
      <c r="J16" s="297"/>
      <c r="K16" s="295"/>
      <c r="L16" s="31"/>
      <c r="AK16" s="176"/>
    </row>
    <row r="17" spans="1:37" ht="13.5" customHeight="1">
      <c r="A17" s="1299" t="s">
        <v>192</v>
      </c>
      <c r="B17" s="1299"/>
      <c r="C17" s="1299"/>
      <c r="D17" s="1299"/>
      <c r="E17" s="5"/>
      <c r="F17" s="5"/>
      <c r="G17" s="5"/>
      <c r="H17" s="5"/>
      <c r="I17" s="5"/>
      <c r="AK17" s="176"/>
    </row>
    <row r="18" spans="1:37" ht="12.75" customHeight="1">
      <c r="A18" s="1290"/>
      <c r="B18" s="1290"/>
      <c r="C18" s="1290"/>
      <c r="D18" s="1290"/>
      <c r="E18" s="1290"/>
      <c r="F18" s="1290"/>
      <c r="G18" s="1290"/>
      <c r="H18" s="5"/>
      <c r="I18" s="5"/>
      <c r="J18" s="85"/>
      <c r="K18" s="5"/>
      <c r="L18" s="1299"/>
      <c r="M18" s="1299"/>
      <c r="N18" s="1299"/>
      <c r="O18" s="1299"/>
      <c r="P18" s="1299"/>
      <c r="Q18" s="1299"/>
      <c r="R18" s="1299"/>
      <c r="AK18" s="176"/>
    </row>
    <row r="19" spans="1:37" ht="13.5" customHeight="1">
      <c r="A19" s="1406" t="s">
        <v>191</v>
      </c>
      <c r="B19" s="1406"/>
      <c r="C19" s="1406"/>
      <c r="D19" s="1406"/>
      <c r="E19" s="1406"/>
      <c r="F19" s="1406"/>
      <c r="G19" s="1406"/>
      <c r="H19" s="5"/>
      <c r="I19" s="5"/>
      <c r="J19" s="85"/>
      <c r="K19" s="5"/>
      <c r="L19" s="1299" t="s">
        <v>190</v>
      </c>
      <c r="M19" s="1299"/>
      <c r="N19" s="1299"/>
      <c r="O19" s="1299"/>
      <c r="P19" s="1299"/>
      <c r="Q19" s="1299"/>
      <c r="R19" s="1299"/>
      <c r="T19" s="1299"/>
      <c r="U19" s="1299"/>
      <c r="V19" s="1299"/>
      <c r="W19" s="1299"/>
      <c r="X19" s="1299"/>
      <c r="Y19" s="1299"/>
      <c r="Z19" s="1299"/>
      <c r="AA19" s="1299"/>
      <c r="AB19" s="1299"/>
      <c r="AC19" s="1299"/>
      <c r="AD19" s="1299"/>
      <c r="AE19" s="1299"/>
      <c r="AF19" s="1299"/>
      <c r="AG19" s="1299"/>
      <c r="AK19" s="176"/>
    </row>
    <row r="20" spans="1:37" ht="13.8" thickBot="1">
      <c r="A20" s="140"/>
      <c r="B20" s="1336" t="s">
        <v>51</v>
      </c>
      <c r="C20" s="1336"/>
      <c r="D20" s="1336"/>
      <c r="E20" s="1335" t="s">
        <v>52</v>
      </c>
      <c r="F20" s="1336"/>
      <c r="G20" s="1336"/>
      <c r="H20" s="5"/>
      <c r="I20" s="5"/>
      <c r="J20" s="297"/>
      <c r="K20" s="39"/>
      <c r="L20" s="1164"/>
      <c r="AK20" s="176"/>
    </row>
    <row r="21" spans="1:37" ht="29.25" customHeight="1" thickBot="1">
      <c r="A21" s="139"/>
      <c r="B21" s="324" t="s">
        <v>183</v>
      </c>
      <c r="C21" s="324" t="s">
        <v>184</v>
      </c>
      <c r="D21" s="363" t="s">
        <v>185</v>
      </c>
      <c r="E21" s="324" t="s">
        <v>186</v>
      </c>
      <c r="F21" s="324" t="s">
        <v>184</v>
      </c>
      <c r="G21" s="324" t="s">
        <v>57</v>
      </c>
      <c r="H21" s="5"/>
      <c r="I21" s="5"/>
      <c r="J21" s="298"/>
      <c r="K21" s="28"/>
      <c r="L21" s="45"/>
      <c r="AK21" s="176"/>
    </row>
    <row r="22" spans="1:37" ht="13.35" customHeight="1">
      <c r="A22" s="137" t="s">
        <v>187</v>
      </c>
      <c r="B22" s="1222">
        <f>B12+'Overall Results PY 2016'!C17+'Overall Results PY 2017'!C19</f>
        <v>12353837.662141733</v>
      </c>
      <c r="C22" s="1222">
        <f>C12+'Overall Results PY 2016'!D17+'Overall Results PY 2017'!D19</f>
        <v>11291416.416327504</v>
      </c>
      <c r="D22" s="1223">
        <f>C22/B22</f>
        <v>0.91400071177315112</v>
      </c>
      <c r="E22" s="1222">
        <f>E12</f>
        <v>10577131.688000111</v>
      </c>
      <c r="F22" s="1222">
        <f>F12+'Overall Results PY 2016'!G17+'Overall Results PY 2017'!G19</f>
        <v>11291416.585054711</v>
      </c>
      <c r="G22" s="1224">
        <f>F22/E22</f>
        <v>1.0675310583364452</v>
      </c>
      <c r="H22" s="1225"/>
      <c r="I22" s="5"/>
      <c r="J22" s="86"/>
      <c r="K22" s="29"/>
      <c r="L22" s="45"/>
      <c r="AK22" s="176"/>
    </row>
    <row r="23" spans="1:37" ht="13.35" customHeight="1">
      <c r="A23" s="137" t="s">
        <v>188</v>
      </c>
      <c r="B23" s="1222">
        <f>B13+'Overall Results PY 2016'!C39+'Overall Results PY 2017'!C45</f>
        <v>1330.9410990520742</v>
      </c>
      <c r="C23" s="1222">
        <f>C13+'Overall Results PY 2016'!D39+'Overall Results PY 2017'!D45</f>
        <v>1297.9523516200488</v>
      </c>
      <c r="D23" s="1226">
        <f>C23/B23</f>
        <v>0.97521396893106638</v>
      </c>
      <c r="E23" s="1222">
        <f>E13</f>
        <v>1542.9512273037219</v>
      </c>
      <c r="F23" s="1222">
        <f>F13+'Overall Results PY 2016'!G39+'Overall Results PY 2017'!G45</f>
        <v>1297.9523516200488</v>
      </c>
      <c r="G23" s="1227">
        <f>F23/E23</f>
        <v>0.84121411529526824</v>
      </c>
      <c r="H23" s="1225"/>
      <c r="I23" s="5"/>
      <c r="J23" s="298"/>
      <c r="K23" s="28"/>
      <c r="L23" s="45"/>
      <c r="AK23" s="176"/>
    </row>
    <row r="24" spans="1:37" ht="13.35" customHeight="1">
      <c r="A24" s="120"/>
      <c r="B24" s="1164"/>
      <c r="C24" s="61"/>
      <c r="D24" s="61"/>
      <c r="E24" s="64"/>
      <c r="F24" s="61"/>
      <c r="G24" s="64"/>
      <c r="H24" s="5"/>
      <c r="I24" s="5"/>
      <c r="J24" s="298"/>
      <c r="K24" s="28"/>
      <c r="L24" s="45"/>
      <c r="AK24" s="176"/>
    </row>
    <row r="25" spans="1:37" ht="13.35" customHeight="1">
      <c r="A25" s="305" t="s">
        <v>189</v>
      </c>
      <c r="B25" s="1164"/>
      <c r="C25" s="61"/>
      <c r="D25" s="61"/>
      <c r="E25" s="64"/>
      <c r="F25" s="61"/>
      <c r="G25" s="64"/>
      <c r="H25" s="5"/>
      <c r="I25" s="5"/>
      <c r="J25" s="298"/>
      <c r="K25" s="28"/>
      <c r="L25" s="45"/>
      <c r="AK25" s="176"/>
    </row>
    <row r="26" spans="1:37" ht="13.35" customHeight="1">
      <c r="A26" s="120"/>
      <c r="B26" s="61"/>
      <c r="C26" s="61"/>
      <c r="D26" s="64"/>
      <c r="E26" s="5"/>
      <c r="F26" s="5"/>
      <c r="G26" s="5"/>
      <c r="H26" s="5"/>
      <c r="I26" s="5"/>
      <c r="J26" s="297"/>
      <c r="K26" s="295"/>
      <c r="L26" s="31"/>
      <c r="AK26" s="176"/>
    </row>
    <row r="27" spans="1:37" ht="13.5" customHeight="1">
      <c r="A27" s="1299" t="s">
        <v>192</v>
      </c>
      <c r="B27" s="1299"/>
      <c r="C27" s="1299"/>
      <c r="D27" s="1299"/>
      <c r="E27" s="5"/>
      <c r="F27" s="5"/>
      <c r="G27" s="5"/>
      <c r="H27" s="5"/>
      <c r="I27" s="5"/>
      <c r="AK27" s="176"/>
    </row>
    <row r="28" spans="1:37" ht="27" thickBot="1">
      <c r="A28" s="238" t="s">
        <v>104</v>
      </c>
      <c r="B28" s="239" t="s">
        <v>105</v>
      </c>
      <c r="C28" s="239" t="s">
        <v>106</v>
      </c>
      <c r="D28" s="239" t="s">
        <v>107</v>
      </c>
      <c r="E28" s="5"/>
      <c r="F28" s="5"/>
      <c r="G28" s="403"/>
      <c r="H28" s="5"/>
      <c r="I28" s="5"/>
      <c r="L28" s="1327" t="s">
        <v>345</v>
      </c>
      <c r="M28" s="1327"/>
      <c r="N28" s="1327"/>
      <c r="O28" s="1327"/>
      <c r="P28" s="1327"/>
      <c r="Q28" s="1327"/>
      <c r="R28" s="1327"/>
      <c r="AK28" s="176"/>
    </row>
    <row r="29" spans="1:37" ht="13.8" thickTop="1">
      <c r="A29" s="1403" t="s">
        <v>112</v>
      </c>
      <c r="B29" s="1403"/>
      <c r="C29" s="1403"/>
      <c r="D29" s="308">
        <v>1</v>
      </c>
      <c r="E29" s="5"/>
      <c r="F29" s="5"/>
      <c r="G29" s="404"/>
      <c r="H29" s="5"/>
      <c r="I29" s="5"/>
      <c r="J29" s="88"/>
      <c r="K29" s="38"/>
      <c r="L29" s="38"/>
      <c r="AK29" s="176"/>
    </row>
    <row r="30" spans="1:37" ht="13.35" customHeight="1">
      <c r="A30" s="109"/>
      <c r="B30" s="109"/>
      <c r="C30" s="109"/>
      <c r="D30" s="109"/>
      <c r="E30" s="5"/>
      <c r="F30" s="5"/>
      <c r="G30" s="5"/>
      <c r="H30" s="5"/>
      <c r="I30" s="5"/>
      <c r="J30" s="88"/>
      <c r="K30" s="38"/>
      <c r="L30" s="38"/>
      <c r="AK30" s="176"/>
    </row>
    <row r="31" spans="1:37" ht="13.35" customHeight="1">
      <c r="A31" s="109"/>
      <c r="B31" s="109"/>
      <c r="C31" s="109"/>
      <c r="D31" s="109"/>
      <c r="E31" s="5"/>
      <c r="F31" s="5"/>
      <c r="G31" s="5"/>
      <c r="H31" s="5"/>
      <c r="I31" s="5"/>
      <c r="J31" s="88"/>
      <c r="K31" s="38"/>
      <c r="L31" s="38"/>
      <c r="AK31" s="176"/>
    </row>
    <row r="32" spans="1:37" ht="13.35" customHeight="1">
      <c r="A32" s="109"/>
      <c r="B32" s="109"/>
      <c r="C32" s="109"/>
      <c r="D32" s="109"/>
      <c r="E32" s="5"/>
      <c r="F32" s="362"/>
      <c r="G32" s="5"/>
      <c r="H32" s="5"/>
      <c r="I32" s="5"/>
      <c r="J32" s="297"/>
      <c r="K32" s="295"/>
      <c r="L32" s="39"/>
      <c r="AK32" s="176"/>
    </row>
    <row r="33" spans="1:37" ht="13.5" customHeight="1">
      <c r="A33" s="1405" t="s">
        <v>692</v>
      </c>
      <c r="B33" s="1299"/>
      <c r="C33" s="1299"/>
      <c r="D33" s="1299"/>
      <c r="E33" s="5"/>
      <c r="F33" s="5"/>
      <c r="G33" s="5"/>
      <c r="H33" s="5"/>
      <c r="I33" s="5"/>
      <c r="J33" s="151"/>
      <c r="K33" s="1164"/>
      <c r="L33" s="1164"/>
      <c r="AK33" s="176"/>
    </row>
    <row r="34" spans="1:37" ht="12.75" customHeight="1">
      <c r="A34" s="148"/>
      <c r="B34" s="1329" t="s">
        <v>51</v>
      </c>
      <c r="C34" s="1329"/>
      <c r="D34" s="1329"/>
      <c r="E34" s="1329"/>
      <c r="F34" s="5"/>
      <c r="G34" s="5"/>
      <c r="H34" s="5"/>
      <c r="I34" s="5"/>
      <c r="J34" s="85"/>
      <c r="K34" s="5"/>
      <c r="L34" s="5"/>
    </row>
    <row r="35" spans="1:37" ht="40.200000000000003" thickBot="1">
      <c r="A35" s="119" t="s">
        <v>195</v>
      </c>
      <c r="B35" s="1161" t="s">
        <v>298</v>
      </c>
      <c r="C35" s="1161" t="s">
        <v>301</v>
      </c>
      <c r="D35" s="1161" t="s">
        <v>487</v>
      </c>
      <c r="E35" s="1161" t="s">
        <v>488</v>
      </c>
      <c r="F35" s="5"/>
      <c r="H35" s="5"/>
      <c r="I35" s="5"/>
      <c r="J35" s="297"/>
      <c r="K35" s="39"/>
      <c r="L35" s="1164"/>
    </row>
    <row r="36" spans="1:37" ht="13.35" customHeight="1">
      <c r="A36" s="146" t="s">
        <v>203</v>
      </c>
      <c r="B36" s="408">
        <f t="shared" ref="B36:B41" si="0">C83</f>
        <v>2394385.8627179</v>
      </c>
      <c r="C36" s="413">
        <f>F83</f>
        <v>292.93243684741799</v>
      </c>
      <c r="D36" s="145">
        <f>B36/$B$42</f>
        <v>0.45457168674761633</v>
      </c>
      <c r="E36" s="57">
        <f>C36/$C$42</f>
        <v>0.45190116649837209</v>
      </c>
      <c r="F36" s="5"/>
      <c r="G36" s="5"/>
      <c r="H36" s="5"/>
      <c r="I36" s="5"/>
      <c r="J36" s="298"/>
      <c r="K36" s="28"/>
      <c r="L36" s="45"/>
    </row>
    <row r="37" spans="1:37" ht="13.35" customHeight="1">
      <c r="A37" s="147" t="s">
        <v>489</v>
      </c>
      <c r="B37" s="408">
        <f t="shared" si="0"/>
        <v>162512.90539871628</v>
      </c>
      <c r="C37" s="413">
        <f t="shared" ref="C37:C41" si="1">F84</f>
        <v>73.487681847247501</v>
      </c>
      <c r="D37" s="145">
        <f t="shared" ref="D37:D41" si="2">B37/$B$42</f>
        <v>3.0852907493153649E-2</v>
      </c>
      <c r="E37" s="57">
        <f t="shared" ref="E37:E41" si="3">C37/$C$42</f>
        <v>0.11336801587230953</v>
      </c>
      <c r="F37" s="5"/>
      <c r="G37" s="5"/>
      <c r="H37" s="5"/>
      <c r="I37" s="5"/>
      <c r="J37" s="298"/>
      <c r="K37" s="28"/>
      <c r="L37" s="45"/>
    </row>
    <row r="38" spans="1:37" ht="13.35" customHeight="1">
      <c r="A38" s="147" t="s">
        <v>490</v>
      </c>
      <c r="B38" s="408">
        <f t="shared" si="0"/>
        <v>7107</v>
      </c>
      <c r="C38" s="413">
        <f t="shared" si="1"/>
        <v>0.7975312105484641</v>
      </c>
      <c r="D38" s="145">
        <f t="shared" si="2"/>
        <v>1.3492566206718931E-3</v>
      </c>
      <c r="E38" s="57">
        <f t="shared" si="3"/>
        <v>1.2303358694053977E-3</v>
      </c>
      <c r="F38" s="5"/>
      <c r="G38" s="5"/>
      <c r="H38" s="5"/>
      <c r="I38" s="5"/>
      <c r="J38" s="86"/>
      <c r="K38" s="29"/>
      <c r="L38" s="31"/>
    </row>
    <row r="39" spans="1:37" ht="13.35" customHeight="1">
      <c r="A39" s="146" t="s">
        <v>414</v>
      </c>
      <c r="B39" s="408">
        <f t="shared" si="0"/>
        <v>0</v>
      </c>
      <c r="C39" s="413">
        <f t="shared" si="1"/>
        <v>0</v>
      </c>
      <c r="D39" s="145">
        <f t="shared" si="2"/>
        <v>0</v>
      </c>
      <c r="E39" s="57">
        <f t="shared" si="3"/>
        <v>0</v>
      </c>
      <c r="F39" s="5"/>
      <c r="G39" s="5"/>
      <c r="H39" s="5"/>
      <c r="I39" s="5"/>
      <c r="J39" s="298"/>
      <c r="K39" s="28"/>
    </row>
    <row r="40" spans="1:37" ht="13.35" customHeight="1">
      <c r="A40" s="146" t="s">
        <v>491</v>
      </c>
      <c r="B40" s="408">
        <f t="shared" si="0"/>
        <v>330724.96493809507</v>
      </c>
      <c r="C40" s="413">
        <f t="shared" si="1"/>
        <v>37.073201714834845</v>
      </c>
      <c r="D40" s="145">
        <f t="shared" si="2"/>
        <v>6.2787793522471436E-2</v>
      </c>
      <c r="E40" s="57">
        <f t="shared" si="3"/>
        <v>5.7192106415616249E-2</v>
      </c>
      <c r="F40" s="5"/>
      <c r="G40" s="5"/>
      <c r="H40" s="5"/>
      <c r="I40" s="5"/>
      <c r="J40" s="298"/>
      <c r="K40" s="28"/>
      <c r="L40" s="1160"/>
      <c r="M40" s="1160"/>
      <c r="N40" s="1160"/>
      <c r="O40" s="1160"/>
      <c r="P40" s="1160"/>
      <c r="Q40" s="1160"/>
      <c r="R40" s="1160"/>
    </row>
    <row r="41" spans="1:37" ht="13.35" customHeight="1">
      <c r="A41" s="1167" t="s">
        <v>941</v>
      </c>
      <c r="B41" s="409">
        <f t="shared" si="0"/>
        <v>2372614.182</v>
      </c>
      <c r="C41" s="414">
        <f t="shared" si="1"/>
        <v>243.9315</v>
      </c>
      <c r="D41" s="713">
        <f t="shared" si="2"/>
        <v>0.45043835561608669</v>
      </c>
      <c r="E41" s="714">
        <f t="shared" si="3"/>
        <v>0.37630837534429668</v>
      </c>
      <c r="F41" s="5"/>
      <c r="G41" s="5"/>
      <c r="H41" s="5"/>
      <c r="I41" s="5"/>
      <c r="J41" s="297"/>
      <c r="K41" s="295"/>
    </row>
    <row r="42" spans="1:37" ht="13.35" customHeight="1">
      <c r="A42" s="405" t="s">
        <v>34</v>
      </c>
      <c r="B42" s="411">
        <f>SUM(B36:B41)</f>
        <v>5267344.9150547115</v>
      </c>
      <c r="C42" s="411">
        <f>SUM(C36:C41)</f>
        <v>648.22235162004881</v>
      </c>
      <c r="D42" s="13">
        <f>SUM(D36:D41)</f>
        <v>1</v>
      </c>
      <c r="E42" s="13">
        <f>SUM(E36:E41)</f>
        <v>0.99999999999999978</v>
      </c>
      <c r="F42" s="5"/>
      <c r="G42" s="5"/>
      <c r="H42" s="5"/>
      <c r="I42" s="5"/>
      <c r="L42" s="40"/>
      <c r="P42" s="14"/>
      <c r="Q42" s="23"/>
      <c r="R42" s="24"/>
      <c r="T42" s="1299"/>
      <c r="U42" s="1299"/>
      <c r="V42" s="1299"/>
      <c r="W42" s="1299"/>
      <c r="X42" s="1299"/>
      <c r="Y42" s="1299"/>
      <c r="Z42" s="1299"/>
      <c r="AA42" s="1299"/>
      <c r="AB42" s="1299"/>
      <c r="AC42" s="1299"/>
      <c r="AD42" s="1299"/>
      <c r="AE42" s="1299"/>
      <c r="AF42" s="1299"/>
      <c r="AG42" s="1299"/>
      <c r="AJ42" s="191"/>
      <c r="AK42" s="192"/>
    </row>
    <row r="43" spans="1:37" ht="13.35" customHeight="1">
      <c r="A43" s="405"/>
      <c r="B43" s="1157"/>
      <c r="C43" s="1157"/>
      <c r="D43" s="406"/>
      <c r="E43" s="407"/>
      <c r="F43" s="5"/>
      <c r="G43" s="5"/>
      <c r="H43" s="5"/>
      <c r="I43" s="5"/>
      <c r="L43" s="40"/>
      <c r="P43" s="14"/>
      <c r="Q43" s="23"/>
      <c r="R43" s="24"/>
      <c r="T43" s="5"/>
      <c r="U43" s="5"/>
      <c r="V43" s="5"/>
      <c r="W43" s="5"/>
      <c r="X43" s="5"/>
      <c r="Y43" s="5"/>
      <c r="Z43" s="5"/>
      <c r="AA43" s="5"/>
      <c r="AB43" s="5"/>
      <c r="AC43" s="5"/>
      <c r="AD43" s="5"/>
      <c r="AE43" s="5"/>
      <c r="AF43" s="5"/>
      <c r="AG43" s="5"/>
      <c r="AJ43" s="191"/>
      <c r="AK43" s="192"/>
    </row>
    <row r="44" spans="1:37">
      <c r="A44" s="305" t="s">
        <v>189</v>
      </c>
      <c r="B44" s="109"/>
      <c r="C44" s="109"/>
      <c r="D44" s="109"/>
      <c r="E44" s="5"/>
      <c r="F44" s="5"/>
      <c r="G44" s="5"/>
      <c r="H44" s="5"/>
      <c r="I44" s="5"/>
      <c r="L44" s="40"/>
      <c r="P44" s="14"/>
      <c r="Q44" s="23"/>
      <c r="R44" s="24"/>
      <c r="AJ44" s="191"/>
      <c r="AK44" s="192"/>
    </row>
    <row r="45" spans="1:37">
      <c r="A45" s="109"/>
      <c r="B45" s="109"/>
      <c r="C45" s="109"/>
      <c r="D45" s="109"/>
      <c r="E45" s="5"/>
      <c r="F45" s="5"/>
      <c r="G45" s="5"/>
      <c r="H45" s="5"/>
      <c r="I45" s="5"/>
      <c r="J45" s="89"/>
      <c r="K45" s="296"/>
      <c r="L45" s="33"/>
      <c r="P45" s="16"/>
      <c r="S45" s="15"/>
      <c r="T45" s="1299"/>
      <c r="U45" s="1299"/>
      <c r="V45" s="1299"/>
      <c r="W45" s="1299"/>
      <c r="X45" s="1299"/>
      <c r="Y45" s="1299"/>
      <c r="Z45" s="1299"/>
      <c r="AA45" s="1299"/>
      <c r="AB45" s="1299"/>
      <c r="AC45" s="1299"/>
      <c r="AD45" s="1299"/>
      <c r="AE45" s="1299"/>
      <c r="AF45" s="1299"/>
      <c r="AG45" s="1299"/>
      <c r="AJ45" s="191"/>
      <c r="AK45" s="192"/>
    </row>
    <row r="46" spans="1:37" ht="5.25" customHeight="1">
      <c r="A46" s="1328"/>
      <c r="B46" s="1328"/>
      <c r="C46" s="1328"/>
      <c r="D46" s="1328"/>
      <c r="E46" s="1328"/>
      <c r="F46" s="1328"/>
      <c r="G46" s="1328"/>
      <c r="H46" s="1328"/>
      <c r="I46" s="1328"/>
      <c r="J46" s="89"/>
      <c r="K46" s="296"/>
      <c r="L46" s="38"/>
      <c r="S46" s="15"/>
      <c r="AJ46" s="191"/>
      <c r="AK46" s="192"/>
    </row>
    <row r="47" spans="1:37">
      <c r="A47" s="1283"/>
      <c r="B47" s="1283"/>
      <c r="C47" s="1283"/>
      <c r="D47" s="1283"/>
      <c r="E47" s="1283"/>
      <c r="F47" s="1283"/>
      <c r="G47" s="1283"/>
      <c r="H47" s="1164"/>
      <c r="I47" s="1164"/>
      <c r="J47" s="90"/>
      <c r="K47" s="35"/>
      <c r="AJ47" s="191"/>
      <c r="AK47" s="192"/>
    </row>
    <row r="48" spans="1:37" ht="15.6">
      <c r="A48" s="1290" t="s">
        <v>207</v>
      </c>
      <c r="B48" s="1290"/>
      <c r="C48" s="1290"/>
      <c r="D48" s="1290"/>
      <c r="E48" s="1290"/>
      <c r="F48" s="1158"/>
      <c r="G48" s="1158"/>
      <c r="H48" s="5"/>
      <c r="I48" s="5"/>
      <c r="J48" s="88"/>
      <c r="K48" s="38"/>
      <c r="AJ48" s="191"/>
      <c r="AK48" s="192"/>
    </row>
    <row r="49" spans="1:37" ht="12.75" customHeight="1">
      <c r="A49" s="1404"/>
      <c r="B49" s="1404"/>
      <c r="C49" s="1404"/>
      <c r="D49" s="1404"/>
      <c r="E49" s="1404"/>
      <c r="F49" s="1404"/>
      <c r="G49" s="1404"/>
      <c r="H49" s="42"/>
      <c r="I49" s="42"/>
      <c r="L49" s="1164"/>
      <c r="AJ49" s="191"/>
      <c r="AK49" s="192"/>
    </row>
    <row r="50" spans="1:37">
      <c r="A50" s="1299" t="s">
        <v>398</v>
      </c>
      <c r="B50" s="1299"/>
      <c r="C50" s="1299"/>
      <c r="D50" s="1299"/>
      <c r="E50" s="1299"/>
      <c r="F50" s="1299"/>
      <c r="G50" s="1299"/>
      <c r="H50" s="5"/>
      <c r="I50" s="5"/>
      <c r="L50" s="1164"/>
      <c r="AJ50" s="191"/>
      <c r="AK50" s="192"/>
    </row>
    <row r="51" spans="1:37" ht="25.5" customHeight="1">
      <c r="A51" s="174" t="s">
        <v>492</v>
      </c>
      <c r="B51" s="174" t="s">
        <v>493</v>
      </c>
      <c r="C51" s="174" t="s">
        <v>298</v>
      </c>
      <c r="D51" s="174" t="s">
        <v>494</v>
      </c>
      <c r="E51" s="174" t="s">
        <v>495</v>
      </c>
      <c r="F51" s="174" t="s">
        <v>301</v>
      </c>
      <c r="G51" s="174" t="s">
        <v>496</v>
      </c>
      <c r="H51" s="174" t="s">
        <v>309</v>
      </c>
      <c r="I51" s="1164"/>
      <c r="AJ51" s="191"/>
      <c r="AK51" s="192"/>
    </row>
    <row r="52" spans="1:37" ht="14.4">
      <c r="A52" s="27" t="s">
        <v>497</v>
      </c>
      <c r="B52" s="1168">
        <v>428556.59672737098</v>
      </c>
      <c r="C52" s="1169">
        <v>565558.01791632001</v>
      </c>
      <c r="D52" s="1170">
        <f>IFERROR(C52/B52, "NA")</f>
        <v>1.3196810461795396</v>
      </c>
      <c r="E52" s="1171">
        <v>42.439598677679903</v>
      </c>
      <c r="F52" s="1172">
        <v>68.392691013120015</v>
      </c>
      <c r="G52" s="1173">
        <f t="shared" ref="G52:G66" si="4">IFERROR(F52/E52, "NA")</f>
        <v>1.6115301073544204</v>
      </c>
      <c r="H52" s="1163" t="s">
        <v>942</v>
      </c>
      <c r="I52" s="72"/>
      <c r="AJ52" s="191"/>
      <c r="AK52" s="192"/>
    </row>
    <row r="53" spans="1:37" ht="14.4">
      <c r="A53" s="27" t="s">
        <v>498</v>
      </c>
      <c r="B53" s="1174">
        <v>195073.91674804699</v>
      </c>
      <c r="C53" s="1175">
        <v>268601.81734386005</v>
      </c>
      <c r="D53" s="1170">
        <f t="shared" ref="D53:D66" si="5">IFERROR(C53/B53, "NA")</f>
        <v>1.3769232802701143</v>
      </c>
      <c r="E53" s="1176">
        <v>17.952000156044999</v>
      </c>
      <c r="F53" s="1172">
        <v>30.109397266771406</v>
      </c>
      <c r="G53" s="1173">
        <f t="shared" si="4"/>
        <v>1.6772168563419174</v>
      </c>
      <c r="H53" s="1163" t="s">
        <v>943</v>
      </c>
      <c r="I53" s="72"/>
      <c r="AJ53" s="191"/>
      <c r="AK53" s="192"/>
    </row>
    <row r="54" spans="1:37" ht="14.4">
      <c r="A54" s="27" t="s">
        <v>499</v>
      </c>
      <c r="B54" s="1174">
        <v>45117.363098144502</v>
      </c>
      <c r="C54" s="1175">
        <v>62123.147594235008</v>
      </c>
      <c r="D54" s="1170">
        <f>IFERROR(C54/B54, "NA")</f>
        <v>1.3769232802701159</v>
      </c>
      <c r="E54" s="1177">
        <v>4.1520000360906097</v>
      </c>
      <c r="F54" s="1177">
        <v>6.9638044480634402</v>
      </c>
      <c r="G54" s="1173">
        <f>IFERROR(F54/E54, "NA")</f>
        <v>1.6772168563419223</v>
      </c>
      <c r="H54" s="1163" t="s">
        <v>943</v>
      </c>
      <c r="I54" s="72"/>
      <c r="AJ54" s="191"/>
      <c r="AK54" s="192"/>
    </row>
    <row r="55" spans="1:37" ht="14.4">
      <c r="A55" s="27" t="s">
        <v>500</v>
      </c>
      <c r="B55" s="1178">
        <v>0</v>
      </c>
      <c r="C55" s="1175">
        <v>0</v>
      </c>
      <c r="D55" s="1170" t="str">
        <f t="shared" si="5"/>
        <v>NA</v>
      </c>
      <c r="E55" s="1177">
        <v>0</v>
      </c>
      <c r="F55" s="1177">
        <v>0</v>
      </c>
      <c r="G55" s="1173" t="str">
        <f t="shared" si="4"/>
        <v>NA</v>
      </c>
      <c r="H55" s="1163"/>
      <c r="I55" s="73"/>
      <c r="L55" s="1156"/>
      <c r="AJ55" s="191"/>
      <c r="AK55" s="192"/>
    </row>
    <row r="56" spans="1:37" ht="14.4">
      <c r="A56" s="27" t="s">
        <v>501</v>
      </c>
      <c r="B56" s="1174">
        <v>124635.33782959</v>
      </c>
      <c r="C56" s="1179">
        <v>124635.31297205629</v>
      </c>
      <c r="D56" s="1170">
        <f t="shared" si="5"/>
        <v>0.99999980055789839</v>
      </c>
      <c r="E56" s="1180">
        <v>29.1719998419285</v>
      </c>
      <c r="F56" s="1177">
        <v>35.610089420587506</v>
      </c>
      <c r="G56" s="1173">
        <f t="shared" si="4"/>
        <v>1.2206941455349123</v>
      </c>
      <c r="H56" s="1163" t="s">
        <v>943</v>
      </c>
      <c r="I56" s="73"/>
    </row>
    <row r="57" spans="1:37" ht="14.4">
      <c r="A57" s="27" t="s">
        <v>944</v>
      </c>
      <c r="B57" s="1174">
        <v>37877.624607086203</v>
      </c>
      <c r="C57" s="1181">
        <v>37877.592426659998</v>
      </c>
      <c r="D57" s="1170">
        <f t="shared" si="5"/>
        <v>0.99999915041065701</v>
      </c>
      <c r="E57" s="1182">
        <v>59.547600336372902</v>
      </c>
      <c r="F57" s="1182">
        <v>37.877592426659994</v>
      </c>
      <c r="G57" s="1173">
        <f t="shared" si="4"/>
        <v>0.63608931699508942</v>
      </c>
      <c r="H57" s="1163" t="s">
        <v>943</v>
      </c>
      <c r="I57" s="74"/>
      <c r="L57" s="1268"/>
      <c r="M57" s="1268"/>
      <c r="N57" s="1268"/>
      <c r="O57" s="1268"/>
      <c r="P57" s="1268"/>
      <c r="Q57" s="1268"/>
      <c r="R57" s="1268"/>
    </row>
    <row r="58" spans="1:37" ht="14.4">
      <c r="A58" s="27" t="s">
        <v>502</v>
      </c>
      <c r="B58" s="1174">
        <v>1198838.7792968799</v>
      </c>
      <c r="C58" s="1175">
        <v>1457501.5255519999</v>
      </c>
      <c r="D58" s="1170">
        <f t="shared" si="5"/>
        <v>1.2157610770706182</v>
      </c>
      <c r="E58" s="1176">
        <v>118.71999478340101</v>
      </c>
      <c r="F58" s="1172">
        <v>176.55368904000002</v>
      </c>
      <c r="G58" s="1173">
        <f t="shared" si="4"/>
        <v>1.4871436724884788</v>
      </c>
      <c r="H58" s="1163" t="s">
        <v>942</v>
      </c>
      <c r="I58" s="72"/>
    </row>
    <row r="59" spans="1:37" ht="14.4">
      <c r="A59" s="516" t="s">
        <v>503</v>
      </c>
      <c r="B59" s="1174">
        <v>7107</v>
      </c>
      <c r="C59" s="1175">
        <v>7107</v>
      </c>
      <c r="D59" s="1170">
        <f t="shared" si="5"/>
        <v>1</v>
      </c>
      <c r="E59" s="1176">
        <v>0.80039998982101701</v>
      </c>
      <c r="F59" s="1172">
        <v>0.7975312105484641</v>
      </c>
      <c r="G59" s="1173">
        <f t="shared" si="4"/>
        <v>0.99641581795472733</v>
      </c>
      <c r="H59" s="1163"/>
      <c r="I59" s="72"/>
    </row>
    <row r="60" spans="1:37" ht="14.4">
      <c r="A60" s="27" t="s">
        <v>504</v>
      </c>
      <c r="B60" s="1174">
        <v>4051.6568984985402</v>
      </c>
      <c r="C60" s="1183">
        <v>3343.1953500000004</v>
      </c>
      <c r="D60" s="1170" t="s">
        <v>171</v>
      </c>
      <c r="E60" s="1176">
        <v>0</v>
      </c>
      <c r="F60" s="1176">
        <v>0</v>
      </c>
      <c r="G60" s="1173" t="s">
        <v>171</v>
      </c>
      <c r="H60" s="1163" t="s">
        <v>942</v>
      </c>
      <c r="I60" s="72"/>
    </row>
    <row r="61" spans="1:37" ht="14.4">
      <c r="A61" s="27" t="s">
        <v>505</v>
      </c>
      <c r="B61" s="1176">
        <v>1240.91296386719</v>
      </c>
      <c r="C61" s="1175">
        <v>1151.3226795</v>
      </c>
      <c r="D61" s="1170">
        <f t="shared" si="5"/>
        <v>0.92780292657432628</v>
      </c>
      <c r="E61" s="1176">
        <v>3.6499999463558197E-2</v>
      </c>
      <c r="F61" s="1172">
        <v>2.575772544E-2</v>
      </c>
      <c r="G61" s="1173">
        <f t="shared" si="4"/>
        <v>0.705691118316773</v>
      </c>
      <c r="H61" s="1163" t="s">
        <v>942</v>
      </c>
      <c r="I61" s="72"/>
    </row>
    <row r="62" spans="1:37" ht="14.4">
      <c r="A62" s="150" t="s">
        <v>506</v>
      </c>
      <c r="B62" s="1174">
        <v>27822.229309081999</v>
      </c>
      <c r="C62" s="1184">
        <v>47798.069978400003</v>
      </c>
      <c r="D62" s="1170">
        <f t="shared" si="5"/>
        <v>1.7179813108217499</v>
      </c>
      <c r="E62" s="1176">
        <v>3.08559993468225</v>
      </c>
      <c r="F62" s="1185">
        <v>1.0693523066880002</v>
      </c>
      <c r="G62" s="1173">
        <f t="shared" si="4"/>
        <v>0.34656220162194173</v>
      </c>
      <c r="H62" s="1163" t="s">
        <v>942</v>
      </c>
      <c r="I62" s="73"/>
    </row>
    <row r="63" spans="1:37" ht="14.4">
      <c r="A63" s="150" t="s">
        <v>945</v>
      </c>
      <c r="B63" s="1174">
        <v>53862.922416686997</v>
      </c>
      <c r="C63" s="1184">
        <v>80563.685202000008</v>
      </c>
      <c r="D63" s="1170">
        <f t="shared" si="5"/>
        <v>1.4957169345315913</v>
      </c>
      <c r="E63" s="1176">
        <v>5.3339998302981302</v>
      </c>
      <c r="F63" s="1185">
        <v>11.84109109425</v>
      </c>
      <c r="G63" s="1173">
        <f t="shared" si="4"/>
        <v>2.2199271599129715</v>
      </c>
      <c r="H63" s="1163" t="s">
        <v>946</v>
      </c>
      <c r="I63" s="72"/>
    </row>
    <row r="64" spans="1:37" ht="14.4">
      <c r="A64" s="150" t="s">
        <v>947</v>
      </c>
      <c r="B64" s="1174">
        <v>187601.30847358701</v>
      </c>
      <c r="C64" s="1184">
        <v>173460.86131920002</v>
      </c>
      <c r="D64" s="1170">
        <f t="shared" si="5"/>
        <v>0.92462500784541246</v>
      </c>
      <c r="E64" s="1176">
        <v>18.577999337576301</v>
      </c>
      <c r="F64" s="1185">
        <v>25.494934287300005</v>
      </c>
      <c r="G64" s="1173">
        <f t="shared" si="4"/>
        <v>1.3723186132175895</v>
      </c>
      <c r="H64" s="1163" t="s">
        <v>946</v>
      </c>
      <c r="I64" s="43"/>
    </row>
    <row r="65" spans="1:18" ht="14.4">
      <c r="A65" s="150" t="s">
        <v>948</v>
      </c>
      <c r="B65" s="1174">
        <v>56916.568763732903</v>
      </c>
      <c r="C65" s="1184">
        <v>65009.184720480007</v>
      </c>
      <c r="D65" s="1170">
        <f t="shared" si="5"/>
        <v>1.1421838338558403</v>
      </c>
      <c r="E65" s="1176">
        <v>5.6363998092710998</v>
      </c>
      <c r="F65" s="1185">
        <v>9.5549213806199997</v>
      </c>
      <c r="G65" s="1173">
        <f t="shared" si="4"/>
        <v>1.6952171073640789</v>
      </c>
      <c r="H65" s="1163" t="s">
        <v>946</v>
      </c>
      <c r="I65" s="43"/>
    </row>
    <row r="66" spans="1:18" ht="14.4">
      <c r="A66" s="149" t="s">
        <v>949</v>
      </c>
      <c r="B66" s="1186">
        <v>2383738.548</v>
      </c>
      <c r="C66" s="1187">
        <v>2372614.182</v>
      </c>
      <c r="D66" s="1188">
        <f t="shared" si="5"/>
        <v>0.99533322729150242</v>
      </c>
      <c r="E66" s="1189">
        <v>247.87639999999999</v>
      </c>
      <c r="F66" s="1190">
        <v>243.9315</v>
      </c>
      <c r="G66" s="1188">
        <f t="shared" si="4"/>
        <v>0.98408521343701949</v>
      </c>
      <c r="H66" s="1091"/>
      <c r="I66" s="44"/>
    </row>
    <row r="67" spans="1:18">
      <c r="A67" s="305"/>
      <c r="B67" s="44"/>
      <c r="C67" s="44"/>
      <c r="D67" s="44"/>
      <c r="E67" s="44"/>
      <c r="F67" s="44"/>
      <c r="G67" s="44"/>
      <c r="H67" s="44"/>
      <c r="I67" s="44"/>
    </row>
    <row r="69" spans="1:18">
      <c r="A69" s="1268" t="s">
        <v>507</v>
      </c>
      <c r="B69" s="1268"/>
      <c r="C69" s="1268"/>
    </row>
    <row r="70" spans="1:18" ht="27" thickBot="1">
      <c r="A70" s="70" t="s">
        <v>195</v>
      </c>
      <c r="B70" s="1161" t="s">
        <v>508</v>
      </c>
    </row>
    <row r="71" spans="1:18">
      <c r="A71" s="1162" t="s">
        <v>203</v>
      </c>
      <c r="B71" s="61">
        <v>68388</v>
      </c>
    </row>
    <row r="72" spans="1:18">
      <c r="A72" s="147" t="s">
        <v>489</v>
      </c>
      <c r="B72" s="61">
        <v>1753</v>
      </c>
    </row>
    <row r="73" spans="1:18">
      <c r="A73" s="147" t="s">
        <v>490</v>
      </c>
      <c r="B73" s="61">
        <v>69</v>
      </c>
    </row>
    <row r="74" spans="1:18">
      <c r="A74" s="146" t="s">
        <v>414</v>
      </c>
      <c r="B74" s="61">
        <v>0</v>
      </c>
    </row>
    <row r="75" spans="1:18">
      <c r="A75" s="146" t="s">
        <v>491</v>
      </c>
      <c r="B75" s="61">
        <v>921</v>
      </c>
    </row>
    <row r="76" spans="1:18">
      <c r="A76" s="1167" t="s">
        <v>941</v>
      </c>
      <c r="B76" s="220">
        <v>6458</v>
      </c>
    </row>
    <row r="77" spans="1:18">
      <c r="A77" s="817"/>
      <c r="B77" s="1165"/>
      <c r="C77" s="1165"/>
      <c r="L77" s="1268"/>
      <c r="M77" s="1268"/>
      <c r="N77" s="1268"/>
      <c r="O77" s="1268"/>
      <c r="P77" s="1268"/>
      <c r="Q77" s="1268"/>
      <c r="R77" s="1268"/>
    </row>
    <row r="78" spans="1:18" ht="13.5" customHeight="1">
      <c r="A78" s="305" t="s">
        <v>189</v>
      </c>
      <c r="B78" s="1165"/>
      <c r="C78" s="1165"/>
    </row>
    <row r="79" spans="1:18">
      <c r="A79" s="817"/>
      <c r="B79" s="1165"/>
      <c r="C79" s="1165"/>
    </row>
    <row r="80" spans="1:18">
      <c r="A80" s="1299" t="s">
        <v>509</v>
      </c>
      <c r="B80" s="1299"/>
      <c r="C80" s="1299"/>
      <c r="D80" s="1299"/>
      <c r="E80" s="1299"/>
      <c r="F80" s="1299"/>
      <c r="G80" s="1299"/>
    </row>
    <row r="81" spans="1:7" ht="13.8" thickBot="1">
      <c r="A81" s="148"/>
      <c r="B81" s="1336" t="s">
        <v>51</v>
      </c>
      <c r="C81" s="1336"/>
      <c r="D81" s="1337"/>
      <c r="E81" s="1336" t="s">
        <v>51</v>
      </c>
      <c r="F81" s="1336"/>
      <c r="G81" s="1336"/>
    </row>
    <row r="82" spans="1:7" ht="13.8" thickBot="1">
      <c r="A82" s="119" t="s">
        <v>510</v>
      </c>
      <c r="B82" s="1161" t="s">
        <v>297</v>
      </c>
      <c r="C82" s="1161" t="s">
        <v>298</v>
      </c>
      <c r="D82" s="138" t="s">
        <v>185</v>
      </c>
      <c r="E82" s="1161" t="s">
        <v>300</v>
      </c>
      <c r="F82" s="1161" t="s">
        <v>301</v>
      </c>
      <c r="G82" s="1161" t="s">
        <v>185</v>
      </c>
    </row>
    <row r="83" spans="1:7">
      <c r="A83" s="146" t="s">
        <v>203</v>
      </c>
      <c r="B83" s="408">
        <f>B52+B58+B60+B61+B62+B63+B64+B65</f>
        <v>1958890.9748497056</v>
      </c>
      <c r="C83" s="408">
        <f>C52+C58+C60+C61+C62+C63+C64+C65</f>
        <v>2394385.8627179</v>
      </c>
      <c r="D83" s="222">
        <f>C83/B83</f>
        <v>1.2223170627970286</v>
      </c>
      <c r="E83" s="413">
        <f>E52+E58+E60+E61+E62+E63+E64+E65</f>
        <v>193.83009237237223</v>
      </c>
      <c r="F83" s="413">
        <f>F52+F58+F60+F61+F62+F63+F64+F65</f>
        <v>292.93243684741799</v>
      </c>
      <c r="G83" s="222">
        <f>F83/E83</f>
        <v>1.5112846166562082</v>
      </c>
    </row>
    <row r="84" spans="1:7">
      <c r="A84" s="147" t="s">
        <v>489</v>
      </c>
      <c r="B84" s="408">
        <f>B56+B57</f>
        <v>162512.9624366762</v>
      </c>
      <c r="C84" s="408">
        <f>C56+C57</f>
        <v>162512.90539871628</v>
      </c>
      <c r="D84" s="221">
        <f>C84/B84</f>
        <v>0.99999964902516658</v>
      </c>
      <c r="E84" s="413">
        <f>E56+E57</f>
        <v>88.719600178301405</v>
      </c>
      <c r="F84" s="413">
        <f>F56+F57</f>
        <v>73.487681847247501</v>
      </c>
      <c r="G84" s="221">
        <f>F84/E84</f>
        <v>0.82831394302451722</v>
      </c>
    </row>
    <row r="85" spans="1:7">
      <c r="A85" s="147" t="s">
        <v>490</v>
      </c>
      <c r="B85" s="408">
        <f>B59</f>
        <v>7107</v>
      </c>
      <c r="C85" s="408">
        <f>C59</f>
        <v>7107</v>
      </c>
      <c r="D85" s="221">
        <f t="shared" ref="D85:D87" si="6">C85/B85</f>
        <v>1</v>
      </c>
      <c r="E85" s="413">
        <f>E59</f>
        <v>0.80039998982101701</v>
      </c>
      <c r="F85" s="413">
        <f>F59</f>
        <v>0.7975312105484641</v>
      </c>
      <c r="G85" s="221">
        <f t="shared" ref="G85:G87" si="7">F85/E85</f>
        <v>0.99641581795472733</v>
      </c>
    </row>
    <row r="86" spans="1:7">
      <c r="A86" s="146" t="s">
        <v>414</v>
      </c>
      <c r="B86" s="408">
        <f>B55</f>
        <v>0</v>
      </c>
      <c r="C86" s="408">
        <f>C55</f>
        <v>0</v>
      </c>
      <c r="D86" s="221" t="e">
        <f t="shared" si="6"/>
        <v>#DIV/0!</v>
      </c>
      <c r="E86" s="413">
        <f>E55</f>
        <v>0</v>
      </c>
      <c r="F86" s="413">
        <f>F55</f>
        <v>0</v>
      </c>
      <c r="G86" s="221" t="e">
        <f t="shared" si="7"/>
        <v>#DIV/0!</v>
      </c>
    </row>
    <row r="87" spans="1:7">
      <c r="A87" s="146" t="s">
        <v>491</v>
      </c>
      <c r="B87" s="408">
        <f>B53+B54</f>
        <v>240191.27984619149</v>
      </c>
      <c r="C87" s="408">
        <f>C53+C54</f>
        <v>330724.96493809507</v>
      </c>
      <c r="D87" s="221">
        <f t="shared" si="6"/>
        <v>1.3769232802701146</v>
      </c>
      <c r="E87" s="700">
        <f>E53+E54</f>
        <v>22.104000192135608</v>
      </c>
      <c r="F87" s="700">
        <f>F53+F54</f>
        <v>37.073201714834845</v>
      </c>
      <c r="G87" s="221">
        <f t="shared" si="7"/>
        <v>1.6772168563419183</v>
      </c>
    </row>
    <row r="88" spans="1:7">
      <c r="A88" s="1167" t="s">
        <v>941</v>
      </c>
      <c r="B88" s="409">
        <f>B66</f>
        <v>2383738.548</v>
      </c>
      <c r="C88" s="409">
        <f>C66</f>
        <v>2372614.182</v>
      </c>
      <c r="D88" s="223">
        <f>C88/B88</f>
        <v>0.99533322729150242</v>
      </c>
      <c r="E88" s="701">
        <f>E66</f>
        <v>247.87639999999999</v>
      </c>
      <c r="F88" s="701">
        <f>F66</f>
        <v>243.9315</v>
      </c>
      <c r="G88" s="223">
        <f>F88/E88</f>
        <v>0.98408521343701949</v>
      </c>
    </row>
    <row r="89" spans="1:7">
      <c r="A89" s="410" t="s">
        <v>34</v>
      </c>
      <c r="B89" s="411">
        <f>SUM(B83:B88)</f>
        <v>4752440.7651325725</v>
      </c>
      <c r="C89" s="411">
        <f>SUM(C83:C88)</f>
        <v>5267344.9150547115</v>
      </c>
      <c r="D89" s="412">
        <f>C89/B89</f>
        <v>1.1083452009964769</v>
      </c>
      <c r="E89" s="411">
        <f>SUM(E83:E88)</f>
        <v>553.33049273263032</v>
      </c>
      <c r="F89" s="411">
        <f>SUM(F83:F88)</f>
        <v>648.22235162004881</v>
      </c>
      <c r="G89" s="412">
        <f>F89/E89</f>
        <v>1.1714921916173346</v>
      </c>
    </row>
    <row r="90" spans="1:7">
      <c r="B90" s="144"/>
      <c r="C90" s="143"/>
      <c r="D90" s="65"/>
    </row>
    <row r="91" spans="1:7">
      <c r="A91" s="305" t="s">
        <v>189</v>
      </c>
      <c r="B91" s="144"/>
      <c r="C91" s="143"/>
      <c r="D91" s="65"/>
    </row>
    <row r="93" spans="1:7">
      <c r="A93" s="44"/>
    </row>
    <row r="102" ht="9" customHeight="1"/>
  </sheetData>
  <mergeCells count="44">
    <mergeCell ref="L18:R18"/>
    <mergeCell ref="A19:G19"/>
    <mergeCell ref="L19:R19"/>
    <mergeCell ref="T19:AG19"/>
    <mergeCell ref="B20:D20"/>
    <mergeCell ref="E20:G20"/>
    <mergeCell ref="B81:D81"/>
    <mergeCell ref="E81:G81"/>
    <mergeCell ref="A80:G80"/>
    <mergeCell ref="A69:C69"/>
    <mergeCell ref="L57:R57"/>
    <mergeCell ref="L77:R77"/>
    <mergeCell ref="A6:G6"/>
    <mergeCell ref="A49:G49"/>
    <mergeCell ref="A47:G47"/>
    <mergeCell ref="B10:D10"/>
    <mergeCell ref="A33:D33"/>
    <mergeCell ref="A17:D17"/>
    <mergeCell ref="A9:G9"/>
    <mergeCell ref="A18:G18"/>
    <mergeCell ref="A27:D27"/>
    <mergeCell ref="A50:G50"/>
    <mergeCell ref="A46:I46"/>
    <mergeCell ref="T9:AG9"/>
    <mergeCell ref="T45:AG45"/>
    <mergeCell ref="L6:R6"/>
    <mergeCell ref="A48:E48"/>
    <mergeCell ref="E10:G10"/>
    <mergeCell ref="L28:R28"/>
    <mergeCell ref="L9:R9"/>
    <mergeCell ref="A8:G8"/>
    <mergeCell ref="A7:G7"/>
    <mergeCell ref="L8:R8"/>
    <mergeCell ref="L7:R7"/>
    <mergeCell ref="A29:C29"/>
    <mergeCell ref="B34:E34"/>
    <mergeCell ref="T42:AG42"/>
    <mergeCell ref="A1:R1"/>
    <mergeCell ref="A2:R2"/>
    <mergeCell ref="A3:R3"/>
    <mergeCell ref="L4:R4"/>
    <mergeCell ref="L5:R5"/>
    <mergeCell ref="A4:G4"/>
    <mergeCell ref="A5:G5"/>
  </mergeCell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00"/>
  <sheetViews>
    <sheetView zoomScaleNormal="100" workbookViewId="0">
      <selection sqref="A1:T1"/>
    </sheetView>
  </sheetViews>
  <sheetFormatPr defaultColWidth="9.109375" defaultRowHeight="13.2"/>
  <cols>
    <col min="1" max="1" width="36.5546875" style="848" customWidth="1"/>
    <col min="2" max="2" width="18.88671875" style="2" customWidth="1"/>
    <col min="3" max="4" width="18.88671875" style="30" customWidth="1"/>
    <col min="5" max="5" width="21.33203125" style="30" customWidth="1"/>
    <col min="6" max="6" width="17.88671875" style="30" customWidth="1"/>
    <col min="7" max="7" width="17.44140625" style="30" customWidth="1"/>
    <col min="8" max="9" width="15.109375" style="30" customWidth="1"/>
    <col min="10" max="11" width="15.109375" style="87" customWidth="1"/>
    <col min="12" max="12" width="0.5546875" style="30" customWidth="1"/>
    <col min="13" max="13" width="11.33203125" style="30" customWidth="1"/>
    <col min="14" max="14" width="12.88671875" style="30" customWidth="1"/>
    <col min="15" max="16" width="12.88671875" style="848" customWidth="1"/>
    <col min="17" max="17" width="10.5546875" style="848" customWidth="1"/>
    <col min="18" max="18" width="12.88671875" style="848" customWidth="1"/>
    <col min="19" max="19" width="10.5546875" style="848" customWidth="1"/>
    <col min="20" max="20" width="9.44140625" style="848" customWidth="1"/>
    <col min="21" max="21" width="10.88671875" style="848" customWidth="1"/>
    <col min="22" max="31" width="9.109375" style="848"/>
    <col min="32" max="32" width="9" style="848" customWidth="1"/>
    <col min="33" max="16384" width="9.109375" style="848"/>
  </cols>
  <sheetData>
    <row r="1" spans="1:32">
      <c r="A1" s="1282" t="s">
        <v>0</v>
      </c>
      <c r="B1" s="1282"/>
      <c r="C1" s="1282"/>
      <c r="D1" s="1282"/>
      <c r="E1" s="1282"/>
      <c r="F1" s="1282"/>
      <c r="G1" s="1282"/>
      <c r="H1" s="1282"/>
      <c r="I1" s="1282"/>
      <c r="J1" s="1282"/>
      <c r="K1" s="1282"/>
      <c r="L1" s="1282"/>
      <c r="M1" s="1282"/>
      <c r="N1" s="1282"/>
      <c r="O1" s="1282"/>
      <c r="P1" s="1282"/>
      <c r="Q1" s="1282"/>
      <c r="R1" s="1282"/>
      <c r="S1" s="1282"/>
      <c r="T1" s="1282"/>
    </row>
    <row r="2" spans="1:32" ht="35.25" customHeight="1">
      <c r="A2" s="1283"/>
      <c r="B2" s="1283"/>
      <c r="C2" s="1283"/>
      <c r="D2" s="1283"/>
      <c r="E2" s="1283"/>
      <c r="F2" s="1283"/>
      <c r="G2" s="1283"/>
      <c r="H2" s="1283"/>
      <c r="I2" s="1283"/>
      <c r="J2" s="1283"/>
      <c r="K2" s="1283"/>
      <c r="L2" s="1283"/>
      <c r="M2" s="1283"/>
      <c r="N2" s="1283"/>
      <c r="O2" s="1283"/>
      <c r="P2" s="1283"/>
      <c r="Q2" s="1283"/>
      <c r="R2" s="1283"/>
      <c r="S2" s="1283"/>
      <c r="T2" s="1283"/>
    </row>
    <row r="3" spans="1:32">
      <c r="A3" s="604"/>
      <c r="B3" s="604"/>
      <c r="C3" s="604"/>
      <c r="D3" s="604"/>
      <c r="E3" s="604"/>
      <c r="F3" s="604"/>
      <c r="G3" s="604"/>
      <c r="H3" s="604"/>
      <c r="I3" s="604"/>
      <c r="J3" s="604"/>
      <c r="K3" s="604"/>
      <c r="L3" s="604"/>
      <c r="M3" s="237"/>
      <c r="N3" s="604"/>
      <c r="O3" s="604"/>
      <c r="P3" s="604"/>
      <c r="Q3" s="604"/>
      <c r="R3" s="604"/>
      <c r="S3" s="1288"/>
      <c r="T3" s="1288"/>
    </row>
    <row r="4" spans="1:32" ht="26.4" customHeight="1">
      <c r="A4" s="1287" t="s">
        <v>511</v>
      </c>
      <c r="B4" s="1287"/>
      <c r="C4" s="1287"/>
      <c r="D4" s="1287"/>
      <c r="E4" s="1287"/>
      <c r="F4" s="1287"/>
      <c r="G4" s="1287"/>
      <c r="H4" s="5"/>
      <c r="I4" s="5"/>
      <c r="J4" s="5"/>
      <c r="K4" s="5"/>
      <c r="L4" s="85"/>
      <c r="M4" s="5"/>
      <c r="N4" s="1287" t="s">
        <v>512</v>
      </c>
      <c r="O4" s="1287"/>
      <c r="P4" s="1287"/>
      <c r="Q4" s="1287"/>
      <c r="R4" s="1287"/>
      <c r="S4" s="1287"/>
      <c r="T4" s="1287"/>
      <c r="AA4" s="5"/>
      <c r="AB4" s="5"/>
      <c r="AC4" s="5"/>
      <c r="AD4" s="5"/>
      <c r="AE4" s="5"/>
      <c r="AF4" s="5"/>
    </row>
    <row r="5" spans="1:32" ht="15.6">
      <c r="A5" s="1290" t="s">
        <v>181</v>
      </c>
      <c r="B5" s="1290"/>
      <c r="C5" s="1290"/>
      <c r="D5" s="1290"/>
      <c r="E5" s="1290"/>
      <c r="F5" s="1290"/>
      <c r="G5" s="1290"/>
      <c r="H5" s="5"/>
      <c r="I5" s="5"/>
      <c r="J5" s="5"/>
      <c r="K5" s="5"/>
      <c r="L5" s="85"/>
      <c r="M5" s="5"/>
      <c r="N5" s="1299"/>
      <c r="O5" s="1299"/>
      <c r="P5" s="1299"/>
      <c r="Q5" s="1299"/>
      <c r="R5" s="1299"/>
      <c r="S5" s="1299"/>
      <c r="T5" s="1299"/>
    </row>
    <row r="6" spans="1:32">
      <c r="A6" s="1332"/>
      <c r="B6" s="1332"/>
      <c r="C6" s="1332"/>
      <c r="D6" s="1332"/>
      <c r="E6" s="1332"/>
      <c r="F6" s="1332"/>
      <c r="G6" s="1332"/>
      <c r="H6" s="5"/>
      <c r="I6" s="5"/>
      <c r="J6" s="5"/>
      <c r="K6" s="5"/>
      <c r="L6" s="85"/>
      <c r="M6" s="5"/>
      <c r="N6" s="1299" t="s">
        <v>190</v>
      </c>
      <c r="O6" s="1299"/>
      <c r="P6" s="1299"/>
      <c r="Q6" s="1299"/>
      <c r="R6" s="1299"/>
      <c r="S6" s="1299"/>
      <c r="T6" s="1299"/>
      <c r="U6" s="1299"/>
      <c r="V6" s="1299"/>
      <c r="W6" s="1408" t="s">
        <v>513</v>
      </c>
      <c r="X6" s="1408"/>
      <c r="Y6" s="1408"/>
      <c r="Z6" s="1408"/>
      <c r="AA6" s="1408"/>
      <c r="AB6" s="1408"/>
      <c r="AC6" s="1408"/>
    </row>
    <row r="7" spans="1:32">
      <c r="A7" s="1332" t="s">
        <v>45</v>
      </c>
      <c r="B7" s="1332"/>
      <c r="C7" s="1332"/>
      <c r="D7" s="1332"/>
      <c r="E7" s="1332"/>
      <c r="F7" s="1332"/>
      <c r="G7" s="1332"/>
      <c r="H7" s="5"/>
      <c r="I7" s="5"/>
      <c r="J7" s="5"/>
      <c r="K7" s="5"/>
      <c r="L7" s="85"/>
      <c r="M7" s="5"/>
      <c r="N7" s="5"/>
      <c r="O7" s="5"/>
      <c r="P7" s="5"/>
      <c r="Q7" s="5"/>
      <c r="R7" s="5"/>
      <c r="S7" s="5"/>
      <c r="T7" s="5"/>
      <c r="U7" s="5"/>
      <c r="V7" s="5"/>
    </row>
    <row r="8" spans="1:32">
      <c r="A8" s="1332"/>
      <c r="B8" s="1332"/>
      <c r="C8" s="1332"/>
      <c r="D8" s="1332"/>
      <c r="E8" s="1332"/>
      <c r="F8" s="1332"/>
      <c r="G8" s="1332"/>
      <c r="H8" s="5"/>
      <c r="I8" s="5"/>
      <c r="J8" s="5"/>
      <c r="K8" s="5"/>
      <c r="L8" s="85"/>
      <c r="M8" s="5"/>
      <c r="N8" s="848"/>
    </row>
    <row r="9" spans="1:32" ht="13.5" customHeight="1">
      <c r="A9" s="1299" t="s">
        <v>709</v>
      </c>
      <c r="B9" s="1299"/>
      <c r="C9" s="1299"/>
      <c r="D9" s="1299"/>
      <c r="E9" s="1299"/>
      <c r="F9" s="1299"/>
      <c r="G9" s="1299"/>
      <c r="H9" s="5"/>
      <c r="I9" s="5"/>
      <c r="J9" s="5"/>
      <c r="K9" s="5"/>
      <c r="L9" s="85"/>
      <c r="M9" s="5"/>
      <c r="N9" s="848"/>
    </row>
    <row r="10" spans="1:32" ht="13.8" thickBot="1">
      <c r="A10" s="140"/>
      <c r="B10" s="1336" t="s">
        <v>51</v>
      </c>
      <c r="C10" s="1336"/>
      <c r="D10" s="1336"/>
      <c r="E10" s="1407" t="s">
        <v>52</v>
      </c>
      <c r="F10" s="1334"/>
      <c r="G10" s="1334"/>
      <c r="H10" s="5"/>
      <c r="I10" s="5"/>
      <c r="J10" s="295"/>
      <c r="K10" s="295"/>
      <c r="L10" s="85"/>
      <c r="M10" s="5"/>
      <c r="N10" s="848"/>
    </row>
    <row r="11" spans="1:32" ht="29.25" customHeight="1" thickBot="1">
      <c r="A11" s="139"/>
      <c r="B11" s="324" t="s">
        <v>183</v>
      </c>
      <c r="C11" s="324" t="s">
        <v>184</v>
      </c>
      <c r="D11" s="363" t="s">
        <v>185</v>
      </c>
      <c r="E11" s="324" t="s">
        <v>186</v>
      </c>
      <c r="F11" s="324" t="s">
        <v>184</v>
      </c>
      <c r="G11" s="324" t="s">
        <v>57</v>
      </c>
      <c r="H11" s="5"/>
      <c r="I11" s="5"/>
      <c r="J11" s="28"/>
      <c r="K11" s="28"/>
      <c r="L11" s="85"/>
      <c r="M11" s="5"/>
      <c r="N11" s="848"/>
    </row>
    <row r="12" spans="1:32">
      <c r="A12" s="137" t="s">
        <v>187</v>
      </c>
      <c r="B12" s="60">
        <v>4911230</v>
      </c>
      <c r="C12" s="60">
        <v>7028879</v>
      </c>
      <c r="D12" s="851">
        <f>C12/B12</f>
        <v>1.4311850595472011</v>
      </c>
      <c r="E12" s="852">
        <v>24692870.250000037</v>
      </c>
      <c r="F12" s="60">
        <v>4894594</v>
      </c>
      <c r="G12" s="853">
        <f>F12/E12</f>
        <v>0.19821891705764713</v>
      </c>
      <c r="H12" s="5"/>
      <c r="I12" s="5"/>
      <c r="J12" s="29"/>
      <c r="K12" s="29"/>
      <c r="L12" s="85"/>
      <c r="M12" s="5"/>
      <c r="N12" s="848"/>
    </row>
    <row r="13" spans="1:32">
      <c r="A13" s="137" t="s">
        <v>188</v>
      </c>
      <c r="B13" s="60">
        <v>490</v>
      </c>
      <c r="C13" s="60">
        <v>1019</v>
      </c>
      <c r="D13" s="854">
        <f>C13/B13</f>
        <v>2.0795918367346937</v>
      </c>
      <c r="E13" s="852">
        <v>2497.6875</v>
      </c>
      <c r="F13" s="60">
        <v>706</v>
      </c>
      <c r="G13" s="853">
        <f>F13/E13</f>
        <v>0.2826614618522133</v>
      </c>
      <c r="H13" s="5"/>
      <c r="I13" s="5"/>
      <c r="J13" s="28"/>
      <c r="K13" s="28"/>
      <c r="L13" s="85"/>
      <c r="M13" s="5"/>
      <c r="N13" s="848"/>
    </row>
    <row r="14" spans="1:32">
      <c r="A14" s="120"/>
      <c r="B14" s="61"/>
      <c r="C14" s="61"/>
      <c r="D14" s="61"/>
      <c r="E14" s="64"/>
      <c r="F14" s="61"/>
      <c r="G14" s="64"/>
      <c r="H14" s="5"/>
      <c r="I14" s="5"/>
      <c r="J14" s="28"/>
      <c r="K14" s="28"/>
      <c r="L14" s="85"/>
      <c r="M14" s="5"/>
      <c r="N14" s="848"/>
    </row>
    <row r="15" spans="1:32">
      <c r="A15" s="59" t="s">
        <v>474</v>
      </c>
      <c r="B15" s="61"/>
      <c r="C15" s="61"/>
      <c r="D15" s="61"/>
      <c r="E15" s="64"/>
      <c r="F15" s="61"/>
      <c r="G15" s="64"/>
      <c r="H15" s="5"/>
      <c r="I15" s="5"/>
      <c r="J15" s="28"/>
      <c r="K15" s="28"/>
      <c r="L15" s="85"/>
      <c r="M15" s="5"/>
      <c r="N15" s="848"/>
    </row>
    <row r="16" spans="1:32">
      <c r="A16" s="59" t="s">
        <v>514</v>
      </c>
      <c r="B16" s="61"/>
      <c r="C16" s="61"/>
      <c r="D16" s="61"/>
      <c r="E16" s="64"/>
      <c r="F16" s="61"/>
      <c r="G16" s="64"/>
      <c r="H16" s="5"/>
      <c r="I16" s="5"/>
      <c r="J16" s="28"/>
      <c r="K16" s="28"/>
      <c r="L16" s="85"/>
      <c r="M16" s="5"/>
      <c r="N16" s="848"/>
    </row>
    <row r="17" spans="1:22">
      <c r="A17" s="305" t="s">
        <v>189</v>
      </c>
      <c r="B17" s="61"/>
      <c r="C17" s="61"/>
      <c r="D17" s="61"/>
      <c r="E17" s="64"/>
      <c r="F17" s="61"/>
      <c r="G17" s="64"/>
      <c r="H17" s="5"/>
      <c r="I17" s="5"/>
      <c r="J17" s="28"/>
      <c r="K17" s="28"/>
      <c r="L17" s="85"/>
      <c r="M17" s="5"/>
      <c r="N17" s="848"/>
    </row>
    <row r="18" spans="1:22">
      <c r="A18" s="1332"/>
      <c r="B18" s="1332"/>
      <c r="C18" s="1332"/>
      <c r="D18" s="1332"/>
      <c r="E18" s="1332"/>
      <c r="F18" s="1332"/>
      <c r="G18" s="1332"/>
      <c r="H18" s="5"/>
      <c r="I18" s="5"/>
      <c r="J18" s="5"/>
      <c r="K18" s="5"/>
      <c r="L18" s="85"/>
      <c r="M18" s="5"/>
      <c r="N18" s="848"/>
    </row>
    <row r="19" spans="1:22" ht="13.5" customHeight="1">
      <c r="A19" s="1406" t="s">
        <v>191</v>
      </c>
      <c r="B19" s="1406"/>
      <c r="C19" s="1406"/>
      <c r="D19" s="1406"/>
      <c r="E19" s="1406"/>
      <c r="F19" s="1406"/>
      <c r="G19" s="1406"/>
      <c r="H19" s="5"/>
      <c r="I19" s="5"/>
      <c r="J19" s="5"/>
      <c r="K19" s="5"/>
      <c r="L19" s="85"/>
      <c r="M19" s="5"/>
      <c r="N19" s="848"/>
    </row>
    <row r="20" spans="1:22" ht="13.8" thickBot="1">
      <c r="A20" s="140"/>
      <c r="B20" s="1336" t="s">
        <v>51</v>
      </c>
      <c r="C20" s="1336"/>
      <c r="D20" s="1336"/>
      <c r="E20" s="1407" t="s">
        <v>52</v>
      </c>
      <c r="F20" s="1334"/>
      <c r="G20" s="1334"/>
      <c r="H20" s="5"/>
      <c r="I20" s="5"/>
      <c r="J20" s="295"/>
      <c r="K20" s="295"/>
      <c r="L20" s="85"/>
      <c r="M20" s="5"/>
      <c r="N20" s="848"/>
    </row>
    <row r="21" spans="1:22" ht="29.25" customHeight="1" thickBot="1">
      <c r="A21" s="139"/>
      <c r="B21" s="324" t="s">
        <v>183</v>
      </c>
      <c r="C21" s="324" t="s">
        <v>184</v>
      </c>
      <c r="D21" s="363" t="s">
        <v>185</v>
      </c>
      <c r="E21" s="324" t="s">
        <v>186</v>
      </c>
      <c r="F21" s="324" t="s">
        <v>184</v>
      </c>
      <c r="G21" s="324" t="s">
        <v>57</v>
      </c>
      <c r="H21" s="5"/>
      <c r="I21" s="5"/>
      <c r="J21" s="28"/>
      <c r="K21" s="28"/>
      <c r="L21" s="85"/>
      <c r="M21" s="5"/>
      <c r="N21" s="848"/>
    </row>
    <row r="22" spans="1:22">
      <c r="A22" s="137" t="s">
        <v>187</v>
      </c>
      <c r="B22" s="1229">
        <f>B12+'Overall Results PY 2017'!C72</f>
        <v>28936144.054399997</v>
      </c>
      <c r="C22" s="1229">
        <f>C12+'Overall Results PY 2017'!D72</f>
        <v>29452955</v>
      </c>
      <c r="D22" s="1230">
        <f>C22/B22</f>
        <v>1.0178603944128974</v>
      </c>
      <c r="E22" s="1229">
        <f>E12</f>
        <v>24692870.250000037</v>
      </c>
      <c r="F22" s="1229">
        <f>F12+'Overall Results PY 2017'!G72</f>
        <v>23439822.417999998</v>
      </c>
      <c r="G22" s="1231">
        <f>F22/E22</f>
        <v>0.94925467070803415</v>
      </c>
      <c r="H22" s="5"/>
      <c r="I22" s="5"/>
      <c r="J22" s="29"/>
      <c r="K22" s="29"/>
      <c r="L22" s="85"/>
      <c r="M22" s="5"/>
      <c r="N22" s="848"/>
    </row>
    <row r="23" spans="1:22">
      <c r="A23" s="137" t="s">
        <v>188</v>
      </c>
      <c r="B23" s="1229">
        <f>B13+'Overall Results PY 2017'!C98</f>
        <v>2896.1552000000001</v>
      </c>
      <c r="C23" s="1229">
        <f>C13+'Overall Results PY 2017'!D98</f>
        <v>3575.33</v>
      </c>
      <c r="D23" s="1232">
        <f>C23/B23</f>
        <v>1.2345091174671854</v>
      </c>
      <c r="E23" s="1229">
        <f>E13</f>
        <v>2497.6875</v>
      </c>
      <c r="F23" s="1229">
        <f>F13+'Overall Results PY 2017'!G98</f>
        <v>2826.674</v>
      </c>
      <c r="G23" s="1233">
        <f>F23/E23</f>
        <v>1.131716437704877</v>
      </c>
      <c r="H23" s="5"/>
      <c r="I23" s="5"/>
      <c r="J23" s="28"/>
      <c r="K23" s="28"/>
      <c r="L23" s="85"/>
      <c r="M23" s="5"/>
      <c r="N23" s="848"/>
    </row>
    <row r="24" spans="1:22">
      <c r="A24" s="120"/>
      <c r="B24" s="61"/>
      <c r="C24" s="61"/>
      <c r="D24" s="61"/>
      <c r="E24" s="64"/>
      <c r="F24" s="61"/>
      <c r="G24" s="64"/>
      <c r="H24" s="5"/>
      <c r="I24" s="5"/>
      <c r="J24" s="28"/>
      <c r="K24" s="28"/>
      <c r="L24" s="85"/>
      <c r="M24" s="5"/>
      <c r="N24" s="848"/>
    </row>
    <row r="25" spans="1:22">
      <c r="A25" s="59" t="s">
        <v>474</v>
      </c>
      <c r="B25" s="61"/>
      <c r="C25" s="61"/>
      <c r="D25" s="61"/>
      <c r="E25" s="64"/>
      <c r="F25" s="61"/>
      <c r="G25" s="64"/>
      <c r="H25" s="5"/>
      <c r="I25" s="5"/>
      <c r="J25" s="28"/>
      <c r="K25" s="28"/>
      <c r="L25" s="85"/>
      <c r="M25" s="5"/>
      <c r="N25" s="1299" t="s">
        <v>345</v>
      </c>
      <c r="O25" s="1299"/>
      <c r="P25" s="1299"/>
      <c r="Q25" s="1299"/>
      <c r="R25" s="1299"/>
      <c r="S25" s="1299"/>
      <c r="T25" s="1299"/>
      <c r="U25" s="1299"/>
      <c r="V25" s="1299"/>
    </row>
    <row r="26" spans="1:22">
      <c r="A26" s="59" t="s">
        <v>514</v>
      </c>
      <c r="B26" s="61"/>
      <c r="C26" s="61"/>
      <c r="D26" s="61"/>
      <c r="E26" s="64"/>
      <c r="F26" s="61"/>
      <c r="G26" s="64"/>
      <c r="H26" s="5"/>
      <c r="I26" s="5"/>
      <c r="J26" s="28"/>
      <c r="K26" s="28"/>
      <c r="L26" s="85"/>
      <c r="M26" s="5"/>
      <c r="N26" s="848"/>
    </row>
    <row r="27" spans="1:22">
      <c r="A27" s="305" t="s">
        <v>189</v>
      </c>
      <c r="B27" s="61"/>
      <c r="C27" s="61"/>
      <c r="D27" s="61"/>
      <c r="E27" s="64"/>
      <c r="F27" s="61"/>
      <c r="G27" s="64"/>
      <c r="H27" s="5"/>
      <c r="I27" s="5"/>
      <c r="J27" s="28"/>
      <c r="K27" s="28"/>
      <c r="L27" s="85"/>
      <c r="M27" s="5"/>
      <c r="N27" s="848"/>
    </row>
    <row r="28" spans="1:22" ht="13.5" customHeight="1">
      <c r="A28" s="305"/>
      <c r="B28" s="61"/>
      <c r="C28" s="61"/>
      <c r="D28" s="61"/>
      <c r="E28" s="64"/>
      <c r="F28" s="61"/>
      <c r="G28" s="64"/>
      <c r="H28" s="5"/>
      <c r="I28" s="5"/>
      <c r="J28" s="28"/>
      <c r="K28" s="28"/>
      <c r="L28" s="85"/>
      <c r="M28" s="5"/>
      <c r="N28" s="848"/>
    </row>
    <row r="29" spans="1:22" ht="13.5" customHeight="1">
      <c r="A29" s="120"/>
      <c r="B29" s="61"/>
      <c r="C29" s="61"/>
      <c r="D29" s="64"/>
      <c r="E29" s="5"/>
      <c r="F29" s="5"/>
      <c r="G29" s="5"/>
      <c r="H29" s="5"/>
      <c r="I29" s="5"/>
      <c r="J29" s="295"/>
      <c r="K29" s="295"/>
      <c r="L29" s="85"/>
      <c r="M29" s="5"/>
      <c r="N29" s="848"/>
    </row>
    <row r="30" spans="1:22" ht="13.5" customHeight="1">
      <c r="A30" s="1299" t="s">
        <v>192</v>
      </c>
      <c r="B30" s="1299"/>
      <c r="C30" s="1299"/>
      <c r="D30" s="1299"/>
      <c r="E30" s="1299"/>
      <c r="F30" s="5"/>
      <c r="G30" s="5"/>
      <c r="H30" s="5"/>
      <c r="I30" s="5"/>
      <c r="J30" s="30"/>
      <c r="K30" s="30"/>
      <c r="L30" s="85"/>
      <c r="M30" s="5"/>
      <c r="N30" s="848"/>
    </row>
    <row r="31" spans="1:22" ht="27" customHeight="1" thickBot="1">
      <c r="A31" s="70" t="s">
        <v>277</v>
      </c>
      <c r="B31" s="855" t="s">
        <v>104</v>
      </c>
      <c r="C31" s="855" t="s">
        <v>710</v>
      </c>
      <c r="D31" s="855" t="s">
        <v>107</v>
      </c>
      <c r="E31" s="5"/>
      <c r="F31" s="5"/>
      <c r="G31" s="5"/>
      <c r="H31" s="5"/>
      <c r="I31" s="5"/>
      <c r="J31" s="30"/>
      <c r="K31" s="30"/>
      <c r="L31" s="85"/>
      <c r="M31" s="5"/>
      <c r="N31" s="848"/>
    </row>
    <row r="32" spans="1:22">
      <c r="A32" s="27" t="s">
        <v>515</v>
      </c>
      <c r="B32" s="616">
        <v>0.33</v>
      </c>
      <c r="C32" s="224">
        <v>0.18</v>
      </c>
      <c r="D32" s="856">
        <v>0.85</v>
      </c>
      <c r="E32" s="5"/>
      <c r="F32" s="5"/>
      <c r="G32" s="5"/>
      <c r="H32" s="5"/>
      <c r="I32" s="5"/>
      <c r="J32" s="30"/>
      <c r="K32" s="30"/>
      <c r="L32" s="85"/>
      <c r="M32" s="5"/>
      <c r="N32" s="848"/>
    </row>
    <row r="33" spans="1:22">
      <c r="A33" s="51" t="s">
        <v>516</v>
      </c>
      <c r="B33" s="616">
        <v>0.5</v>
      </c>
      <c r="C33" s="224">
        <v>0.16</v>
      </c>
      <c r="D33" s="856">
        <v>0.66</v>
      </c>
      <c r="E33" s="5"/>
      <c r="F33" s="5"/>
      <c r="G33" s="5"/>
      <c r="H33" s="5"/>
      <c r="I33" s="5"/>
      <c r="J33" s="30"/>
      <c r="K33" s="30"/>
      <c r="L33" s="85"/>
      <c r="M33" s="5"/>
      <c r="N33" s="848"/>
    </row>
    <row r="34" spans="1:22" ht="13.8" thickBot="1">
      <c r="A34" s="526" t="s">
        <v>34</v>
      </c>
      <c r="B34" s="857">
        <v>0.46</v>
      </c>
      <c r="C34" s="857">
        <v>0.16</v>
      </c>
      <c r="D34" s="1228">
        <v>0.7</v>
      </c>
      <c r="E34" s="5"/>
      <c r="F34" s="5"/>
      <c r="G34" s="5"/>
      <c r="H34" s="5"/>
      <c r="I34" s="5"/>
      <c r="J34" s="38"/>
      <c r="K34" s="38"/>
      <c r="L34" s="85"/>
      <c r="M34" s="5"/>
      <c r="N34" s="848"/>
    </row>
    <row r="35" spans="1:22" ht="13.8" thickTop="1">
      <c r="B35" s="109"/>
      <c r="C35" s="109"/>
      <c r="D35" s="109"/>
      <c r="E35" s="109"/>
      <c r="F35" s="5"/>
      <c r="G35" s="5"/>
      <c r="H35" s="5"/>
      <c r="I35" s="5"/>
      <c r="J35" s="38"/>
      <c r="K35" s="38"/>
      <c r="L35" s="85"/>
      <c r="M35" s="5"/>
      <c r="N35" s="848"/>
    </row>
    <row r="36" spans="1:22">
      <c r="A36" s="59" t="s">
        <v>474</v>
      </c>
      <c r="B36" s="109"/>
      <c r="C36" s="109"/>
      <c r="D36" s="109"/>
      <c r="E36" s="109"/>
      <c r="F36" s="109"/>
      <c r="G36" s="5"/>
      <c r="H36" s="5"/>
      <c r="I36" s="5"/>
      <c r="J36" s="38"/>
      <c r="K36" s="38"/>
      <c r="L36" s="85"/>
      <c r="M36" s="5"/>
      <c r="N36" s="848"/>
    </row>
    <row r="37" spans="1:22">
      <c r="A37" s="59" t="s">
        <v>711</v>
      </c>
      <c r="B37" s="109"/>
      <c r="C37" s="109"/>
      <c r="D37" s="109"/>
      <c r="E37" s="109"/>
      <c r="F37" s="109"/>
      <c r="G37" s="5"/>
      <c r="H37" s="5"/>
      <c r="I37" s="5"/>
      <c r="J37" s="38"/>
      <c r="K37" s="38"/>
      <c r="L37" s="85"/>
      <c r="M37" s="5"/>
      <c r="N37" s="848"/>
    </row>
    <row r="38" spans="1:22">
      <c r="A38" s="336" t="s">
        <v>533</v>
      </c>
      <c r="B38" s="109"/>
      <c r="C38" s="109"/>
      <c r="D38" s="109"/>
      <c r="E38" s="109"/>
      <c r="F38" s="109"/>
      <c r="G38" s="5"/>
      <c r="H38" s="5"/>
      <c r="I38" s="5"/>
      <c r="J38" s="38"/>
      <c r="K38" s="38"/>
      <c r="L38" s="85"/>
      <c r="M38" s="5"/>
    </row>
    <row r="39" spans="1:22">
      <c r="A39" s="858" t="s">
        <v>712</v>
      </c>
      <c r="B39" s="859"/>
      <c r="C39" s="109"/>
      <c r="D39" s="109"/>
      <c r="E39" s="109"/>
      <c r="F39" s="109"/>
      <c r="G39" s="5"/>
      <c r="H39" s="5"/>
      <c r="I39" s="5"/>
      <c r="J39" s="38"/>
      <c r="K39" s="38"/>
      <c r="L39" s="85"/>
      <c r="M39" s="5"/>
      <c r="N39" s="848"/>
    </row>
    <row r="40" spans="1:22" ht="13.5" customHeight="1">
      <c r="A40" s="5"/>
      <c r="J40" s="30"/>
      <c r="K40" s="30"/>
      <c r="L40" s="85"/>
      <c r="M40" s="5"/>
      <c r="N40" s="848"/>
    </row>
    <row r="41" spans="1:22" ht="13.5" customHeight="1">
      <c r="A41" s="1299" t="s">
        <v>285</v>
      </c>
      <c r="B41" s="1299"/>
      <c r="C41" s="1299"/>
      <c r="D41" s="1299"/>
      <c r="E41" s="1299"/>
      <c r="F41" s="296"/>
      <c r="G41" s="296"/>
      <c r="H41" s="296"/>
      <c r="I41" s="296"/>
      <c r="J41" s="30"/>
      <c r="K41" s="30"/>
      <c r="L41" s="85"/>
      <c r="M41" s="5"/>
      <c r="N41" s="848"/>
    </row>
    <row r="42" spans="1:22" ht="42" customHeight="1" thickBot="1">
      <c r="A42" s="70" t="s">
        <v>277</v>
      </c>
      <c r="B42" s="836" t="s">
        <v>286</v>
      </c>
      <c r="C42" s="836" t="s">
        <v>287</v>
      </c>
      <c r="D42" s="836" t="s">
        <v>288</v>
      </c>
      <c r="E42" s="836" t="s">
        <v>289</v>
      </c>
      <c r="F42" s="296"/>
      <c r="G42" s="296"/>
      <c r="H42" s="296"/>
      <c r="I42" s="296"/>
      <c r="J42" s="38"/>
      <c r="K42" s="38"/>
      <c r="L42" s="85"/>
      <c r="M42" s="5"/>
      <c r="N42" s="848"/>
    </row>
    <row r="43" spans="1:22" ht="13.5" customHeight="1">
      <c r="A43" s="27" t="s">
        <v>515</v>
      </c>
      <c r="B43" s="60">
        <v>1095722</v>
      </c>
      <c r="C43" s="60">
        <v>1344917</v>
      </c>
      <c r="D43" s="131">
        <f>C43/B43</f>
        <v>1.2274253870963621</v>
      </c>
      <c r="E43" s="62" t="s">
        <v>87</v>
      </c>
      <c r="F43" s="296"/>
      <c r="G43" s="296"/>
      <c r="H43" s="296"/>
      <c r="I43" s="296"/>
      <c r="J43" s="42"/>
      <c r="K43" s="42"/>
      <c r="L43" s="85"/>
      <c r="M43" s="5"/>
      <c r="N43" s="848"/>
    </row>
    <row r="44" spans="1:22">
      <c r="A44" s="51" t="s">
        <v>516</v>
      </c>
      <c r="B44" s="60">
        <v>3815508</v>
      </c>
      <c r="C44" s="60">
        <v>5683962</v>
      </c>
      <c r="D44" s="131">
        <f>C44/B44</f>
        <v>1.4896999298651712</v>
      </c>
      <c r="E44" s="62" t="s">
        <v>87</v>
      </c>
      <c r="F44" s="35"/>
      <c r="G44" s="35"/>
      <c r="H44" s="35"/>
      <c r="I44" s="35"/>
      <c r="J44" s="32"/>
      <c r="K44" s="32"/>
      <c r="L44" s="85"/>
      <c r="M44" s="5"/>
      <c r="N44" s="848"/>
    </row>
    <row r="45" spans="1:22" ht="15.6" thickBot="1">
      <c r="A45" s="540" t="s">
        <v>34</v>
      </c>
      <c r="B45" s="527">
        <f>B43+B44</f>
        <v>4911230</v>
      </c>
      <c r="C45" s="527">
        <f>C43+C44</f>
        <v>7028879</v>
      </c>
      <c r="D45" s="529">
        <f>C45/B45</f>
        <v>1.4311850595472011</v>
      </c>
      <c r="E45" s="529" t="s">
        <v>87</v>
      </c>
      <c r="F45" s="128"/>
      <c r="G45" s="128"/>
      <c r="H45" s="128"/>
      <c r="I45" s="128"/>
      <c r="J45" s="244"/>
      <c r="K45" s="244"/>
      <c r="L45" s="247"/>
      <c r="M45" s="5"/>
      <c r="N45" s="848"/>
      <c r="Q45" s="5"/>
    </row>
    <row r="46" spans="1:22" ht="13.8" thickTop="1">
      <c r="B46" s="61"/>
      <c r="C46" s="434"/>
      <c r="E46" s="296"/>
      <c r="F46" s="296"/>
      <c r="G46" s="296"/>
      <c r="H46" s="296"/>
      <c r="I46" s="296"/>
      <c r="J46" s="42"/>
      <c r="K46" s="42"/>
      <c r="L46" s="85"/>
      <c r="M46" s="5"/>
      <c r="N46" s="838"/>
      <c r="O46" s="838"/>
      <c r="P46" s="838"/>
      <c r="Q46" s="838"/>
      <c r="R46" s="838"/>
      <c r="S46" s="838"/>
      <c r="T46" s="838"/>
      <c r="U46" s="838"/>
      <c r="V46" s="838"/>
    </row>
    <row r="47" spans="1:22" s="838" customFormat="1" ht="13.35" customHeight="1">
      <c r="A47" s="59" t="s">
        <v>474</v>
      </c>
      <c r="B47" s="2"/>
      <c r="C47" s="30"/>
      <c r="D47" s="30"/>
      <c r="E47" s="296"/>
      <c r="F47" s="296"/>
      <c r="G47" s="296"/>
      <c r="H47" s="296"/>
      <c r="I47" s="296"/>
      <c r="J47" s="42"/>
      <c r="K47" s="42"/>
      <c r="L47" s="85"/>
      <c r="M47" s="837"/>
      <c r="N47" s="848"/>
      <c r="O47" s="848"/>
      <c r="P47" s="848"/>
      <c r="Q47" s="848"/>
      <c r="R47" s="848"/>
      <c r="S47" s="848"/>
      <c r="T47" s="848"/>
      <c r="U47" s="848"/>
      <c r="V47" s="848"/>
    </row>
    <row r="48" spans="1:22">
      <c r="A48" s="59" t="s">
        <v>517</v>
      </c>
      <c r="B48" s="3"/>
      <c r="C48" s="35"/>
      <c r="D48" s="35"/>
      <c r="E48" s="35"/>
      <c r="F48" s="35"/>
      <c r="G48" s="35"/>
      <c r="H48" s="35"/>
      <c r="I48" s="35"/>
      <c r="J48" s="35"/>
      <c r="K48" s="35"/>
      <c r="L48" s="85"/>
      <c r="M48" s="5"/>
      <c r="N48" s="1"/>
      <c r="O48" s="1"/>
      <c r="P48" s="1"/>
      <c r="Q48" s="1"/>
      <c r="R48" s="1"/>
      <c r="S48" s="1"/>
      <c r="T48" s="1"/>
      <c r="U48" s="1"/>
      <c r="V48" s="1"/>
    </row>
    <row r="49" spans="1:22" s="1" customFormat="1" ht="13.35" customHeight="1">
      <c r="A49" s="305" t="s">
        <v>518</v>
      </c>
      <c r="B49" s="305"/>
      <c r="C49" s="305"/>
      <c r="D49" s="305"/>
      <c r="E49" s="305"/>
      <c r="F49" s="35"/>
      <c r="G49" s="35"/>
      <c r="H49" s="35"/>
      <c r="I49" s="35"/>
      <c r="J49" s="66"/>
      <c r="K49" s="66"/>
      <c r="L49" s="85"/>
      <c r="M49" s="5"/>
      <c r="N49" s="848"/>
      <c r="O49" s="848"/>
      <c r="P49" s="848"/>
      <c r="Q49" s="848"/>
      <c r="R49" s="848"/>
      <c r="S49" s="848"/>
      <c r="T49" s="848"/>
      <c r="U49" s="848"/>
      <c r="V49" s="848"/>
    </row>
    <row r="50" spans="1:22">
      <c r="A50" s="305" t="s">
        <v>189</v>
      </c>
      <c r="B50" s="3"/>
      <c r="C50" s="35"/>
      <c r="D50" s="35"/>
      <c r="E50" s="35"/>
      <c r="F50" s="35"/>
      <c r="G50" s="35"/>
      <c r="H50" s="35"/>
      <c r="I50" s="35"/>
      <c r="J50" s="42"/>
      <c r="K50" s="42"/>
      <c r="L50" s="85"/>
      <c r="M50" s="5"/>
      <c r="N50" s="848"/>
    </row>
    <row r="51" spans="1:22">
      <c r="B51" s="3"/>
      <c r="C51" s="35"/>
      <c r="D51" s="35"/>
      <c r="E51" s="35"/>
      <c r="F51" s="35"/>
      <c r="G51" s="35"/>
      <c r="H51" s="35"/>
      <c r="I51" s="35"/>
      <c r="J51" s="42"/>
      <c r="K51" s="42"/>
      <c r="L51" s="85"/>
      <c r="M51" s="5"/>
      <c r="N51" s="848"/>
    </row>
    <row r="52" spans="1:22">
      <c r="A52" s="5"/>
      <c r="B52" s="833"/>
      <c r="C52" s="36"/>
      <c r="D52" s="36"/>
      <c r="E52" s="36"/>
      <c r="F52" s="36"/>
      <c r="G52" s="36"/>
      <c r="H52" s="36"/>
      <c r="I52" s="36"/>
      <c r="J52" s="32"/>
      <c r="K52" s="32"/>
      <c r="L52" s="85"/>
      <c r="M52" s="5"/>
      <c r="N52" s="848"/>
    </row>
    <row r="53" spans="1:22" ht="13.5" customHeight="1">
      <c r="A53" s="1299" t="s">
        <v>290</v>
      </c>
      <c r="B53" s="1299"/>
      <c r="C53" s="1299"/>
      <c r="D53" s="1299"/>
      <c r="E53" s="1299"/>
      <c r="J53" s="32"/>
      <c r="K53" s="32"/>
      <c r="L53" s="85"/>
      <c r="M53" s="5"/>
      <c r="N53" s="848"/>
    </row>
    <row r="54" spans="1:22" ht="59.25" customHeight="1" thickBot="1">
      <c r="A54" s="70" t="s">
        <v>277</v>
      </c>
      <c r="B54" s="836" t="s">
        <v>291</v>
      </c>
      <c r="C54" s="836" t="s">
        <v>292</v>
      </c>
      <c r="D54" s="836" t="s">
        <v>293</v>
      </c>
      <c r="E54" s="836" t="s">
        <v>289</v>
      </c>
      <c r="F54" s="296"/>
      <c r="G54" s="296"/>
      <c r="H54" s="296"/>
      <c r="I54" s="296"/>
      <c r="J54" s="38"/>
      <c r="K54" s="38"/>
      <c r="L54" s="85"/>
      <c r="M54" s="5"/>
    </row>
    <row r="55" spans="1:22" ht="13.5" customHeight="1">
      <c r="A55" s="27" t="s">
        <v>515</v>
      </c>
      <c r="B55" s="60">
        <v>109</v>
      </c>
      <c r="C55" s="860">
        <v>180</v>
      </c>
      <c r="D55" s="131">
        <f>C55/B55</f>
        <v>1.6513761467889909</v>
      </c>
      <c r="E55" s="62" t="s">
        <v>87</v>
      </c>
      <c r="J55" s="63"/>
      <c r="K55" s="63"/>
      <c r="L55" s="85"/>
      <c r="M55" s="5"/>
      <c r="N55" s="33"/>
    </row>
    <row r="56" spans="1:22" ht="13.5" customHeight="1">
      <c r="A56" s="51" t="s">
        <v>516</v>
      </c>
      <c r="B56" s="60">
        <v>381</v>
      </c>
      <c r="C56" s="861">
        <v>839</v>
      </c>
      <c r="D56" s="131">
        <f>C56/B56</f>
        <v>2.2020997375328082</v>
      </c>
      <c r="E56" s="62" t="s">
        <v>87</v>
      </c>
      <c r="F56" s="42"/>
      <c r="G56" s="42"/>
      <c r="H56" s="42"/>
      <c r="I56" s="42"/>
      <c r="J56" s="68"/>
      <c r="K56" s="68"/>
      <c r="L56" s="85"/>
      <c r="M56" s="5"/>
      <c r="N56" s="33"/>
    </row>
    <row r="57" spans="1:22" ht="13.8" thickBot="1">
      <c r="A57" s="526" t="s">
        <v>34</v>
      </c>
      <c r="B57" s="535">
        <f>B55+B56</f>
        <v>490</v>
      </c>
      <c r="C57" s="535">
        <f>C55+C56</f>
        <v>1019</v>
      </c>
      <c r="D57" s="536">
        <f>C57/B57</f>
        <v>2.0795918367346937</v>
      </c>
      <c r="E57" s="536" t="s">
        <v>87</v>
      </c>
      <c r="F57" s="32"/>
      <c r="G57" s="32"/>
      <c r="H57" s="32"/>
      <c r="I57" s="32"/>
      <c r="J57" s="69"/>
      <c r="K57" s="69"/>
      <c r="L57" s="85"/>
      <c r="M57" s="5"/>
      <c r="N57" s="33"/>
    </row>
    <row r="58" spans="1:22" s="1" customFormat="1" ht="15.6" thickTop="1">
      <c r="A58" s="848"/>
      <c r="B58" s="61"/>
      <c r="C58" s="434"/>
      <c r="D58" s="30"/>
      <c r="E58" s="296"/>
      <c r="F58" s="34"/>
      <c r="G58" s="34"/>
      <c r="H58" s="34"/>
      <c r="I58" s="34"/>
      <c r="J58" s="66"/>
      <c r="K58" s="66"/>
      <c r="L58" s="85"/>
      <c r="M58" s="5"/>
      <c r="N58" s="33"/>
      <c r="O58" s="848"/>
      <c r="P58" s="848"/>
      <c r="Q58" s="848"/>
      <c r="R58" s="848"/>
      <c r="S58" s="848"/>
      <c r="T58" s="848"/>
    </row>
    <row r="59" spans="1:22" s="1" customFormat="1" ht="15">
      <c r="A59" s="59" t="s">
        <v>474</v>
      </c>
      <c r="B59" s="2"/>
      <c r="C59" s="30"/>
      <c r="D59" s="30"/>
      <c r="E59" s="296"/>
      <c r="F59" s="34"/>
      <c r="G59" s="34"/>
      <c r="H59" s="34"/>
      <c r="I59" s="34"/>
      <c r="J59" s="66"/>
      <c r="K59" s="66"/>
      <c r="L59" s="85"/>
      <c r="M59" s="5"/>
      <c r="N59" s="33"/>
      <c r="O59" s="848"/>
      <c r="P59" s="848"/>
      <c r="Q59" s="848"/>
      <c r="R59" s="848"/>
      <c r="S59" s="848"/>
      <c r="T59" s="848"/>
    </row>
    <row r="60" spans="1:22" s="1" customFormat="1" ht="13.35" customHeight="1">
      <c r="A60" s="59" t="s">
        <v>517</v>
      </c>
      <c r="B60" s="3"/>
      <c r="C60" s="42"/>
      <c r="D60" s="42"/>
      <c r="E60" s="42"/>
      <c r="F60" s="42"/>
      <c r="G60" s="42"/>
      <c r="H60" s="42"/>
      <c r="I60" s="42"/>
      <c r="J60" s="66"/>
      <c r="K60" s="66"/>
      <c r="L60" s="85"/>
      <c r="M60" s="5"/>
    </row>
    <row r="61" spans="1:22" s="1" customFormat="1" ht="13.35" customHeight="1">
      <c r="A61" s="305" t="s">
        <v>519</v>
      </c>
      <c r="B61" s="305"/>
      <c r="C61" s="305"/>
      <c r="D61" s="305"/>
      <c r="E61" s="305"/>
      <c r="F61" s="35"/>
      <c r="G61" s="35"/>
      <c r="H61" s="35"/>
      <c r="I61" s="35"/>
      <c r="J61" s="66"/>
      <c r="K61" s="66"/>
      <c r="L61" s="85"/>
      <c r="M61" s="5"/>
      <c r="N61" s="68"/>
    </row>
    <row r="62" spans="1:22" s="1" customFormat="1" ht="13.35" customHeight="1">
      <c r="A62" s="305" t="s">
        <v>189</v>
      </c>
      <c r="B62" s="109"/>
      <c r="C62" s="109"/>
      <c r="D62" s="109"/>
      <c r="E62" s="5"/>
      <c r="F62" s="5"/>
      <c r="G62" s="5"/>
      <c r="H62" s="5"/>
      <c r="I62" s="5"/>
      <c r="J62" s="295"/>
      <c r="K62" s="295"/>
      <c r="L62" s="85"/>
      <c r="M62" s="5"/>
      <c r="N62" s="67"/>
    </row>
    <row r="63" spans="1:22" s="1" customFormat="1" ht="13.35" customHeight="1">
      <c r="A63" s="305"/>
      <c r="B63" s="109"/>
      <c r="C63" s="109"/>
      <c r="D63" s="109"/>
      <c r="E63" s="5"/>
      <c r="F63" s="5"/>
      <c r="G63" s="5"/>
      <c r="H63" s="5"/>
      <c r="I63" s="5"/>
      <c r="J63" s="295"/>
      <c r="K63" s="295"/>
      <c r="L63" s="85"/>
      <c r="M63" s="5"/>
      <c r="N63" s="67"/>
    </row>
    <row r="64" spans="1:22" s="1" customFormat="1" ht="5.25" customHeight="1">
      <c r="A64" s="1328"/>
      <c r="B64" s="1328"/>
      <c r="C64" s="1328"/>
      <c r="D64" s="1328"/>
      <c r="E64" s="1328"/>
      <c r="F64" s="1328"/>
      <c r="G64" s="1328"/>
      <c r="H64" s="1328"/>
      <c r="I64" s="1328"/>
      <c r="J64" s="604"/>
      <c r="K64" s="604"/>
      <c r="L64" s="85"/>
      <c r="M64" s="5"/>
      <c r="N64" s="67"/>
    </row>
    <row r="65" spans="1:21" s="1" customFormat="1">
      <c r="A65" s="1283"/>
      <c r="B65" s="1283"/>
      <c r="C65" s="1283"/>
      <c r="D65" s="1283"/>
      <c r="E65" s="848"/>
      <c r="F65" s="848"/>
      <c r="G65" s="848"/>
      <c r="H65" s="848"/>
      <c r="I65" s="848"/>
      <c r="J65" s="5"/>
      <c r="K65" s="5"/>
      <c r="L65" s="85"/>
      <c r="M65" s="5"/>
      <c r="N65" s="67"/>
    </row>
    <row r="66" spans="1:21" ht="15.6">
      <c r="A66" s="1290" t="s">
        <v>207</v>
      </c>
      <c r="B66" s="1290"/>
      <c r="C66" s="1290"/>
      <c r="D66" s="1290"/>
      <c r="E66" s="5"/>
      <c r="F66" s="5"/>
      <c r="G66" s="5"/>
      <c r="H66" s="5"/>
      <c r="I66" s="5"/>
      <c r="J66" s="295"/>
      <c r="K66" s="295"/>
      <c r="L66" s="85"/>
      <c r="M66" s="5"/>
      <c r="N66" s="67"/>
      <c r="O66" s="1"/>
      <c r="P66" s="1"/>
      <c r="Q66" s="1"/>
      <c r="R66" s="1"/>
      <c r="S66" s="1"/>
      <c r="T66" s="1"/>
    </row>
    <row r="67" spans="1:21" ht="13.5" customHeight="1">
      <c r="A67" s="1290"/>
      <c r="B67" s="1290"/>
      <c r="C67" s="1290"/>
      <c r="D67" s="1290"/>
      <c r="E67" s="5"/>
      <c r="F67" s="5"/>
      <c r="G67" s="5"/>
      <c r="H67" s="5"/>
      <c r="I67" s="5"/>
      <c r="J67" s="295"/>
      <c r="K67" s="295"/>
      <c r="L67" s="85"/>
      <c r="M67" s="5"/>
      <c r="N67" s="67"/>
      <c r="O67" s="1"/>
      <c r="P67" s="1"/>
      <c r="Q67" s="1"/>
      <c r="R67" s="1"/>
      <c r="S67" s="1"/>
      <c r="T67" s="1"/>
    </row>
    <row r="68" spans="1:21">
      <c r="A68" s="1299" t="s">
        <v>520</v>
      </c>
      <c r="B68" s="1299"/>
      <c r="C68" s="1299"/>
      <c r="D68" s="1299"/>
      <c r="E68" s="5"/>
      <c r="F68" s="5"/>
      <c r="G68" s="5"/>
      <c r="H68" s="5"/>
      <c r="I68" s="5"/>
      <c r="J68" s="28"/>
      <c r="K68" s="28"/>
      <c r="L68" s="85"/>
      <c r="M68" s="5"/>
      <c r="N68" s="39"/>
    </row>
    <row r="69" spans="1:21" ht="27" thickBot="1">
      <c r="A69" s="70" t="s">
        <v>277</v>
      </c>
      <c r="B69" s="836" t="s">
        <v>199</v>
      </c>
      <c r="C69" s="836" t="s">
        <v>521</v>
      </c>
      <c r="D69" s="836" t="s">
        <v>522</v>
      </c>
      <c r="E69" s="295"/>
      <c r="F69" s="295"/>
      <c r="G69" s="295"/>
      <c r="H69" s="295"/>
      <c r="I69" s="295"/>
      <c r="J69" s="29"/>
      <c r="K69" s="29"/>
      <c r="L69" s="85"/>
      <c r="M69" s="5"/>
      <c r="N69" s="848"/>
    </row>
    <row r="70" spans="1:21">
      <c r="A70" s="27" t="s">
        <v>515</v>
      </c>
      <c r="B70" s="60">
        <v>1139763</v>
      </c>
      <c r="C70" s="60">
        <v>11820.3</v>
      </c>
      <c r="D70" s="60">
        <v>31557</v>
      </c>
      <c r="E70" s="28"/>
      <c r="F70" s="28"/>
      <c r="G70" s="28"/>
      <c r="H70" s="28"/>
      <c r="I70" s="28"/>
      <c r="J70" s="28"/>
      <c r="K70" s="28"/>
      <c r="L70" s="85"/>
      <c r="M70" s="5"/>
      <c r="N70" s="5"/>
    </row>
    <row r="71" spans="1:21">
      <c r="A71" s="51" t="s">
        <v>516</v>
      </c>
      <c r="B71" s="60">
        <v>2162486</v>
      </c>
      <c r="C71" s="60">
        <v>15025.68</v>
      </c>
      <c r="D71" s="60">
        <v>48957</v>
      </c>
      <c r="E71" s="29"/>
      <c r="F71" s="28"/>
      <c r="G71" s="28"/>
      <c r="H71" s="28"/>
      <c r="I71" s="29"/>
      <c r="J71" s="295"/>
      <c r="K71" s="295"/>
      <c r="L71" s="85"/>
      <c r="M71" s="5"/>
      <c r="N71" s="848"/>
    </row>
    <row r="72" spans="1:21" ht="13.8" thickBot="1">
      <c r="A72" s="526" t="s">
        <v>34</v>
      </c>
      <c r="B72" s="535">
        <f>B70+B71</f>
        <v>3302249</v>
      </c>
      <c r="C72" s="535">
        <f>C70+C71</f>
        <v>26845.98</v>
      </c>
      <c r="D72" s="535">
        <f>D70+D71</f>
        <v>80514</v>
      </c>
      <c r="F72" s="434"/>
      <c r="J72" s="296"/>
      <c r="K72" s="296"/>
      <c r="L72" s="85"/>
      <c r="M72" s="5"/>
      <c r="N72" s="848"/>
    </row>
    <row r="73" spans="1:21" ht="13.8" thickTop="1">
      <c r="B73" s="61"/>
      <c r="C73" s="559"/>
      <c r="D73" s="434"/>
      <c r="F73" s="434"/>
      <c r="J73" s="296"/>
      <c r="K73" s="296"/>
      <c r="L73" s="85"/>
      <c r="M73" s="5"/>
      <c r="N73" s="45"/>
    </row>
    <row r="74" spans="1:21">
      <c r="A74" s="59" t="s">
        <v>474</v>
      </c>
      <c r="F74" s="434"/>
      <c r="J74" s="296"/>
      <c r="K74" s="296"/>
      <c r="L74" s="85"/>
      <c r="M74" s="5"/>
      <c r="N74" s="45"/>
    </row>
    <row r="75" spans="1:21">
      <c r="A75" s="59" t="s">
        <v>523</v>
      </c>
      <c r="J75" s="296"/>
      <c r="K75" s="296"/>
      <c r="L75" s="85"/>
      <c r="M75" s="5"/>
      <c r="N75" s="45"/>
      <c r="U75" s="15"/>
    </row>
    <row r="76" spans="1:21">
      <c r="A76" s="305" t="s">
        <v>524</v>
      </c>
      <c r="B76" s="58"/>
      <c r="C76" s="58"/>
      <c r="D76" s="58"/>
      <c r="E76" s="58"/>
      <c r="F76" s="38"/>
      <c r="G76" s="38"/>
      <c r="H76" s="38"/>
      <c r="I76" s="38"/>
      <c r="J76" s="35"/>
      <c r="K76" s="35"/>
      <c r="L76" s="85"/>
      <c r="M76" s="5"/>
      <c r="N76" s="31"/>
      <c r="U76" s="15"/>
    </row>
    <row r="77" spans="1:21">
      <c r="C77" s="295"/>
      <c r="D77" s="295"/>
      <c r="E77" s="295"/>
      <c r="F77" s="295"/>
      <c r="G77" s="295"/>
      <c r="H77" s="295"/>
      <c r="I77" s="295"/>
      <c r="J77" s="38"/>
      <c r="K77" s="38"/>
      <c r="L77" s="85"/>
      <c r="M77" s="5"/>
      <c r="N77" s="40"/>
      <c r="R77" s="14"/>
      <c r="S77" s="23"/>
      <c r="T77" s="24"/>
      <c r="U77" s="15"/>
    </row>
    <row r="78" spans="1:21">
      <c r="C78" s="295"/>
      <c r="D78" s="295"/>
      <c r="E78" s="295"/>
      <c r="F78" s="295"/>
      <c r="G78" s="295"/>
      <c r="H78" s="295"/>
      <c r="I78" s="295"/>
      <c r="J78" s="30"/>
      <c r="K78" s="30"/>
      <c r="L78" s="85"/>
      <c r="M78" s="5"/>
      <c r="N78" s="40"/>
      <c r="R78" s="14"/>
      <c r="S78" s="23"/>
      <c r="T78" s="24"/>
    </row>
    <row r="79" spans="1:21" ht="13.5" customHeight="1">
      <c r="A79" s="1299" t="s">
        <v>525</v>
      </c>
      <c r="B79" s="1299"/>
      <c r="C79" s="1299"/>
      <c r="D79" s="1299"/>
      <c r="E79" s="5"/>
      <c r="F79" s="5"/>
      <c r="G79" s="5"/>
      <c r="H79" s="5"/>
      <c r="I79" s="5"/>
      <c r="J79" s="30"/>
      <c r="K79" s="30"/>
      <c r="L79" s="85"/>
      <c r="M79" s="5"/>
      <c r="N79" s="40"/>
      <c r="R79" s="14"/>
      <c r="S79" s="23"/>
      <c r="T79" s="24"/>
    </row>
    <row r="80" spans="1:21" ht="27" customHeight="1" thickBot="1">
      <c r="A80" s="70" t="s">
        <v>277</v>
      </c>
      <c r="B80" s="836" t="s">
        <v>199</v>
      </c>
      <c r="C80" s="836" t="s">
        <v>521</v>
      </c>
      <c r="D80" s="836" t="s">
        <v>522</v>
      </c>
      <c r="E80" s="60"/>
      <c r="F80" s="295"/>
      <c r="G80" s="295"/>
      <c r="H80" s="295"/>
      <c r="I80" s="295"/>
      <c r="J80" s="296"/>
      <c r="K80" s="296"/>
      <c r="L80" s="85"/>
      <c r="M80" s="5"/>
      <c r="N80" s="33"/>
      <c r="R80" s="16"/>
    </row>
    <row r="81" spans="1:21" ht="13.5" customHeight="1">
      <c r="A81" s="27" t="s">
        <v>515</v>
      </c>
      <c r="B81" s="60">
        <v>1147709</v>
      </c>
      <c r="C81" s="60">
        <v>11966</v>
      </c>
      <c r="D81" s="60">
        <v>31777</v>
      </c>
      <c r="E81" s="60"/>
      <c r="F81" s="28"/>
      <c r="G81" s="28"/>
      <c r="H81" s="28"/>
      <c r="I81" s="28"/>
      <c r="J81" s="296"/>
      <c r="K81" s="296"/>
      <c r="L81" s="85"/>
      <c r="M81" s="5"/>
      <c r="N81" s="38"/>
    </row>
    <row r="82" spans="1:21" ht="13.5" customHeight="1">
      <c r="A82" s="51" t="s">
        <v>516</v>
      </c>
      <c r="B82" s="60">
        <v>4760676</v>
      </c>
      <c r="C82" s="60">
        <v>35009</v>
      </c>
      <c r="D82" s="60">
        <v>107778</v>
      </c>
      <c r="E82" s="295"/>
      <c r="F82" s="28"/>
      <c r="G82" s="28"/>
      <c r="H82" s="28"/>
      <c r="I82" s="295"/>
      <c r="J82" s="296"/>
      <c r="K82" s="296"/>
      <c r="L82" s="85"/>
      <c r="M82" s="5"/>
      <c r="N82" s="38"/>
    </row>
    <row r="83" spans="1:21" ht="13.8" thickBot="1">
      <c r="A83" s="526" t="s">
        <v>34</v>
      </c>
      <c r="B83" s="535">
        <f>B81+B82</f>
        <v>5908385</v>
      </c>
      <c r="C83" s="535">
        <f>C81+C82</f>
        <v>46975</v>
      </c>
      <c r="D83" s="535">
        <f>D81+D82</f>
        <v>139555</v>
      </c>
      <c r="F83" s="434"/>
      <c r="G83" s="434"/>
      <c r="H83" s="434"/>
      <c r="J83" s="35"/>
      <c r="K83" s="35"/>
      <c r="L83" s="85"/>
      <c r="M83" s="5"/>
      <c r="N83" s="41"/>
      <c r="R83" s="16"/>
      <c r="U83" s="15"/>
    </row>
    <row r="84" spans="1:21" ht="13.8" thickTop="1">
      <c r="B84" s="61"/>
      <c r="C84" s="559"/>
      <c r="D84" s="434"/>
      <c r="J84" s="30"/>
      <c r="K84" s="30"/>
      <c r="L84" s="85"/>
      <c r="M84" s="5"/>
      <c r="N84" s="41"/>
      <c r="R84" s="16"/>
      <c r="U84" s="15"/>
    </row>
    <row r="85" spans="1:21">
      <c r="A85" s="59" t="s">
        <v>474</v>
      </c>
      <c r="J85" s="30"/>
      <c r="K85" s="30"/>
      <c r="L85" s="85"/>
      <c r="M85" s="5"/>
      <c r="N85" s="40"/>
      <c r="P85" s="1"/>
      <c r="R85" s="14"/>
      <c r="S85" s="23"/>
      <c r="T85" s="24"/>
      <c r="U85" s="15"/>
    </row>
    <row r="86" spans="1:21">
      <c r="A86" s="59" t="s">
        <v>523</v>
      </c>
      <c r="J86" s="30"/>
      <c r="K86" s="30"/>
      <c r="L86" s="85"/>
      <c r="M86" s="5"/>
      <c r="N86" s="40"/>
      <c r="R86" s="14"/>
      <c r="S86" s="23"/>
      <c r="T86" s="24"/>
    </row>
    <row r="87" spans="1:21">
      <c r="A87" s="305" t="s">
        <v>524</v>
      </c>
      <c r="B87" s="58"/>
      <c r="C87" s="58"/>
      <c r="D87" s="58"/>
      <c r="E87" s="58"/>
      <c r="F87" s="38"/>
      <c r="G87" s="38"/>
      <c r="H87" s="38"/>
      <c r="I87" s="38"/>
      <c r="J87" s="35"/>
      <c r="K87" s="35"/>
      <c r="L87" s="85"/>
      <c r="M87" s="5"/>
      <c r="N87" s="40"/>
      <c r="R87" s="14"/>
      <c r="S87" s="23"/>
      <c r="T87" s="24"/>
    </row>
    <row r="88" spans="1:21">
      <c r="A88" s="5"/>
      <c r="F88" s="38"/>
      <c r="J88" s="36"/>
      <c r="K88" s="36"/>
      <c r="L88" s="85"/>
      <c r="M88" s="5"/>
      <c r="N88" s="33"/>
      <c r="R88" s="16"/>
    </row>
    <row r="89" spans="1:21">
      <c r="A89" s="5"/>
      <c r="J89" s="36"/>
      <c r="K89" s="36"/>
      <c r="L89" s="85"/>
      <c r="M89" s="5"/>
      <c r="N89" s="41"/>
      <c r="R89" s="16"/>
    </row>
    <row r="90" spans="1:21">
      <c r="A90" s="1299" t="s">
        <v>526</v>
      </c>
      <c r="B90" s="1299"/>
      <c r="C90" s="1299"/>
      <c r="D90" s="1299"/>
      <c r="J90" s="36"/>
      <c r="K90" s="36"/>
      <c r="L90" s="85"/>
      <c r="M90" s="5"/>
      <c r="N90" s="41"/>
      <c r="R90" s="16"/>
      <c r="U90" s="15"/>
    </row>
    <row r="91" spans="1:21" s="5" customFormat="1" ht="27" thickBot="1">
      <c r="A91" s="70" t="s">
        <v>277</v>
      </c>
      <c r="B91" s="836" t="s">
        <v>199</v>
      </c>
      <c r="C91" s="836" t="s">
        <v>521</v>
      </c>
      <c r="D91" s="836" t="s">
        <v>522</v>
      </c>
      <c r="E91" s="30"/>
      <c r="F91" s="30"/>
      <c r="G91" s="30"/>
      <c r="H91" s="30"/>
      <c r="I91" s="30"/>
      <c r="J91" s="36"/>
      <c r="K91" s="36"/>
      <c r="L91" s="85"/>
      <c r="N91" s="41"/>
      <c r="O91" s="848"/>
      <c r="P91" s="848"/>
      <c r="Q91" s="848"/>
      <c r="R91" s="16"/>
      <c r="S91" s="848"/>
      <c r="T91" s="848"/>
    </row>
    <row r="92" spans="1:21">
      <c r="A92" s="27" t="s">
        <v>515</v>
      </c>
      <c r="B92" s="60">
        <v>195809</v>
      </c>
      <c r="C92" s="60">
        <v>577</v>
      </c>
      <c r="D92" s="60">
        <v>1539</v>
      </c>
      <c r="F92" s="28"/>
      <c r="J92" s="36"/>
      <c r="K92" s="36"/>
      <c r="L92" s="85"/>
      <c r="M92" s="5"/>
      <c r="O92" s="30"/>
    </row>
    <row r="93" spans="1:21" s="1" customFormat="1" ht="13.5" customHeight="1">
      <c r="A93" s="27" t="s">
        <v>516</v>
      </c>
      <c r="B93" s="60">
        <v>419404</v>
      </c>
      <c r="C93" s="60">
        <v>733</v>
      </c>
      <c r="D93" s="60">
        <v>2388</v>
      </c>
      <c r="E93" s="30"/>
      <c r="F93" s="28"/>
      <c r="G93" s="30"/>
      <c r="H93" s="30"/>
      <c r="I93" s="30"/>
      <c r="J93" s="36"/>
      <c r="K93" s="36"/>
      <c r="L93" s="85"/>
      <c r="M93" s="5"/>
      <c r="N93" s="37"/>
      <c r="O93" s="5"/>
      <c r="P93" s="5"/>
      <c r="Q93" s="5"/>
      <c r="R93" s="5"/>
      <c r="S93" s="5"/>
      <c r="T93" s="5"/>
    </row>
    <row r="94" spans="1:21" ht="13.5" customHeight="1" thickBot="1">
      <c r="A94" s="526" t="s">
        <v>34</v>
      </c>
      <c r="B94" s="535">
        <f>B92+B93</f>
        <v>615213</v>
      </c>
      <c r="C94" s="535">
        <f>C92+C93</f>
        <v>1310</v>
      </c>
      <c r="D94" s="535">
        <f>D92+D93</f>
        <v>3927</v>
      </c>
      <c r="J94" s="36"/>
      <c r="K94" s="36"/>
      <c r="L94" s="85"/>
      <c r="M94" s="5"/>
      <c r="N94" s="37"/>
      <c r="O94" s="5"/>
      <c r="P94" s="5"/>
      <c r="Q94" s="5"/>
      <c r="R94" s="5"/>
      <c r="S94" s="5"/>
      <c r="T94" s="5"/>
    </row>
    <row r="95" spans="1:21" ht="13.8" thickTop="1">
      <c r="B95" s="61"/>
      <c r="C95" s="434"/>
      <c r="J95" s="36"/>
      <c r="K95" s="36"/>
      <c r="L95" s="85"/>
      <c r="M95" s="5"/>
      <c r="N95" s="67"/>
      <c r="O95" s="1"/>
      <c r="P95" s="1"/>
      <c r="Q95" s="1"/>
      <c r="R95" s="1"/>
      <c r="S95" s="1"/>
      <c r="T95" s="1"/>
    </row>
    <row r="96" spans="1:21">
      <c r="A96" s="59" t="s">
        <v>474</v>
      </c>
      <c r="J96" s="36"/>
      <c r="K96" s="36"/>
      <c r="L96" s="85"/>
      <c r="M96" s="5"/>
    </row>
    <row r="97" spans="1:15">
      <c r="A97" s="59" t="s">
        <v>527</v>
      </c>
      <c r="J97" s="36"/>
      <c r="K97" s="36"/>
      <c r="L97" s="85"/>
      <c r="M97" s="5"/>
      <c r="O97" s="30"/>
    </row>
    <row r="98" spans="1:15">
      <c r="A98" s="305" t="s">
        <v>528</v>
      </c>
      <c r="B98" s="58"/>
      <c r="C98" s="58"/>
      <c r="D98" s="58"/>
      <c r="J98" s="36"/>
      <c r="K98" s="36"/>
      <c r="L98" s="85"/>
      <c r="M98" s="5"/>
      <c r="O98" s="30"/>
    </row>
    <row r="99" spans="1:15">
      <c r="A99" s="305"/>
      <c r="B99" s="58"/>
      <c r="C99" s="58"/>
      <c r="D99" s="58"/>
      <c r="J99" s="36"/>
      <c r="K99" s="36"/>
      <c r="L99" s="85"/>
      <c r="M99" s="5"/>
      <c r="O99" s="30"/>
    </row>
    <row r="100" spans="1:15">
      <c r="A100" s="305"/>
      <c r="B100" s="58"/>
      <c r="C100" s="58"/>
      <c r="D100" s="58"/>
      <c r="J100" s="36"/>
      <c r="K100" s="36"/>
      <c r="L100" s="85"/>
      <c r="M100" s="5"/>
      <c r="O100" s="30"/>
    </row>
    <row r="101" spans="1:15">
      <c r="A101" s="1299" t="s">
        <v>529</v>
      </c>
      <c r="B101" s="1299"/>
      <c r="C101" s="1299"/>
      <c r="D101" s="1299"/>
      <c r="J101" s="36"/>
      <c r="K101" s="36"/>
      <c r="L101" s="85"/>
      <c r="M101" s="5"/>
      <c r="O101" s="30"/>
    </row>
    <row r="102" spans="1:15" ht="27" thickBot="1">
      <c r="A102" s="70" t="s">
        <v>277</v>
      </c>
      <c r="B102" s="836" t="s">
        <v>199</v>
      </c>
      <c r="C102" s="836" t="s">
        <v>521</v>
      </c>
      <c r="D102" s="836" t="s">
        <v>522</v>
      </c>
      <c r="J102" s="36"/>
      <c r="K102" s="36"/>
      <c r="L102" s="85"/>
      <c r="M102" s="5"/>
      <c r="O102" s="30"/>
    </row>
    <row r="103" spans="1:15">
      <c r="A103" s="27" t="s">
        <v>515</v>
      </c>
      <c r="B103" s="60">
        <v>197208</v>
      </c>
      <c r="C103" s="60">
        <v>584</v>
      </c>
      <c r="D103" s="60">
        <v>1550</v>
      </c>
      <c r="G103" s="434"/>
      <c r="J103" s="36"/>
      <c r="K103" s="36"/>
      <c r="L103" s="85"/>
      <c r="M103" s="5"/>
      <c r="O103" s="30"/>
    </row>
    <row r="104" spans="1:15">
      <c r="A104" s="27" t="s">
        <v>516</v>
      </c>
      <c r="B104" s="60">
        <v>923286</v>
      </c>
      <c r="C104" s="60">
        <v>1708</v>
      </c>
      <c r="D104" s="60">
        <v>5257</v>
      </c>
      <c r="J104" s="36"/>
      <c r="K104" s="36"/>
      <c r="L104" s="85"/>
      <c r="M104" s="5"/>
      <c r="O104" s="30"/>
    </row>
    <row r="105" spans="1:15" ht="13.8" thickBot="1">
      <c r="A105" s="526" t="s">
        <v>34</v>
      </c>
      <c r="B105" s="535">
        <f>B103+B104</f>
        <v>1120494</v>
      </c>
      <c r="C105" s="535">
        <f>C103+C104</f>
        <v>2292</v>
      </c>
      <c r="D105" s="535">
        <f>D103+D104</f>
        <v>6807</v>
      </c>
      <c r="J105" s="36"/>
      <c r="K105" s="36"/>
      <c r="L105" s="85"/>
      <c r="M105" s="5"/>
      <c r="O105" s="30"/>
    </row>
    <row r="106" spans="1:15" ht="13.8" thickTop="1">
      <c r="B106" s="61"/>
      <c r="C106" s="434"/>
      <c r="J106" s="36"/>
      <c r="K106" s="36"/>
      <c r="L106" s="85"/>
      <c r="M106" s="5"/>
      <c r="O106" s="30"/>
    </row>
    <row r="107" spans="1:15">
      <c r="A107" s="59" t="s">
        <v>474</v>
      </c>
      <c r="J107" s="36"/>
      <c r="K107" s="36"/>
      <c r="L107" s="85"/>
      <c r="M107" s="5"/>
      <c r="O107" s="30"/>
    </row>
    <row r="108" spans="1:15">
      <c r="A108" s="59" t="s">
        <v>527</v>
      </c>
      <c r="J108" s="36"/>
      <c r="K108" s="36"/>
      <c r="L108" s="85"/>
      <c r="M108" s="5"/>
      <c r="O108" s="30"/>
    </row>
    <row r="109" spans="1:15" ht="15">
      <c r="A109" s="305" t="s">
        <v>528</v>
      </c>
      <c r="B109" s="58"/>
      <c r="C109" s="58"/>
      <c r="D109" s="58"/>
      <c r="J109" s="34"/>
      <c r="K109" s="34"/>
      <c r="L109" s="85"/>
      <c r="M109" s="5"/>
      <c r="O109" s="30"/>
    </row>
    <row r="110" spans="1:15" ht="15">
      <c r="A110" s="305"/>
      <c r="B110" s="58"/>
      <c r="C110" s="58"/>
      <c r="D110" s="58"/>
      <c r="J110" s="34"/>
      <c r="K110" s="34"/>
      <c r="L110" s="85"/>
      <c r="M110" s="5"/>
      <c r="O110" s="30"/>
    </row>
    <row r="111" spans="1:15" ht="15">
      <c r="A111" s="305"/>
      <c r="B111" s="58"/>
      <c r="C111" s="58"/>
      <c r="D111" s="58"/>
      <c r="J111" s="34"/>
      <c r="K111" s="34"/>
      <c r="L111" s="85"/>
      <c r="M111" s="5"/>
      <c r="O111" s="30"/>
    </row>
    <row r="112" spans="1:15" ht="15">
      <c r="A112" s="1299" t="s">
        <v>530</v>
      </c>
      <c r="B112" s="1299"/>
      <c r="C112" s="1299"/>
      <c r="D112" s="1299"/>
      <c r="J112" s="34"/>
      <c r="K112" s="34"/>
      <c r="L112" s="85"/>
      <c r="M112" s="5"/>
      <c r="O112" s="30"/>
    </row>
    <row r="113" spans="1:15" ht="36" customHeight="1" thickBot="1">
      <c r="A113" s="70" t="s">
        <v>277</v>
      </c>
      <c r="B113" s="836" t="s">
        <v>199</v>
      </c>
      <c r="C113" s="836" t="s">
        <v>521</v>
      </c>
      <c r="D113" s="836" t="s">
        <v>522</v>
      </c>
      <c r="J113" s="34"/>
      <c r="K113" s="34"/>
      <c r="L113" s="85"/>
      <c r="M113" s="5"/>
      <c r="O113" s="30"/>
    </row>
    <row r="114" spans="1:15" ht="15">
      <c r="A114" s="27" t="s">
        <v>515</v>
      </c>
      <c r="B114" s="60">
        <v>194602</v>
      </c>
      <c r="C114" s="60">
        <v>2018</v>
      </c>
      <c r="D114" s="60">
        <v>5388</v>
      </c>
      <c r="J114" s="34"/>
      <c r="K114" s="34"/>
      <c r="L114" s="85"/>
      <c r="M114" s="5"/>
      <c r="O114" s="30"/>
    </row>
    <row r="115" spans="1:15" ht="15">
      <c r="A115" s="27" t="s">
        <v>516</v>
      </c>
      <c r="B115" s="60">
        <v>369226</v>
      </c>
      <c r="C115" s="60">
        <v>2565</v>
      </c>
      <c r="D115" s="60">
        <v>8359</v>
      </c>
      <c r="J115" s="34"/>
      <c r="K115" s="34"/>
      <c r="L115" s="85"/>
      <c r="M115" s="5"/>
      <c r="O115" s="30"/>
    </row>
    <row r="116" spans="1:15" ht="15.6" thickBot="1">
      <c r="A116" s="526" t="s">
        <v>34</v>
      </c>
      <c r="B116" s="535">
        <f>B114+B115</f>
        <v>563828</v>
      </c>
      <c r="C116" s="535">
        <f>C114+C115</f>
        <v>4583</v>
      </c>
      <c r="D116" s="535">
        <f>D114+D115</f>
        <v>13747</v>
      </c>
      <c r="J116" s="34"/>
      <c r="K116" s="34"/>
      <c r="L116" s="85"/>
      <c r="M116" s="5"/>
      <c r="O116" s="30"/>
    </row>
    <row r="117" spans="1:15" ht="15.6" thickTop="1">
      <c r="B117" s="61"/>
      <c r="C117" s="434"/>
      <c r="J117" s="34"/>
      <c r="K117" s="34"/>
      <c r="L117" s="85"/>
      <c r="M117" s="5"/>
      <c r="O117" s="30"/>
    </row>
    <row r="118" spans="1:15" ht="15">
      <c r="A118" s="59" t="s">
        <v>474</v>
      </c>
      <c r="J118" s="34"/>
      <c r="K118" s="34"/>
      <c r="L118" s="85"/>
      <c r="M118" s="5"/>
      <c r="O118" s="30"/>
    </row>
    <row r="119" spans="1:15" ht="15">
      <c r="A119" s="59" t="s">
        <v>531</v>
      </c>
      <c r="J119" s="34"/>
      <c r="K119" s="34"/>
      <c r="L119" s="85"/>
      <c r="M119" s="5"/>
      <c r="O119" s="30"/>
    </row>
    <row r="120" spans="1:15" ht="15">
      <c r="A120" s="305" t="s">
        <v>528</v>
      </c>
      <c r="B120" s="58"/>
      <c r="C120" s="58"/>
      <c r="D120" s="58"/>
      <c r="J120" s="34"/>
      <c r="K120" s="34"/>
      <c r="L120" s="85"/>
      <c r="M120" s="5"/>
      <c r="O120" s="30"/>
    </row>
    <row r="121" spans="1:15" ht="15">
      <c r="A121" s="305"/>
      <c r="B121" s="58"/>
      <c r="C121" s="58"/>
      <c r="D121" s="58"/>
      <c r="J121" s="34"/>
      <c r="K121" s="34"/>
      <c r="L121" s="85"/>
      <c r="M121" s="5"/>
      <c r="O121" s="30"/>
    </row>
    <row r="122" spans="1:15" ht="15">
      <c r="A122" s="305"/>
      <c r="B122" s="58"/>
      <c r="C122" s="58"/>
      <c r="D122" s="58"/>
      <c r="J122" s="34"/>
      <c r="K122" s="34"/>
      <c r="L122" s="85"/>
      <c r="M122" s="5"/>
      <c r="O122" s="30"/>
    </row>
    <row r="123" spans="1:15" ht="15">
      <c r="A123" s="1299" t="s">
        <v>532</v>
      </c>
      <c r="B123" s="1299"/>
      <c r="C123" s="1299"/>
      <c r="D123" s="1299"/>
      <c r="J123" s="34"/>
      <c r="K123" s="34"/>
      <c r="L123" s="85"/>
      <c r="M123" s="5"/>
      <c r="O123" s="30"/>
    </row>
    <row r="124" spans="1:15" ht="33" customHeight="1" thickBot="1">
      <c r="A124" s="70" t="s">
        <v>277</v>
      </c>
      <c r="B124" s="836" t="s">
        <v>199</v>
      </c>
      <c r="C124" s="836" t="s">
        <v>521</v>
      </c>
      <c r="D124" s="836" t="s">
        <v>522</v>
      </c>
      <c r="J124" s="34"/>
      <c r="K124" s="34"/>
      <c r="L124" s="85"/>
      <c r="M124" s="5"/>
      <c r="O124" s="30"/>
    </row>
    <row r="125" spans="1:15" ht="15">
      <c r="A125" s="27" t="s">
        <v>515</v>
      </c>
      <c r="B125" s="60">
        <v>195974</v>
      </c>
      <c r="C125" s="60">
        <v>2043</v>
      </c>
      <c r="D125" s="60">
        <v>5426</v>
      </c>
      <c r="F125" s="434"/>
      <c r="J125" s="34"/>
      <c r="K125" s="34"/>
      <c r="L125" s="85"/>
      <c r="M125" s="5"/>
      <c r="O125" s="30"/>
    </row>
    <row r="126" spans="1:15" ht="15">
      <c r="A126" s="27" t="s">
        <v>516</v>
      </c>
      <c r="B126" s="60">
        <v>812793</v>
      </c>
      <c r="C126" s="60">
        <v>5977</v>
      </c>
      <c r="D126" s="60">
        <v>18401</v>
      </c>
      <c r="F126" s="434"/>
      <c r="J126" s="34"/>
      <c r="K126" s="34"/>
      <c r="L126" s="85"/>
      <c r="M126" s="5"/>
      <c r="O126" s="30"/>
    </row>
    <row r="127" spans="1:15" ht="15.6" thickBot="1">
      <c r="A127" s="526" t="s">
        <v>34</v>
      </c>
      <c r="B127" s="535">
        <f>B125+B126</f>
        <v>1008767</v>
      </c>
      <c r="C127" s="535">
        <f>C125+C126</f>
        <v>8020</v>
      </c>
      <c r="D127" s="535">
        <f>D125+D126</f>
        <v>23827</v>
      </c>
      <c r="J127" s="34"/>
      <c r="K127" s="34"/>
      <c r="L127" s="85"/>
      <c r="M127" s="5"/>
      <c r="O127" s="30"/>
    </row>
    <row r="128" spans="1:15" ht="15.6" thickTop="1">
      <c r="B128" s="61"/>
      <c r="C128" s="434"/>
      <c r="J128" s="34"/>
      <c r="K128" s="34"/>
      <c r="L128" s="85"/>
      <c r="M128" s="5"/>
      <c r="O128" s="30"/>
    </row>
    <row r="129" spans="1:22" ht="15">
      <c r="A129" s="59" t="s">
        <v>474</v>
      </c>
      <c r="J129" s="34"/>
      <c r="K129" s="34"/>
      <c r="L129" s="85"/>
      <c r="M129" s="5"/>
      <c r="O129" s="30"/>
    </row>
    <row r="130" spans="1:22" ht="15">
      <c r="A130" s="59" t="s">
        <v>531</v>
      </c>
      <c r="J130" s="34"/>
      <c r="K130" s="34"/>
      <c r="L130" s="85"/>
      <c r="M130" s="5"/>
      <c r="O130" s="30"/>
    </row>
    <row r="131" spans="1:22" ht="15">
      <c r="A131" s="305" t="s">
        <v>528</v>
      </c>
      <c r="B131" s="58"/>
      <c r="C131" s="58"/>
      <c r="D131" s="58"/>
      <c r="J131" s="34"/>
      <c r="K131" s="34"/>
      <c r="L131" s="85"/>
      <c r="M131" s="5"/>
      <c r="O131" s="30"/>
    </row>
    <row r="132" spans="1:22" ht="15">
      <c r="A132" s="305"/>
      <c r="B132" s="58"/>
      <c r="C132" s="58"/>
      <c r="D132" s="58"/>
      <c r="J132" s="34"/>
      <c r="K132" s="34"/>
      <c r="L132" s="85"/>
      <c r="M132" s="5"/>
      <c r="O132" s="30"/>
    </row>
    <row r="133" spans="1:22" ht="15">
      <c r="A133" s="305"/>
      <c r="B133" s="58"/>
      <c r="C133" s="58"/>
      <c r="D133" s="58"/>
      <c r="J133" s="34"/>
      <c r="K133" s="34"/>
      <c r="L133" s="85"/>
      <c r="M133" s="5"/>
      <c r="O133" s="30"/>
    </row>
    <row r="134" spans="1:22" ht="15">
      <c r="A134" s="305"/>
      <c r="B134" s="58"/>
      <c r="C134" s="58"/>
      <c r="D134" s="58"/>
      <c r="J134" s="34"/>
      <c r="K134" s="34"/>
      <c r="L134" s="85"/>
      <c r="M134" s="5"/>
      <c r="O134" s="30"/>
    </row>
    <row r="135" spans="1:22">
      <c r="A135" s="1299" t="s">
        <v>713</v>
      </c>
      <c r="B135" s="1299"/>
      <c r="C135" s="1299"/>
      <c r="D135" s="1299"/>
      <c r="J135" s="36"/>
      <c r="K135" s="36"/>
      <c r="L135" s="85"/>
      <c r="M135" s="5"/>
      <c r="O135" s="30"/>
    </row>
    <row r="136" spans="1:22" ht="27" thickBot="1">
      <c r="A136" s="70" t="s">
        <v>277</v>
      </c>
      <c r="B136" s="836" t="s">
        <v>714</v>
      </c>
      <c r="C136" s="836" t="s">
        <v>715</v>
      </c>
      <c r="D136" s="836" t="s">
        <v>716</v>
      </c>
      <c r="F136" s="434"/>
      <c r="J136" s="36"/>
      <c r="K136" s="36"/>
      <c r="L136" s="85"/>
      <c r="M136" s="5"/>
      <c r="O136" s="30"/>
      <c r="V136" s="862"/>
    </row>
    <row r="137" spans="1:22">
      <c r="A137" s="863" t="s">
        <v>515</v>
      </c>
      <c r="B137" s="863"/>
      <c r="C137" s="863"/>
      <c r="D137" s="863"/>
      <c r="E137" s="434"/>
      <c r="F137" s="434"/>
      <c r="J137" s="36"/>
      <c r="K137" s="36"/>
      <c r="L137" s="85"/>
      <c r="M137" s="5"/>
      <c r="O137" s="30"/>
    </row>
    <row r="138" spans="1:22">
      <c r="A138" s="27" t="s">
        <v>717</v>
      </c>
      <c r="B138" s="60">
        <v>19263</v>
      </c>
      <c r="C138" s="60">
        <v>777362</v>
      </c>
      <c r="D138" s="60">
        <v>73.06</v>
      </c>
      <c r="E138" s="434"/>
      <c r="F138" s="434"/>
      <c r="J138" s="36"/>
      <c r="K138" s="36"/>
      <c r="L138" s="85"/>
      <c r="M138" s="5"/>
      <c r="O138" s="30"/>
    </row>
    <row r="139" spans="1:22">
      <c r="A139" s="27" t="s">
        <v>718</v>
      </c>
      <c r="B139" s="60">
        <v>13833</v>
      </c>
      <c r="C139" s="60">
        <v>558233</v>
      </c>
      <c r="D139" s="60">
        <v>52</v>
      </c>
      <c r="E139" s="434"/>
      <c r="F139" s="434"/>
      <c r="J139" s="36"/>
      <c r="K139" s="36"/>
      <c r="L139" s="85"/>
      <c r="M139" s="5"/>
      <c r="O139" s="30"/>
    </row>
    <row r="140" spans="1:22">
      <c r="A140" s="27" t="s">
        <v>719</v>
      </c>
      <c r="B140" s="60">
        <v>144</v>
      </c>
      <c r="C140" s="60">
        <v>5811</v>
      </c>
      <c r="D140" s="402">
        <v>0.55000000000000004</v>
      </c>
      <c r="E140" s="434"/>
      <c r="F140" s="434"/>
      <c r="J140" s="36"/>
      <c r="K140" s="36"/>
      <c r="L140" s="85"/>
      <c r="M140" s="5"/>
      <c r="O140" s="30"/>
    </row>
    <row r="141" spans="1:22">
      <c r="A141" s="864" t="s">
        <v>720</v>
      </c>
      <c r="B141" s="865">
        <v>88</v>
      </c>
      <c r="C141" s="865">
        <v>3551</v>
      </c>
      <c r="D141" s="866">
        <v>0.03</v>
      </c>
      <c r="E141" s="434"/>
      <c r="F141" s="434"/>
      <c r="J141" s="36"/>
      <c r="K141" s="36"/>
      <c r="L141" s="85"/>
      <c r="M141" s="5"/>
      <c r="O141" s="30"/>
    </row>
    <row r="142" spans="1:22">
      <c r="A142" s="867" t="s">
        <v>721</v>
      </c>
      <c r="B142" s="868">
        <f>SUM(B138:B141)</f>
        <v>33328</v>
      </c>
      <c r="C142" s="868">
        <f>SUM(C138:C141)</f>
        <v>1344957</v>
      </c>
      <c r="D142" s="868">
        <f>SUM(D138:D141)</f>
        <v>125.64</v>
      </c>
      <c r="E142" s="434"/>
      <c r="F142" s="434"/>
      <c r="J142" s="36"/>
      <c r="K142" s="36"/>
      <c r="L142" s="85"/>
      <c r="M142" s="5"/>
      <c r="O142" s="30"/>
    </row>
    <row r="143" spans="1:22">
      <c r="A143" s="869" t="s">
        <v>516</v>
      </c>
      <c r="B143" s="869"/>
      <c r="C143" s="869"/>
      <c r="D143" s="869"/>
      <c r="E143" s="434"/>
      <c r="F143" s="434"/>
      <c r="J143" s="36"/>
      <c r="K143" s="36"/>
      <c r="L143" s="85"/>
      <c r="M143" s="5"/>
      <c r="O143" s="30"/>
    </row>
    <row r="144" spans="1:22">
      <c r="A144" s="27" t="s">
        <v>717</v>
      </c>
      <c r="B144" s="60">
        <v>14736</v>
      </c>
      <c r="C144" s="60">
        <v>740999</v>
      </c>
      <c r="D144" s="60">
        <v>77</v>
      </c>
      <c r="E144" s="434"/>
      <c r="F144" s="434"/>
      <c r="J144" s="36"/>
      <c r="K144" s="36"/>
      <c r="L144" s="85"/>
      <c r="M144" s="5"/>
      <c r="O144" s="30"/>
    </row>
    <row r="145" spans="1:15">
      <c r="A145" s="27" t="s">
        <v>718</v>
      </c>
      <c r="B145" s="60">
        <v>36609</v>
      </c>
      <c r="C145" s="60">
        <v>1840883</v>
      </c>
      <c r="D145" s="60">
        <v>192</v>
      </c>
      <c r="E145" s="434"/>
      <c r="F145" s="434"/>
      <c r="J145" s="36"/>
      <c r="K145" s="36"/>
      <c r="L145" s="85"/>
      <c r="M145" s="5"/>
      <c r="O145" s="30"/>
    </row>
    <row r="146" spans="1:15">
      <c r="A146" s="27" t="s">
        <v>719</v>
      </c>
      <c r="B146" s="60">
        <v>34279</v>
      </c>
      <c r="C146" s="60">
        <v>1723719</v>
      </c>
      <c r="D146" s="60">
        <v>179</v>
      </c>
      <c r="E146" s="434"/>
      <c r="F146" s="434"/>
      <c r="J146" s="36"/>
      <c r="K146" s="36"/>
      <c r="L146" s="85"/>
      <c r="M146" s="5"/>
      <c r="O146" s="30"/>
    </row>
    <row r="147" spans="1:15">
      <c r="A147" s="864" t="s">
        <v>720</v>
      </c>
      <c r="B147" s="865">
        <v>27411</v>
      </c>
      <c r="C147" s="865">
        <v>1378361</v>
      </c>
      <c r="D147" s="865">
        <v>144</v>
      </c>
      <c r="E147" s="434"/>
      <c r="F147" s="434"/>
      <c r="J147" s="36"/>
      <c r="K147" s="36"/>
      <c r="L147" s="85"/>
      <c r="M147" s="5"/>
      <c r="O147" s="30"/>
    </row>
    <row r="148" spans="1:15">
      <c r="A148" s="248" t="s">
        <v>722</v>
      </c>
      <c r="B148" s="870">
        <f>SUM(B144:B147)</f>
        <v>113035</v>
      </c>
      <c r="C148" s="870">
        <f>SUM(C144:C147)</f>
        <v>5683962</v>
      </c>
      <c r="D148" s="870">
        <f>SUM(D144:D147)</f>
        <v>592</v>
      </c>
      <c r="E148" s="434"/>
      <c r="J148" s="36"/>
      <c r="K148" s="36"/>
      <c r="L148" s="85"/>
      <c r="M148" s="5"/>
      <c r="O148" s="30"/>
    </row>
    <row r="149" spans="1:15" ht="13.8" thickBot="1">
      <c r="A149" s="526" t="s">
        <v>34</v>
      </c>
      <c r="B149" s="535">
        <f>B142+B148</f>
        <v>146363</v>
      </c>
      <c r="C149" s="535">
        <f t="shared" ref="C149:D149" si="0">C142+C148</f>
        <v>7028919</v>
      </c>
      <c r="D149" s="535">
        <f t="shared" si="0"/>
        <v>717.64</v>
      </c>
      <c r="F149" s="434"/>
      <c r="J149" s="36"/>
      <c r="K149" s="36"/>
      <c r="L149" s="85"/>
      <c r="M149" s="5"/>
      <c r="O149" s="30"/>
    </row>
    <row r="150" spans="1:15" ht="13.8" thickTop="1">
      <c r="B150" s="61"/>
      <c r="C150" s="434"/>
      <c r="D150" s="434"/>
      <c r="J150" s="36"/>
      <c r="K150" s="36"/>
      <c r="L150" s="85"/>
      <c r="M150" s="5"/>
      <c r="O150" s="30"/>
    </row>
    <row r="151" spans="1:15">
      <c r="A151" s="59" t="s">
        <v>474</v>
      </c>
      <c r="J151" s="36"/>
      <c r="K151" s="36"/>
      <c r="L151" s="85"/>
      <c r="M151" s="5"/>
      <c r="O151" s="30"/>
    </row>
    <row r="152" spans="1:15">
      <c r="A152" s="59" t="s">
        <v>723</v>
      </c>
      <c r="J152" s="36"/>
      <c r="K152" s="36"/>
      <c r="L152" s="85"/>
      <c r="M152" s="5"/>
      <c r="O152" s="30"/>
    </row>
    <row r="153" spans="1:15">
      <c r="A153" s="59" t="s">
        <v>919</v>
      </c>
      <c r="J153" s="36"/>
      <c r="K153" s="36"/>
      <c r="L153" s="85"/>
      <c r="M153" s="5"/>
      <c r="O153" s="30"/>
    </row>
    <row r="154" spans="1:15">
      <c r="A154" s="305" t="s">
        <v>528</v>
      </c>
      <c r="B154" s="58"/>
      <c r="C154" s="58"/>
      <c r="D154" s="58"/>
      <c r="J154" s="36"/>
      <c r="K154" s="36"/>
      <c r="L154" s="85"/>
      <c r="M154" s="5"/>
      <c r="O154" s="30"/>
    </row>
    <row r="155" spans="1:15" ht="13.5" customHeight="1">
      <c r="C155" s="2"/>
      <c r="D155" s="82"/>
      <c r="E155" s="128"/>
      <c r="F155" s="128"/>
      <c r="G155" s="128"/>
      <c r="H155" s="128"/>
      <c r="I155" s="103"/>
      <c r="J155" s="30"/>
      <c r="K155" s="30"/>
      <c r="L155" s="85"/>
      <c r="M155" s="5"/>
    </row>
    <row r="156" spans="1:15">
      <c r="A156" s="44"/>
      <c r="J156" s="30"/>
      <c r="K156" s="30"/>
      <c r="L156" s="85"/>
      <c r="M156" s="5"/>
      <c r="O156" s="30"/>
    </row>
    <row r="157" spans="1:15">
      <c r="A157" s="1299" t="s">
        <v>534</v>
      </c>
      <c r="B157" s="1299"/>
      <c r="C157" s="1299"/>
      <c r="D157" s="1299"/>
      <c r="J157" s="30"/>
      <c r="K157" s="30"/>
      <c r="L157" s="85"/>
      <c r="M157" s="5"/>
      <c r="O157" s="30"/>
    </row>
    <row r="158" spans="1:15" ht="27" thickBot="1">
      <c r="A158" s="325" t="s">
        <v>535</v>
      </c>
      <c r="B158" s="836" t="s">
        <v>536</v>
      </c>
      <c r="C158" s="836" t="s">
        <v>537</v>
      </c>
      <c r="D158" s="836" t="s">
        <v>538</v>
      </c>
      <c r="J158" s="30"/>
      <c r="K158" s="30"/>
      <c r="L158" s="85"/>
      <c r="M158" s="5"/>
      <c r="O158" s="30"/>
    </row>
    <row r="159" spans="1:15">
      <c r="A159" s="552">
        <v>1</v>
      </c>
      <c r="B159" s="553">
        <v>0.78</v>
      </c>
      <c r="C159" s="553">
        <v>0.78</v>
      </c>
      <c r="D159" s="554">
        <v>1</v>
      </c>
      <c r="J159" s="30"/>
      <c r="K159" s="30"/>
      <c r="L159" s="85"/>
      <c r="M159" s="5"/>
      <c r="O159" s="30"/>
    </row>
    <row r="160" spans="1:15">
      <c r="A160" s="832">
        <v>2</v>
      </c>
      <c r="B160" s="131">
        <v>0.87</v>
      </c>
      <c r="C160" s="131">
        <v>0.09</v>
      </c>
      <c r="D160" s="2"/>
      <c r="J160" s="30"/>
      <c r="K160" s="30"/>
      <c r="L160" s="85"/>
      <c r="M160" s="5"/>
      <c r="O160" s="30"/>
    </row>
    <row r="161" spans="1:15">
      <c r="A161" s="832">
        <v>3</v>
      </c>
      <c r="B161" s="131">
        <v>0.93</v>
      </c>
      <c r="C161" s="131">
        <v>0.06</v>
      </c>
      <c r="D161" s="2"/>
      <c r="J161" s="30"/>
      <c r="K161" s="30"/>
      <c r="L161" s="85"/>
      <c r="M161" s="5"/>
      <c r="O161" s="30"/>
    </row>
    <row r="162" spans="1:15" ht="13.5" customHeight="1">
      <c r="A162" s="248">
        <v>4</v>
      </c>
      <c r="B162" s="211">
        <v>0.96</v>
      </c>
      <c r="C162" s="211">
        <v>0.03</v>
      </c>
      <c r="D162" s="189"/>
      <c r="J162" s="30"/>
      <c r="K162" s="30"/>
      <c r="L162" s="85"/>
      <c r="M162" s="5"/>
      <c r="O162" s="30"/>
    </row>
    <row r="163" spans="1:15" ht="13.5" customHeight="1">
      <c r="A163" s="555" t="s">
        <v>539</v>
      </c>
      <c r="B163" s="556"/>
      <c r="C163" s="557">
        <v>0.88</v>
      </c>
      <c r="D163" s="558">
        <v>0.94</v>
      </c>
      <c r="J163" s="30"/>
      <c r="K163" s="30"/>
      <c r="L163" s="85"/>
      <c r="M163" s="5"/>
      <c r="O163" s="30"/>
    </row>
    <row r="164" spans="1:15" ht="13.5" customHeight="1">
      <c r="A164" s="209" t="s">
        <v>540</v>
      </c>
      <c r="B164" s="210"/>
      <c r="C164" s="211"/>
      <c r="D164" s="212">
        <v>0.94199999999999995</v>
      </c>
      <c r="J164" s="30"/>
      <c r="K164" s="30"/>
      <c r="L164" s="85"/>
      <c r="M164" s="5"/>
      <c r="O164" s="30"/>
    </row>
    <row r="165" spans="1:15" ht="13.5" customHeight="1" thickBot="1">
      <c r="A165" s="526" t="s">
        <v>541</v>
      </c>
      <c r="B165" s="526"/>
      <c r="C165" s="526"/>
      <c r="D165" s="542">
        <v>0.94199999999999995</v>
      </c>
      <c r="J165" s="30"/>
      <c r="K165" s="30"/>
      <c r="L165" s="85"/>
      <c r="M165" s="5"/>
      <c r="O165" s="30"/>
    </row>
    <row r="166" spans="1:15" ht="13.5" customHeight="1" thickTop="1">
      <c r="A166" s="5"/>
      <c r="B166" s="3"/>
      <c r="C166" s="131"/>
      <c r="D166" s="65"/>
      <c r="J166" s="30"/>
      <c r="K166" s="30"/>
      <c r="L166" s="85"/>
      <c r="M166" s="5"/>
      <c r="O166" s="30"/>
    </row>
    <row r="167" spans="1:15">
      <c r="A167" s="44" t="s">
        <v>542</v>
      </c>
      <c r="B167" s="3"/>
      <c r="C167" s="3"/>
      <c r="J167" s="30"/>
      <c r="K167" s="30"/>
      <c r="L167" s="85"/>
      <c r="M167" s="5"/>
    </row>
    <row r="168" spans="1:15" ht="27" customHeight="1">
      <c r="A168" s="1"/>
      <c r="B168" s="3"/>
      <c r="C168" s="3"/>
      <c r="D168" s="3"/>
      <c r="J168" s="30"/>
      <c r="K168" s="30"/>
      <c r="L168" s="85"/>
      <c r="M168" s="5"/>
    </row>
    <row r="169" spans="1:15">
      <c r="A169" s="1299" t="s">
        <v>543</v>
      </c>
      <c r="B169" s="1299"/>
      <c r="C169" s="1299"/>
      <c r="D169" s="1299"/>
      <c r="E169" s="834"/>
      <c r="F169" s="834"/>
      <c r="G169" s="834"/>
      <c r="J169" s="30"/>
      <c r="K169" s="30"/>
      <c r="L169" s="85"/>
      <c r="M169" s="5"/>
    </row>
    <row r="170" spans="1:15" ht="27" thickBot="1">
      <c r="A170" s="325" t="s">
        <v>195</v>
      </c>
      <c r="B170" s="836" t="s">
        <v>544</v>
      </c>
      <c r="C170" s="836" t="s">
        <v>545</v>
      </c>
      <c r="D170" s="836" t="s">
        <v>546</v>
      </c>
      <c r="J170" s="30"/>
      <c r="K170" s="30"/>
      <c r="L170" s="85"/>
      <c r="M170" s="5"/>
    </row>
    <row r="171" spans="1:15" ht="13.5" customHeight="1">
      <c r="A171" s="1" t="s">
        <v>724</v>
      </c>
      <c r="B171" s="871">
        <v>3.8</v>
      </c>
      <c r="C171" s="871">
        <v>1.18</v>
      </c>
      <c r="D171" s="871">
        <v>2.61</v>
      </c>
      <c r="J171" s="30"/>
      <c r="K171" s="30"/>
      <c r="L171" s="85"/>
      <c r="M171" s="5"/>
    </row>
    <row r="172" spans="1:15">
      <c r="A172" s="1" t="s">
        <v>725</v>
      </c>
      <c r="B172" s="871">
        <v>4.5</v>
      </c>
      <c r="C172" s="871">
        <v>1.53</v>
      </c>
      <c r="D172" s="871">
        <v>2.96</v>
      </c>
      <c r="J172" s="30"/>
      <c r="K172" s="30"/>
      <c r="L172" s="85"/>
      <c r="M172" s="5"/>
    </row>
    <row r="173" spans="1:15" ht="13.8" thickBot="1">
      <c r="A173" s="526" t="s">
        <v>34</v>
      </c>
      <c r="B173" s="595">
        <v>4.34</v>
      </c>
      <c r="C173" s="595">
        <v>1.45</v>
      </c>
      <c r="D173" s="595">
        <v>2.88</v>
      </c>
      <c r="J173" s="30"/>
      <c r="K173" s="30"/>
      <c r="L173" s="85"/>
      <c r="M173" s="5"/>
    </row>
    <row r="174" spans="1:15" ht="13.5" customHeight="1" thickTop="1">
      <c r="C174" s="143"/>
      <c r="J174" s="30"/>
      <c r="K174" s="30"/>
      <c r="L174" s="85"/>
      <c r="M174" s="5"/>
    </row>
    <row r="175" spans="1:15" ht="36.75" customHeight="1">
      <c r="A175" s="59" t="s">
        <v>474</v>
      </c>
      <c r="J175" s="30"/>
      <c r="K175" s="30"/>
      <c r="L175" s="85"/>
      <c r="M175" s="5"/>
    </row>
    <row r="176" spans="1:15" ht="12.75" customHeight="1">
      <c r="A176" s="336" t="s">
        <v>726</v>
      </c>
      <c r="J176" s="30"/>
      <c r="K176" s="30"/>
      <c r="L176" s="85"/>
      <c r="M176" s="5"/>
    </row>
    <row r="177" spans="1:13">
      <c r="A177" s="44" t="s">
        <v>547</v>
      </c>
      <c r="J177" s="30"/>
      <c r="K177" s="30"/>
      <c r="L177" s="85"/>
      <c r="M177" s="5"/>
    </row>
    <row r="178" spans="1:13">
      <c r="J178" s="30"/>
      <c r="K178" s="30"/>
      <c r="L178" s="85"/>
      <c r="M178" s="5"/>
    </row>
    <row r="179" spans="1:13">
      <c r="J179" s="30"/>
      <c r="K179" s="30"/>
      <c r="L179" s="85"/>
      <c r="M179" s="5"/>
    </row>
    <row r="180" spans="1:13">
      <c r="J180" s="848"/>
      <c r="K180" s="848"/>
    </row>
    <row r="181" spans="1:13">
      <c r="J181" s="848"/>
      <c r="K181" s="848"/>
    </row>
    <row r="182" spans="1:13">
      <c r="J182" s="848"/>
      <c r="K182" s="848"/>
    </row>
    <row r="183" spans="1:13">
      <c r="J183" s="848"/>
      <c r="K183" s="848"/>
    </row>
    <row r="184" spans="1:13">
      <c r="J184" s="848"/>
      <c r="K184" s="848"/>
    </row>
    <row r="185" spans="1:13">
      <c r="J185" s="848"/>
      <c r="K185" s="848"/>
    </row>
    <row r="186" spans="1:13">
      <c r="J186" s="848"/>
      <c r="K186" s="848"/>
    </row>
    <row r="187" spans="1:13">
      <c r="J187" s="848"/>
      <c r="K187" s="848"/>
    </row>
    <row r="188" spans="1:13">
      <c r="J188" s="848"/>
      <c r="K188" s="848"/>
    </row>
    <row r="189" spans="1:13">
      <c r="J189" s="848"/>
      <c r="K189" s="848"/>
    </row>
    <row r="190" spans="1:13">
      <c r="J190" s="848"/>
      <c r="K190" s="848"/>
    </row>
    <row r="191" spans="1:13">
      <c r="J191" s="848"/>
      <c r="K191" s="848"/>
    </row>
    <row r="192" spans="1:13">
      <c r="J192" s="848"/>
      <c r="K192" s="848"/>
    </row>
    <row r="193" spans="10:11">
      <c r="J193" s="848"/>
      <c r="K193" s="848"/>
    </row>
    <row r="194" spans="10:11">
      <c r="J194" s="848"/>
      <c r="K194" s="848"/>
    </row>
    <row r="195" spans="10:11">
      <c r="J195" s="848"/>
      <c r="K195" s="848"/>
    </row>
    <row r="196" spans="10:11">
      <c r="J196" s="848"/>
      <c r="K196" s="848"/>
    </row>
    <row r="197" spans="10:11">
      <c r="J197" s="848"/>
      <c r="K197" s="848"/>
    </row>
    <row r="198" spans="10:11">
      <c r="J198" s="848"/>
      <c r="K198" s="848"/>
    </row>
    <row r="199" spans="10:11">
      <c r="J199" s="848"/>
      <c r="K199" s="848"/>
    </row>
    <row r="200" spans="10:11">
      <c r="J200" s="848"/>
      <c r="K200" s="848"/>
    </row>
    <row r="201" spans="10:11">
      <c r="J201" s="848"/>
      <c r="K201" s="848"/>
    </row>
    <row r="202" spans="10:11">
      <c r="J202" s="848"/>
      <c r="K202" s="848"/>
    </row>
    <row r="203" spans="10:11">
      <c r="J203" s="848"/>
      <c r="K203" s="848"/>
    </row>
    <row r="204" spans="10:11">
      <c r="J204" s="848"/>
      <c r="K204" s="848"/>
    </row>
    <row r="205" spans="10:11">
      <c r="J205" s="848"/>
      <c r="K205" s="848"/>
    </row>
    <row r="206" spans="10:11">
      <c r="J206" s="848"/>
      <c r="K206" s="848"/>
    </row>
    <row r="207" spans="10:11">
      <c r="J207" s="848"/>
      <c r="K207" s="848"/>
    </row>
    <row r="208" spans="10:11">
      <c r="J208" s="848"/>
      <c r="K208" s="848"/>
    </row>
    <row r="209" spans="10:11">
      <c r="J209" s="848"/>
      <c r="K209" s="848"/>
    </row>
    <row r="210" spans="10:11">
      <c r="J210" s="848"/>
      <c r="K210" s="848"/>
    </row>
    <row r="211" spans="10:11">
      <c r="J211" s="848"/>
      <c r="K211" s="848"/>
    </row>
    <row r="212" spans="10:11">
      <c r="J212" s="848"/>
      <c r="K212" s="848"/>
    </row>
    <row r="213" spans="10:11">
      <c r="J213" s="848"/>
      <c r="K213" s="848"/>
    </row>
    <row r="214" spans="10:11">
      <c r="J214" s="848"/>
      <c r="K214" s="848"/>
    </row>
    <row r="215" spans="10:11">
      <c r="J215" s="848"/>
      <c r="K215" s="848"/>
    </row>
    <row r="216" spans="10:11">
      <c r="J216" s="848"/>
      <c r="K216" s="848"/>
    </row>
    <row r="217" spans="10:11">
      <c r="J217" s="848"/>
      <c r="K217" s="848"/>
    </row>
    <row r="218" spans="10:11">
      <c r="J218" s="848"/>
      <c r="K218" s="848"/>
    </row>
    <row r="219" spans="10:11">
      <c r="J219" s="848"/>
      <c r="K219" s="848"/>
    </row>
    <row r="220" spans="10:11">
      <c r="J220" s="848"/>
      <c r="K220" s="848"/>
    </row>
    <row r="221" spans="10:11">
      <c r="J221" s="848"/>
      <c r="K221" s="848"/>
    </row>
    <row r="222" spans="10:11">
      <c r="J222" s="848"/>
      <c r="K222" s="848"/>
    </row>
    <row r="223" spans="10:11">
      <c r="J223" s="848"/>
      <c r="K223" s="848"/>
    </row>
    <row r="224" spans="10:11">
      <c r="J224" s="848"/>
      <c r="K224" s="848"/>
    </row>
    <row r="225" spans="10:11">
      <c r="J225" s="848"/>
      <c r="K225" s="848"/>
    </row>
    <row r="226" spans="10:11">
      <c r="J226" s="848"/>
      <c r="K226" s="848"/>
    </row>
    <row r="227" spans="10:11">
      <c r="J227" s="848"/>
      <c r="K227" s="848"/>
    </row>
    <row r="228" spans="10:11">
      <c r="J228" s="848"/>
      <c r="K228" s="848"/>
    </row>
    <row r="229" spans="10:11">
      <c r="J229" s="848"/>
      <c r="K229" s="848"/>
    </row>
    <row r="230" spans="10:11">
      <c r="J230" s="848"/>
      <c r="K230" s="848"/>
    </row>
    <row r="231" spans="10:11">
      <c r="J231" s="848"/>
      <c r="K231" s="848"/>
    </row>
    <row r="232" spans="10:11">
      <c r="J232" s="848"/>
      <c r="K232" s="848"/>
    </row>
    <row r="233" spans="10:11">
      <c r="J233" s="848"/>
      <c r="K233" s="848"/>
    </row>
    <row r="234" spans="10:11">
      <c r="J234" s="848"/>
      <c r="K234" s="848"/>
    </row>
    <row r="235" spans="10:11">
      <c r="J235" s="848"/>
      <c r="K235" s="848"/>
    </row>
    <row r="236" spans="10:11">
      <c r="J236" s="848"/>
      <c r="K236" s="848"/>
    </row>
    <row r="237" spans="10:11">
      <c r="J237" s="848"/>
      <c r="K237" s="848"/>
    </row>
    <row r="238" spans="10:11">
      <c r="J238" s="848"/>
      <c r="K238" s="848"/>
    </row>
    <row r="239" spans="10:11">
      <c r="J239" s="848"/>
      <c r="K239" s="848"/>
    </row>
    <row r="240" spans="10:11">
      <c r="J240" s="848"/>
      <c r="K240" s="848"/>
    </row>
    <row r="241" spans="10:11">
      <c r="J241" s="848"/>
      <c r="K241" s="848"/>
    </row>
    <row r="242" spans="10:11">
      <c r="J242" s="848"/>
      <c r="K242" s="848"/>
    </row>
    <row r="243" spans="10:11">
      <c r="J243" s="848"/>
      <c r="K243" s="848"/>
    </row>
    <row r="244" spans="10:11">
      <c r="J244" s="848"/>
      <c r="K244" s="848"/>
    </row>
    <row r="245" spans="10:11">
      <c r="J245" s="848"/>
      <c r="K245" s="848"/>
    </row>
    <row r="246" spans="10:11">
      <c r="J246" s="848"/>
      <c r="K246" s="848"/>
    </row>
    <row r="247" spans="10:11">
      <c r="J247" s="848"/>
      <c r="K247" s="848"/>
    </row>
    <row r="248" spans="10:11">
      <c r="J248" s="848"/>
      <c r="K248" s="848"/>
    </row>
    <row r="249" spans="10:11">
      <c r="J249" s="848"/>
      <c r="K249" s="848"/>
    </row>
    <row r="250" spans="10:11">
      <c r="J250" s="848"/>
      <c r="K250" s="848"/>
    </row>
    <row r="251" spans="10:11">
      <c r="J251" s="848"/>
      <c r="K251" s="848"/>
    </row>
    <row r="252" spans="10:11">
      <c r="J252" s="848"/>
      <c r="K252" s="848"/>
    </row>
    <row r="253" spans="10:11">
      <c r="J253" s="848"/>
      <c r="K253" s="848"/>
    </row>
    <row r="254" spans="10:11">
      <c r="J254" s="848"/>
      <c r="K254" s="848"/>
    </row>
    <row r="255" spans="10:11">
      <c r="J255" s="848"/>
      <c r="K255" s="848"/>
    </row>
    <row r="256" spans="10:11">
      <c r="J256" s="848"/>
      <c r="K256" s="848"/>
    </row>
    <row r="257" spans="10:11">
      <c r="J257" s="848"/>
      <c r="K257" s="848"/>
    </row>
    <row r="258" spans="10:11">
      <c r="J258" s="848"/>
      <c r="K258" s="848"/>
    </row>
    <row r="259" spans="10:11">
      <c r="J259" s="848"/>
      <c r="K259" s="848"/>
    </row>
    <row r="260" spans="10:11">
      <c r="J260" s="848"/>
      <c r="K260" s="848"/>
    </row>
    <row r="261" spans="10:11">
      <c r="J261" s="848"/>
      <c r="K261" s="848"/>
    </row>
    <row r="262" spans="10:11">
      <c r="J262" s="848"/>
      <c r="K262" s="848"/>
    </row>
    <row r="263" spans="10:11">
      <c r="J263" s="848"/>
      <c r="K263" s="848"/>
    </row>
    <row r="264" spans="10:11">
      <c r="J264" s="848"/>
      <c r="K264" s="848"/>
    </row>
    <row r="265" spans="10:11">
      <c r="J265" s="848"/>
      <c r="K265" s="848"/>
    </row>
    <row r="266" spans="10:11">
      <c r="J266" s="848"/>
      <c r="K266" s="848"/>
    </row>
    <row r="267" spans="10:11">
      <c r="J267" s="848"/>
      <c r="K267" s="848"/>
    </row>
    <row r="268" spans="10:11">
      <c r="J268" s="848"/>
      <c r="K268" s="848"/>
    </row>
    <row r="269" spans="10:11">
      <c r="J269" s="848"/>
      <c r="K269" s="848"/>
    </row>
    <row r="270" spans="10:11">
      <c r="J270" s="848"/>
      <c r="K270" s="848"/>
    </row>
    <row r="271" spans="10:11">
      <c r="J271" s="848"/>
      <c r="K271" s="848"/>
    </row>
    <row r="272" spans="10:11">
      <c r="J272" s="848"/>
      <c r="K272" s="848"/>
    </row>
    <row r="273" spans="10:11">
      <c r="J273" s="848"/>
      <c r="K273" s="848"/>
    </row>
    <row r="274" spans="10:11">
      <c r="J274" s="848"/>
      <c r="K274" s="848"/>
    </row>
    <row r="275" spans="10:11">
      <c r="J275" s="848"/>
      <c r="K275" s="848"/>
    </row>
    <row r="276" spans="10:11">
      <c r="J276" s="848"/>
      <c r="K276" s="848"/>
    </row>
    <row r="277" spans="10:11">
      <c r="J277" s="848"/>
      <c r="K277" s="848"/>
    </row>
    <row r="278" spans="10:11">
      <c r="J278" s="848"/>
      <c r="K278" s="848"/>
    </row>
    <row r="279" spans="10:11">
      <c r="J279" s="848"/>
      <c r="K279" s="848"/>
    </row>
    <row r="280" spans="10:11">
      <c r="J280" s="848"/>
      <c r="K280" s="848"/>
    </row>
    <row r="281" spans="10:11">
      <c r="J281" s="848"/>
      <c r="K281" s="848"/>
    </row>
    <row r="282" spans="10:11">
      <c r="J282" s="848"/>
      <c r="K282" s="848"/>
    </row>
    <row r="283" spans="10:11">
      <c r="J283" s="848"/>
      <c r="K283" s="848"/>
    </row>
    <row r="284" spans="10:11">
      <c r="J284" s="848"/>
      <c r="K284" s="848"/>
    </row>
    <row r="285" spans="10:11">
      <c r="J285" s="848"/>
      <c r="K285" s="848"/>
    </row>
    <row r="286" spans="10:11">
      <c r="J286" s="848"/>
      <c r="K286" s="848"/>
    </row>
    <row r="287" spans="10:11">
      <c r="J287" s="848"/>
      <c r="K287" s="848"/>
    </row>
    <row r="288" spans="10:11">
      <c r="J288" s="848"/>
      <c r="K288" s="848"/>
    </row>
    <row r="289" spans="10:11">
      <c r="J289" s="848"/>
      <c r="K289" s="848"/>
    </row>
    <row r="290" spans="10:11">
      <c r="J290" s="848"/>
      <c r="K290" s="848"/>
    </row>
    <row r="291" spans="10:11">
      <c r="J291" s="848"/>
      <c r="K291" s="848"/>
    </row>
    <row r="292" spans="10:11">
      <c r="J292" s="848"/>
      <c r="K292" s="848"/>
    </row>
    <row r="293" spans="10:11">
      <c r="J293" s="848"/>
      <c r="K293" s="848"/>
    </row>
    <row r="294" spans="10:11">
      <c r="J294" s="848"/>
      <c r="K294" s="848"/>
    </row>
    <row r="295" spans="10:11">
      <c r="J295" s="848"/>
      <c r="K295" s="848"/>
    </row>
    <row r="296" spans="10:11">
      <c r="J296" s="848"/>
      <c r="K296" s="848"/>
    </row>
    <row r="297" spans="10:11">
      <c r="J297" s="848"/>
      <c r="K297" s="848"/>
    </row>
    <row r="298" spans="10:11">
      <c r="J298" s="848"/>
      <c r="K298" s="848"/>
    </row>
    <row r="299" spans="10:11">
      <c r="J299" s="848"/>
      <c r="K299" s="848"/>
    </row>
    <row r="300" spans="10:11">
      <c r="J300" s="848"/>
      <c r="K300" s="848"/>
    </row>
    <row r="301" spans="10:11">
      <c r="J301" s="848"/>
      <c r="K301" s="848"/>
    </row>
    <row r="302" spans="10:11">
      <c r="J302" s="848"/>
      <c r="K302" s="848"/>
    </row>
    <row r="303" spans="10:11">
      <c r="J303" s="848"/>
      <c r="K303" s="848"/>
    </row>
    <row r="304" spans="10:11">
      <c r="J304" s="848"/>
      <c r="K304" s="848"/>
    </row>
    <row r="305" spans="10:11">
      <c r="J305" s="848"/>
      <c r="K305" s="848"/>
    </row>
    <row r="306" spans="10:11">
      <c r="J306" s="848"/>
      <c r="K306" s="848"/>
    </row>
    <row r="307" spans="10:11">
      <c r="J307" s="848"/>
      <c r="K307" s="848"/>
    </row>
    <row r="308" spans="10:11">
      <c r="J308" s="848"/>
      <c r="K308" s="848"/>
    </row>
    <row r="309" spans="10:11">
      <c r="J309" s="848"/>
      <c r="K309" s="848"/>
    </row>
    <row r="310" spans="10:11">
      <c r="J310" s="848"/>
      <c r="K310" s="848"/>
    </row>
    <row r="311" spans="10:11">
      <c r="J311" s="848"/>
      <c r="K311" s="848"/>
    </row>
    <row r="312" spans="10:11">
      <c r="J312" s="848"/>
      <c r="K312" s="848"/>
    </row>
    <row r="313" spans="10:11">
      <c r="J313" s="848"/>
      <c r="K313" s="848"/>
    </row>
    <row r="314" spans="10:11">
      <c r="J314" s="848"/>
      <c r="K314" s="848"/>
    </row>
    <row r="315" spans="10:11">
      <c r="J315" s="848"/>
      <c r="K315" s="848"/>
    </row>
    <row r="316" spans="10:11">
      <c r="J316" s="848"/>
      <c r="K316" s="848"/>
    </row>
    <row r="317" spans="10:11">
      <c r="J317" s="848"/>
      <c r="K317" s="848"/>
    </row>
    <row r="318" spans="10:11">
      <c r="J318" s="848"/>
      <c r="K318" s="848"/>
    </row>
    <row r="319" spans="10:11">
      <c r="J319" s="848"/>
      <c r="K319" s="848"/>
    </row>
    <row r="320" spans="10:11">
      <c r="J320" s="848"/>
      <c r="K320" s="848"/>
    </row>
    <row r="321" spans="10:11">
      <c r="J321" s="848"/>
      <c r="K321" s="848"/>
    </row>
    <row r="322" spans="10:11">
      <c r="J322" s="848"/>
      <c r="K322" s="848"/>
    </row>
    <row r="323" spans="10:11">
      <c r="J323" s="848"/>
      <c r="K323" s="848"/>
    </row>
    <row r="324" spans="10:11">
      <c r="J324" s="848"/>
      <c r="K324" s="848"/>
    </row>
    <row r="325" spans="10:11">
      <c r="J325" s="848"/>
      <c r="K325" s="848"/>
    </row>
    <row r="326" spans="10:11">
      <c r="J326" s="848"/>
      <c r="K326" s="848"/>
    </row>
    <row r="327" spans="10:11">
      <c r="J327" s="848"/>
      <c r="K327" s="848"/>
    </row>
    <row r="328" spans="10:11">
      <c r="J328" s="848"/>
      <c r="K328" s="848"/>
    </row>
    <row r="329" spans="10:11">
      <c r="J329" s="848"/>
      <c r="K329" s="848"/>
    </row>
    <row r="330" spans="10:11">
      <c r="J330" s="848"/>
      <c r="K330" s="848"/>
    </row>
    <row r="331" spans="10:11">
      <c r="J331" s="848"/>
      <c r="K331" s="848"/>
    </row>
    <row r="332" spans="10:11">
      <c r="J332" s="848"/>
      <c r="K332" s="848"/>
    </row>
    <row r="333" spans="10:11">
      <c r="J333" s="848"/>
      <c r="K333" s="848"/>
    </row>
    <row r="334" spans="10:11">
      <c r="J334" s="848"/>
      <c r="K334" s="848"/>
    </row>
    <row r="335" spans="10:11">
      <c r="J335" s="848"/>
      <c r="K335" s="848"/>
    </row>
    <row r="336" spans="10:11">
      <c r="J336" s="848"/>
      <c r="K336" s="848"/>
    </row>
    <row r="337" spans="10:11">
      <c r="J337" s="848"/>
      <c r="K337" s="848"/>
    </row>
    <row r="338" spans="10:11">
      <c r="J338" s="848"/>
      <c r="K338" s="848"/>
    </row>
    <row r="339" spans="10:11">
      <c r="J339" s="848"/>
      <c r="K339" s="848"/>
    </row>
    <row r="340" spans="10:11">
      <c r="J340" s="848"/>
      <c r="K340" s="848"/>
    </row>
    <row r="341" spans="10:11">
      <c r="J341" s="848"/>
      <c r="K341" s="848"/>
    </row>
    <row r="342" spans="10:11">
      <c r="J342" s="848"/>
      <c r="K342" s="848"/>
    </row>
    <row r="343" spans="10:11">
      <c r="J343" s="848"/>
      <c r="K343" s="848"/>
    </row>
    <row r="344" spans="10:11">
      <c r="J344" s="848"/>
      <c r="K344" s="848"/>
    </row>
    <row r="345" spans="10:11">
      <c r="J345" s="848"/>
      <c r="K345" s="848"/>
    </row>
    <row r="346" spans="10:11">
      <c r="J346" s="848"/>
      <c r="K346" s="848"/>
    </row>
    <row r="347" spans="10:11">
      <c r="J347" s="848"/>
      <c r="K347" s="848"/>
    </row>
    <row r="348" spans="10:11">
      <c r="J348" s="848"/>
      <c r="K348" s="848"/>
    </row>
    <row r="349" spans="10:11">
      <c r="J349" s="848"/>
      <c r="K349" s="848"/>
    </row>
    <row r="350" spans="10:11">
      <c r="J350" s="848"/>
      <c r="K350" s="848"/>
    </row>
    <row r="351" spans="10:11">
      <c r="J351" s="848"/>
      <c r="K351" s="848"/>
    </row>
    <row r="352" spans="10:11">
      <c r="J352" s="848"/>
      <c r="K352" s="848"/>
    </row>
    <row r="353" spans="10:11">
      <c r="J353" s="848"/>
      <c r="K353" s="848"/>
    </row>
    <row r="354" spans="10:11">
      <c r="J354" s="848"/>
      <c r="K354" s="848"/>
    </row>
    <row r="355" spans="10:11">
      <c r="J355" s="848"/>
      <c r="K355" s="848"/>
    </row>
    <row r="356" spans="10:11">
      <c r="J356" s="848"/>
      <c r="K356" s="848"/>
    </row>
    <row r="357" spans="10:11">
      <c r="J357" s="848"/>
      <c r="K357" s="848"/>
    </row>
    <row r="358" spans="10:11">
      <c r="J358" s="848"/>
      <c r="K358" s="848"/>
    </row>
    <row r="359" spans="10:11">
      <c r="J359" s="848"/>
      <c r="K359" s="848"/>
    </row>
    <row r="360" spans="10:11">
      <c r="J360" s="848"/>
      <c r="K360" s="848"/>
    </row>
    <row r="361" spans="10:11">
      <c r="J361" s="848"/>
      <c r="K361" s="848"/>
    </row>
    <row r="362" spans="10:11">
      <c r="J362" s="848"/>
      <c r="K362" s="848"/>
    </row>
    <row r="363" spans="10:11">
      <c r="J363" s="848"/>
      <c r="K363" s="848"/>
    </row>
    <row r="364" spans="10:11">
      <c r="J364" s="848"/>
      <c r="K364" s="848"/>
    </row>
    <row r="365" spans="10:11">
      <c r="J365" s="848"/>
      <c r="K365" s="848"/>
    </row>
    <row r="366" spans="10:11">
      <c r="J366" s="848"/>
      <c r="K366" s="848"/>
    </row>
    <row r="367" spans="10:11">
      <c r="J367" s="848"/>
      <c r="K367" s="848"/>
    </row>
    <row r="368" spans="10:11">
      <c r="J368" s="848"/>
      <c r="K368" s="848"/>
    </row>
    <row r="369" spans="10:11">
      <c r="J369" s="848"/>
      <c r="K369" s="848"/>
    </row>
    <row r="370" spans="10:11">
      <c r="J370" s="848"/>
      <c r="K370" s="848"/>
    </row>
    <row r="371" spans="10:11">
      <c r="J371" s="848"/>
      <c r="K371" s="848"/>
    </row>
    <row r="372" spans="10:11">
      <c r="J372" s="848"/>
      <c r="K372" s="848"/>
    </row>
    <row r="373" spans="10:11">
      <c r="J373" s="848"/>
      <c r="K373" s="848"/>
    </row>
    <row r="374" spans="10:11">
      <c r="J374" s="848"/>
      <c r="K374" s="848"/>
    </row>
    <row r="375" spans="10:11">
      <c r="J375" s="848"/>
      <c r="K375" s="848"/>
    </row>
    <row r="376" spans="10:11">
      <c r="J376" s="848"/>
      <c r="K376" s="848"/>
    </row>
    <row r="377" spans="10:11">
      <c r="J377" s="848"/>
      <c r="K377" s="848"/>
    </row>
    <row r="378" spans="10:11">
      <c r="J378" s="848"/>
      <c r="K378" s="848"/>
    </row>
    <row r="379" spans="10:11">
      <c r="J379" s="848"/>
      <c r="K379" s="848"/>
    </row>
    <row r="380" spans="10:11">
      <c r="J380" s="848"/>
      <c r="K380" s="848"/>
    </row>
    <row r="381" spans="10:11">
      <c r="J381" s="848"/>
      <c r="K381" s="848"/>
    </row>
    <row r="382" spans="10:11">
      <c r="J382" s="848"/>
      <c r="K382" s="848"/>
    </row>
    <row r="383" spans="10:11">
      <c r="J383" s="848"/>
      <c r="K383" s="848"/>
    </row>
    <row r="384" spans="10:11">
      <c r="J384" s="848"/>
      <c r="K384" s="848"/>
    </row>
    <row r="385" spans="10:11">
      <c r="J385" s="848"/>
      <c r="K385" s="848"/>
    </row>
    <row r="386" spans="10:11">
      <c r="J386" s="848"/>
      <c r="K386" s="848"/>
    </row>
    <row r="387" spans="10:11">
      <c r="J387" s="848"/>
      <c r="K387" s="848"/>
    </row>
    <row r="388" spans="10:11">
      <c r="J388" s="848"/>
      <c r="K388" s="848"/>
    </row>
    <row r="389" spans="10:11">
      <c r="J389" s="848"/>
      <c r="K389" s="848"/>
    </row>
    <row r="390" spans="10:11">
      <c r="J390" s="848"/>
      <c r="K390" s="848"/>
    </row>
    <row r="391" spans="10:11">
      <c r="J391" s="848"/>
      <c r="K391" s="848"/>
    </row>
    <row r="392" spans="10:11">
      <c r="J392" s="848"/>
      <c r="K392" s="848"/>
    </row>
    <row r="393" spans="10:11">
      <c r="J393" s="848"/>
      <c r="K393" s="848"/>
    </row>
    <row r="394" spans="10:11">
      <c r="J394" s="848"/>
      <c r="K394" s="848"/>
    </row>
    <row r="395" spans="10:11">
      <c r="J395" s="848"/>
      <c r="K395" s="848"/>
    </row>
    <row r="396" spans="10:11">
      <c r="J396" s="848"/>
      <c r="K396" s="848"/>
    </row>
    <row r="397" spans="10:11">
      <c r="J397" s="848"/>
      <c r="K397" s="848"/>
    </row>
    <row r="398" spans="10:11">
      <c r="J398" s="848"/>
      <c r="K398" s="848"/>
    </row>
    <row r="399" spans="10:11">
      <c r="J399" s="848"/>
      <c r="K399" s="848"/>
    </row>
    <row r="400" spans="10:11">
      <c r="J400" s="848"/>
      <c r="K400" s="848"/>
    </row>
    <row r="401" spans="10:11">
      <c r="J401" s="848"/>
      <c r="K401" s="848"/>
    </row>
    <row r="402" spans="10:11">
      <c r="J402" s="848"/>
      <c r="K402" s="848"/>
    </row>
    <row r="403" spans="10:11">
      <c r="J403" s="848"/>
      <c r="K403" s="848"/>
    </row>
    <row r="404" spans="10:11">
      <c r="J404" s="848"/>
      <c r="K404" s="848"/>
    </row>
    <row r="405" spans="10:11">
      <c r="J405" s="848"/>
      <c r="K405" s="848"/>
    </row>
    <row r="406" spans="10:11">
      <c r="J406" s="848"/>
      <c r="K406" s="848"/>
    </row>
    <row r="407" spans="10:11">
      <c r="J407" s="848"/>
      <c r="K407" s="848"/>
    </row>
    <row r="408" spans="10:11">
      <c r="J408" s="848"/>
      <c r="K408" s="848"/>
    </row>
    <row r="409" spans="10:11">
      <c r="J409" s="848"/>
      <c r="K409" s="848"/>
    </row>
    <row r="410" spans="10:11">
      <c r="J410" s="848"/>
      <c r="K410" s="848"/>
    </row>
    <row r="411" spans="10:11">
      <c r="J411" s="848"/>
      <c r="K411" s="848"/>
    </row>
    <row r="412" spans="10:11">
      <c r="J412" s="848"/>
      <c r="K412" s="848"/>
    </row>
    <row r="413" spans="10:11">
      <c r="J413" s="848"/>
      <c r="K413" s="848"/>
    </row>
    <row r="414" spans="10:11">
      <c r="J414" s="848"/>
      <c r="K414" s="848"/>
    </row>
    <row r="415" spans="10:11">
      <c r="J415" s="848"/>
      <c r="K415" s="848"/>
    </row>
    <row r="416" spans="10:11">
      <c r="J416" s="848"/>
      <c r="K416" s="848"/>
    </row>
    <row r="417" spans="10:11">
      <c r="J417" s="848"/>
      <c r="K417" s="848"/>
    </row>
    <row r="418" spans="10:11">
      <c r="J418" s="848"/>
      <c r="K418" s="848"/>
    </row>
    <row r="419" spans="10:11">
      <c r="J419" s="848"/>
      <c r="K419" s="848"/>
    </row>
    <row r="420" spans="10:11">
      <c r="J420" s="848"/>
      <c r="K420" s="848"/>
    </row>
    <row r="421" spans="10:11">
      <c r="J421" s="848"/>
      <c r="K421" s="848"/>
    </row>
    <row r="422" spans="10:11">
      <c r="J422" s="848"/>
      <c r="K422" s="848"/>
    </row>
    <row r="423" spans="10:11">
      <c r="J423" s="848"/>
      <c r="K423" s="848"/>
    </row>
    <row r="424" spans="10:11">
      <c r="J424" s="848"/>
      <c r="K424" s="848"/>
    </row>
    <row r="425" spans="10:11">
      <c r="J425" s="848"/>
      <c r="K425" s="848"/>
    </row>
    <row r="426" spans="10:11">
      <c r="J426" s="848"/>
      <c r="K426" s="848"/>
    </row>
    <row r="427" spans="10:11">
      <c r="J427" s="848"/>
      <c r="K427" s="848"/>
    </row>
    <row r="428" spans="10:11">
      <c r="J428" s="848"/>
      <c r="K428" s="848"/>
    </row>
    <row r="429" spans="10:11">
      <c r="J429" s="848"/>
      <c r="K429" s="848"/>
    </row>
    <row r="430" spans="10:11">
      <c r="J430" s="848"/>
      <c r="K430" s="848"/>
    </row>
    <row r="431" spans="10:11">
      <c r="J431" s="848"/>
      <c r="K431" s="848"/>
    </row>
    <row r="432" spans="10:11">
      <c r="J432" s="848"/>
      <c r="K432" s="848"/>
    </row>
    <row r="433" spans="10:11">
      <c r="J433" s="848"/>
      <c r="K433" s="848"/>
    </row>
    <row r="434" spans="10:11">
      <c r="J434" s="848"/>
      <c r="K434" s="848"/>
    </row>
    <row r="435" spans="10:11">
      <c r="J435" s="848"/>
      <c r="K435" s="848"/>
    </row>
    <row r="436" spans="10:11">
      <c r="J436" s="848"/>
      <c r="K436" s="848"/>
    </row>
    <row r="437" spans="10:11">
      <c r="J437" s="848"/>
      <c r="K437" s="848"/>
    </row>
    <row r="438" spans="10:11">
      <c r="J438" s="848"/>
      <c r="K438" s="848"/>
    </row>
    <row r="439" spans="10:11">
      <c r="J439" s="848"/>
      <c r="K439" s="848"/>
    </row>
    <row r="440" spans="10:11">
      <c r="J440" s="848"/>
      <c r="K440" s="848"/>
    </row>
    <row r="441" spans="10:11">
      <c r="J441" s="848"/>
      <c r="K441" s="848"/>
    </row>
    <row r="442" spans="10:11">
      <c r="J442" s="848"/>
      <c r="K442" s="848"/>
    </row>
    <row r="443" spans="10:11">
      <c r="J443" s="848"/>
      <c r="K443" s="848"/>
    </row>
    <row r="444" spans="10:11">
      <c r="J444" s="848"/>
      <c r="K444" s="848"/>
    </row>
    <row r="445" spans="10:11">
      <c r="J445" s="848"/>
      <c r="K445" s="848"/>
    </row>
    <row r="446" spans="10:11">
      <c r="J446" s="848"/>
      <c r="K446" s="848"/>
    </row>
    <row r="447" spans="10:11">
      <c r="J447" s="848"/>
      <c r="K447" s="848"/>
    </row>
    <row r="448" spans="10:11">
      <c r="J448" s="848"/>
      <c r="K448" s="848"/>
    </row>
    <row r="449" spans="10:11">
      <c r="J449" s="848"/>
      <c r="K449" s="848"/>
    </row>
    <row r="450" spans="10:11">
      <c r="J450" s="848"/>
      <c r="K450" s="848"/>
    </row>
    <row r="451" spans="10:11">
      <c r="J451" s="848"/>
      <c r="K451" s="848"/>
    </row>
    <row r="452" spans="10:11">
      <c r="J452" s="848"/>
      <c r="K452" s="848"/>
    </row>
    <row r="453" spans="10:11">
      <c r="J453" s="848"/>
      <c r="K453" s="848"/>
    </row>
    <row r="454" spans="10:11">
      <c r="J454" s="848"/>
      <c r="K454" s="848"/>
    </row>
    <row r="455" spans="10:11">
      <c r="J455" s="848"/>
      <c r="K455" s="848"/>
    </row>
    <row r="456" spans="10:11">
      <c r="J456" s="848"/>
      <c r="K456" s="848"/>
    </row>
    <row r="457" spans="10:11">
      <c r="J457" s="848"/>
      <c r="K457" s="848"/>
    </row>
    <row r="458" spans="10:11">
      <c r="J458" s="848"/>
      <c r="K458" s="848"/>
    </row>
    <row r="459" spans="10:11">
      <c r="J459" s="848"/>
      <c r="K459" s="848"/>
    </row>
    <row r="460" spans="10:11">
      <c r="J460" s="848"/>
      <c r="K460" s="848"/>
    </row>
    <row r="461" spans="10:11">
      <c r="J461" s="848"/>
      <c r="K461" s="848"/>
    </row>
    <row r="462" spans="10:11">
      <c r="J462" s="848"/>
      <c r="K462" s="848"/>
    </row>
    <row r="463" spans="10:11">
      <c r="J463" s="848"/>
      <c r="K463" s="848"/>
    </row>
    <row r="464" spans="10:11">
      <c r="J464" s="848"/>
      <c r="K464" s="848"/>
    </row>
    <row r="465" spans="10:11">
      <c r="J465" s="848"/>
      <c r="K465" s="848"/>
    </row>
    <row r="466" spans="10:11">
      <c r="J466" s="848"/>
      <c r="K466" s="848"/>
    </row>
    <row r="467" spans="10:11">
      <c r="J467" s="848"/>
      <c r="K467" s="848"/>
    </row>
    <row r="468" spans="10:11">
      <c r="J468" s="848"/>
      <c r="K468" s="848"/>
    </row>
    <row r="469" spans="10:11">
      <c r="J469" s="848"/>
      <c r="K469" s="848"/>
    </row>
    <row r="470" spans="10:11">
      <c r="J470" s="848"/>
      <c r="K470" s="848"/>
    </row>
    <row r="471" spans="10:11">
      <c r="J471" s="848"/>
      <c r="K471" s="848"/>
    </row>
    <row r="472" spans="10:11">
      <c r="J472" s="848"/>
      <c r="K472" s="848"/>
    </row>
    <row r="473" spans="10:11">
      <c r="J473" s="848"/>
      <c r="K473" s="848"/>
    </row>
    <row r="474" spans="10:11">
      <c r="J474" s="848"/>
      <c r="K474" s="848"/>
    </row>
    <row r="475" spans="10:11">
      <c r="J475" s="848"/>
      <c r="K475" s="848"/>
    </row>
    <row r="476" spans="10:11">
      <c r="J476" s="848"/>
      <c r="K476" s="848"/>
    </row>
    <row r="477" spans="10:11">
      <c r="J477" s="848"/>
      <c r="K477" s="848"/>
    </row>
    <row r="478" spans="10:11">
      <c r="J478" s="848"/>
      <c r="K478" s="848"/>
    </row>
    <row r="479" spans="10:11">
      <c r="J479" s="848"/>
      <c r="K479" s="848"/>
    </row>
    <row r="480" spans="10:11">
      <c r="J480" s="848"/>
      <c r="K480" s="848"/>
    </row>
    <row r="481" spans="10:11">
      <c r="J481" s="848"/>
      <c r="K481" s="848"/>
    </row>
    <row r="482" spans="10:11">
      <c r="J482" s="848"/>
      <c r="K482" s="848"/>
    </row>
    <row r="483" spans="10:11">
      <c r="J483" s="848"/>
      <c r="K483" s="848"/>
    </row>
    <row r="484" spans="10:11">
      <c r="J484" s="848"/>
      <c r="K484" s="848"/>
    </row>
    <row r="485" spans="10:11">
      <c r="J485" s="848"/>
      <c r="K485" s="848"/>
    </row>
    <row r="486" spans="10:11">
      <c r="J486" s="848"/>
      <c r="K486" s="848"/>
    </row>
    <row r="487" spans="10:11">
      <c r="J487" s="848"/>
      <c r="K487" s="848"/>
    </row>
    <row r="488" spans="10:11">
      <c r="J488" s="848"/>
      <c r="K488" s="848"/>
    </row>
    <row r="489" spans="10:11">
      <c r="J489" s="848"/>
      <c r="K489" s="848"/>
    </row>
    <row r="490" spans="10:11">
      <c r="J490" s="848"/>
      <c r="K490" s="848"/>
    </row>
    <row r="491" spans="10:11">
      <c r="J491" s="848"/>
      <c r="K491" s="848"/>
    </row>
    <row r="492" spans="10:11">
      <c r="J492" s="848"/>
      <c r="K492" s="848"/>
    </row>
    <row r="493" spans="10:11">
      <c r="J493" s="848"/>
      <c r="K493" s="848"/>
    </row>
    <row r="494" spans="10:11">
      <c r="J494" s="848"/>
      <c r="K494" s="848"/>
    </row>
    <row r="495" spans="10:11">
      <c r="J495" s="848"/>
      <c r="K495" s="848"/>
    </row>
    <row r="496" spans="10:11">
      <c r="J496" s="848"/>
      <c r="K496" s="848"/>
    </row>
    <row r="497" spans="10:11">
      <c r="J497" s="848"/>
      <c r="K497" s="848"/>
    </row>
    <row r="498" spans="10:11">
      <c r="J498" s="848"/>
      <c r="K498" s="848"/>
    </row>
    <row r="499" spans="10:11">
      <c r="J499" s="848"/>
      <c r="K499" s="848"/>
    </row>
    <row r="500" spans="10:11">
      <c r="J500" s="848"/>
      <c r="K500" s="848"/>
    </row>
    <row r="501" spans="10:11">
      <c r="J501" s="848"/>
      <c r="K501" s="848"/>
    </row>
    <row r="502" spans="10:11">
      <c r="J502" s="848"/>
      <c r="K502" s="848"/>
    </row>
    <row r="503" spans="10:11">
      <c r="J503" s="848"/>
      <c r="K503" s="848"/>
    </row>
    <row r="504" spans="10:11">
      <c r="J504" s="848"/>
      <c r="K504" s="848"/>
    </row>
    <row r="505" spans="10:11">
      <c r="J505" s="848"/>
      <c r="K505" s="848"/>
    </row>
    <row r="506" spans="10:11">
      <c r="J506" s="848"/>
      <c r="K506" s="848"/>
    </row>
    <row r="507" spans="10:11">
      <c r="J507" s="848"/>
      <c r="K507" s="848"/>
    </row>
    <row r="508" spans="10:11">
      <c r="J508" s="848"/>
      <c r="K508" s="848"/>
    </row>
    <row r="509" spans="10:11">
      <c r="J509" s="848"/>
      <c r="K509" s="848"/>
    </row>
    <row r="510" spans="10:11">
      <c r="J510" s="848"/>
      <c r="K510" s="848"/>
    </row>
    <row r="511" spans="10:11">
      <c r="J511" s="848"/>
      <c r="K511" s="848"/>
    </row>
    <row r="512" spans="10:11">
      <c r="J512" s="848"/>
      <c r="K512" s="848"/>
    </row>
    <row r="513" spans="10:11">
      <c r="J513" s="848"/>
      <c r="K513" s="848"/>
    </row>
    <row r="514" spans="10:11">
      <c r="J514" s="848"/>
      <c r="K514" s="848"/>
    </row>
    <row r="515" spans="10:11">
      <c r="J515" s="848"/>
      <c r="K515" s="848"/>
    </row>
    <row r="516" spans="10:11">
      <c r="J516" s="848"/>
      <c r="K516" s="848"/>
    </row>
    <row r="517" spans="10:11">
      <c r="J517" s="848"/>
      <c r="K517" s="848"/>
    </row>
    <row r="518" spans="10:11">
      <c r="J518" s="848"/>
      <c r="K518" s="848"/>
    </row>
    <row r="519" spans="10:11">
      <c r="J519" s="848"/>
      <c r="K519" s="848"/>
    </row>
    <row r="520" spans="10:11">
      <c r="J520" s="848"/>
      <c r="K520" s="848"/>
    </row>
    <row r="521" spans="10:11">
      <c r="J521" s="848"/>
      <c r="K521" s="848"/>
    </row>
    <row r="522" spans="10:11">
      <c r="J522" s="848"/>
      <c r="K522" s="848"/>
    </row>
    <row r="523" spans="10:11">
      <c r="J523" s="848"/>
      <c r="K523" s="848"/>
    </row>
    <row r="524" spans="10:11">
      <c r="J524" s="848"/>
      <c r="K524" s="848"/>
    </row>
    <row r="525" spans="10:11">
      <c r="J525" s="848"/>
      <c r="K525" s="848"/>
    </row>
    <row r="526" spans="10:11">
      <c r="J526" s="848"/>
      <c r="K526" s="848"/>
    </row>
    <row r="527" spans="10:11">
      <c r="J527" s="848"/>
      <c r="K527" s="848"/>
    </row>
    <row r="528" spans="10:11">
      <c r="J528" s="848"/>
      <c r="K528" s="848"/>
    </row>
    <row r="529" spans="10:11">
      <c r="J529" s="848"/>
      <c r="K529" s="848"/>
    </row>
    <row r="530" spans="10:11">
      <c r="J530" s="848"/>
      <c r="K530" s="848"/>
    </row>
    <row r="531" spans="10:11">
      <c r="J531" s="848"/>
      <c r="K531" s="848"/>
    </row>
    <row r="532" spans="10:11">
      <c r="J532" s="848"/>
      <c r="K532" s="848"/>
    </row>
    <row r="533" spans="10:11">
      <c r="J533" s="848"/>
      <c r="K533" s="848"/>
    </row>
    <row r="534" spans="10:11">
      <c r="J534" s="848"/>
      <c r="K534" s="848"/>
    </row>
    <row r="535" spans="10:11">
      <c r="J535" s="848"/>
      <c r="K535" s="848"/>
    </row>
    <row r="536" spans="10:11">
      <c r="J536" s="848"/>
      <c r="K536" s="848"/>
    </row>
    <row r="537" spans="10:11">
      <c r="J537" s="848"/>
      <c r="K537" s="848"/>
    </row>
    <row r="538" spans="10:11">
      <c r="J538" s="848"/>
      <c r="K538" s="848"/>
    </row>
    <row r="539" spans="10:11">
      <c r="J539" s="848"/>
      <c r="K539" s="848"/>
    </row>
    <row r="540" spans="10:11">
      <c r="J540" s="848"/>
      <c r="K540" s="848"/>
    </row>
    <row r="541" spans="10:11">
      <c r="J541" s="848"/>
      <c r="K541" s="848"/>
    </row>
    <row r="542" spans="10:11">
      <c r="J542" s="848"/>
      <c r="K542" s="848"/>
    </row>
    <row r="543" spans="10:11">
      <c r="J543" s="848"/>
      <c r="K543" s="848"/>
    </row>
    <row r="544" spans="10:11">
      <c r="J544" s="848"/>
      <c r="K544" s="848"/>
    </row>
    <row r="545" spans="10:11">
      <c r="J545" s="848"/>
      <c r="K545" s="848"/>
    </row>
    <row r="546" spans="10:11">
      <c r="J546" s="848"/>
      <c r="K546" s="848"/>
    </row>
    <row r="547" spans="10:11">
      <c r="J547" s="848"/>
      <c r="K547" s="848"/>
    </row>
    <row r="548" spans="10:11">
      <c r="J548" s="848"/>
      <c r="K548" s="848"/>
    </row>
    <row r="549" spans="10:11">
      <c r="J549" s="848"/>
      <c r="K549" s="848"/>
    </row>
    <row r="550" spans="10:11">
      <c r="J550" s="848"/>
      <c r="K550" s="848"/>
    </row>
    <row r="551" spans="10:11">
      <c r="J551" s="848"/>
      <c r="K551" s="848"/>
    </row>
    <row r="552" spans="10:11">
      <c r="J552" s="848"/>
      <c r="K552" s="848"/>
    </row>
    <row r="553" spans="10:11">
      <c r="J553" s="848"/>
      <c r="K553" s="848"/>
    </row>
    <row r="554" spans="10:11">
      <c r="J554" s="848"/>
      <c r="K554" s="848"/>
    </row>
    <row r="555" spans="10:11">
      <c r="J555" s="848"/>
      <c r="K555" s="848"/>
    </row>
    <row r="556" spans="10:11">
      <c r="J556" s="848"/>
      <c r="K556" s="848"/>
    </row>
    <row r="557" spans="10:11">
      <c r="J557" s="848"/>
      <c r="K557" s="848"/>
    </row>
    <row r="558" spans="10:11">
      <c r="J558" s="848"/>
      <c r="K558" s="848"/>
    </row>
    <row r="559" spans="10:11">
      <c r="J559" s="848"/>
      <c r="K559" s="848"/>
    </row>
    <row r="560" spans="10:11">
      <c r="J560" s="848"/>
      <c r="K560" s="848"/>
    </row>
    <row r="561" spans="10:11">
      <c r="J561" s="848"/>
      <c r="K561" s="848"/>
    </row>
    <row r="562" spans="10:11">
      <c r="J562" s="848"/>
      <c r="K562" s="848"/>
    </row>
    <row r="563" spans="10:11">
      <c r="J563" s="848"/>
      <c r="K563" s="848"/>
    </row>
    <row r="564" spans="10:11">
      <c r="J564" s="848"/>
      <c r="K564" s="848"/>
    </row>
    <row r="565" spans="10:11">
      <c r="J565" s="848"/>
      <c r="K565" s="848"/>
    </row>
    <row r="566" spans="10:11">
      <c r="J566" s="848"/>
      <c r="K566" s="848"/>
    </row>
    <row r="567" spans="10:11">
      <c r="J567" s="848"/>
      <c r="K567" s="848"/>
    </row>
    <row r="568" spans="10:11">
      <c r="J568" s="848"/>
      <c r="K568" s="848"/>
    </row>
    <row r="569" spans="10:11">
      <c r="J569" s="848"/>
      <c r="K569" s="848"/>
    </row>
    <row r="570" spans="10:11">
      <c r="J570" s="848"/>
      <c r="K570" s="848"/>
    </row>
    <row r="571" spans="10:11">
      <c r="J571" s="848"/>
      <c r="K571" s="848"/>
    </row>
    <row r="572" spans="10:11">
      <c r="J572" s="848"/>
      <c r="K572" s="848"/>
    </row>
    <row r="573" spans="10:11">
      <c r="J573" s="848"/>
      <c r="K573" s="848"/>
    </row>
    <row r="574" spans="10:11">
      <c r="J574" s="848"/>
      <c r="K574" s="848"/>
    </row>
    <row r="575" spans="10:11">
      <c r="J575" s="848"/>
      <c r="K575" s="848"/>
    </row>
    <row r="576" spans="10:11">
      <c r="J576" s="848"/>
      <c r="K576" s="848"/>
    </row>
    <row r="577" spans="10:11">
      <c r="J577" s="848"/>
      <c r="K577" s="848"/>
    </row>
    <row r="578" spans="10:11">
      <c r="J578" s="848"/>
      <c r="K578" s="848"/>
    </row>
    <row r="579" spans="10:11">
      <c r="J579" s="848"/>
      <c r="K579" s="848"/>
    </row>
    <row r="580" spans="10:11">
      <c r="J580" s="848"/>
      <c r="K580" s="848"/>
    </row>
    <row r="581" spans="10:11">
      <c r="J581" s="848"/>
      <c r="K581" s="848"/>
    </row>
    <row r="582" spans="10:11">
      <c r="J582" s="848"/>
      <c r="K582" s="848"/>
    </row>
    <row r="583" spans="10:11">
      <c r="J583" s="848"/>
      <c r="K583" s="848"/>
    </row>
    <row r="584" spans="10:11">
      <c r="J584" s="848"/>
      <c r="K584" s="848"/>
    </row>
    <row r="585" spans="10:11">
      <c r="J585" s="848"/>
      <c r="K585" s="848"/>
    </row>
    <row r="586" spans="10:11">
      <c r="J586" s="848"/>
      <c r="K586" s="848"/>
    </row>
    <row r="587" spans="10:11">
      <c r="J587" s="848"/>
      <c r="K587" s="848"/>
    </row>
    <row r="588" spans="10:11">
      <c r="J588" s="848"/>
      <c r="K588" s="848"/>
    </row>
    <row r="589" spans="10:11">
      <c r="J589" s="848"/>
      <c r="K589" s="848"/>
    </row>
    <row r="590" spans="10:11">
      <c r="J590" s="848"/>
      <c r="K590" s="848"/>
    </row>
    <row r="591" spans="10:11">
      <c r="J591" s="848"/>
      <c r="K591" s="848"/>
    </row>
    <row r="592" spans="10:11">
      <c r="J592" s="848"/>
      <c r="K592" s="848"/>
    </row>
    <row r="593" spans="10:11">
      <c r="J593" s="848"/>
      <c r="K593" s="848"/>
    </row>
    <row r="594" spans="10:11">
      <c r="J594" s="848"/>
      <c r="K594" s="848"/>
    </row>
    <row r="595" spans="10:11">
      <c r="J595" s="848"/>
      <c r="K595" s="848"/>
    </row>
    <row r="596" spans="10:11">
      <c r="J596" s="848"/>
      <c r="K596" s="848"/>
    </row>
    <row r="597" spans="10:11">
      <c r="J597" s="848"/>
      <c r="K597" s="848"/>
    </row>
    <row r="598" spans="10:11">
      <c r="J598" s="848"/>
      <c r="K598" s="848"/>
    </row>
    <row r="599" spans="10:11">
      <c r="J599" s="848"/>
      <c r="K599" s="848"/>
    </row>
    <row r="600" spans="10:11">
      <c r="J600" s="848"/>
      <c r="K600" s="848"/>
    </row>
    <row r="601" spans="10:11">
      <c r="J601" s="848"/>
      <c r="K601" s="848"/>
    </row>
    <row r="602" spans="10:11">
      <c r="J602" s="848"/>
      <c r="K602" s="848"/>
    </row>
    <row r="603" spans="10:11">
      <c r="J603" s="848"/>
      <c r="K603" s="848"/>
    </row>
    <row r="604" spans="10:11">
      <c r="J604" s="848"/>
      <c r="K604" s="848"/>
    </row>
    <row r="605" spans="10:11">
      <c r="J605" s="848"/>
      <c r="K605" s="848"/>
    </row>
    <row r="606" spans="10:11">
      <c r="J606" s="848"/>
      <c r="K606" s="848"/>
    </row>
    <row r="607" spans="10:11">
      <c r="J607" s="848"/>
      <c r="K607" s="848"/>
    </row>
    <row r="608" spans="10:11">
      <c r="J608" s="848"/>
      <c r="K608" s="848"/>
    </row>
    <row r="609" spans="10:11">
      <c r="J609" s="848"/>
      <c r="K609" s="848"/>
    </row>
    <row r="610" spans="10:11">
      <c r="J610" s="848"/>
      <c r="K610" s="848"/>
    </row>
    <row r="611" spans="10:11">
      <c r="J611" s="848"/>
      <c r="K611" s="848"/>
    </row>
    <row r="612" spans="10:11">
      <c r="J612" s="848"/>
      <c r="K612" s="848"/>
    </row>
    <row r="613" spans="10:11">
      <c r="J613" s="848"/>
      <c r="K613" s="848"/>
    </row>
    <row r="614" spans="10:11">
      <c r="J614" s="848"/>
      <c r="K614" s="848"/>
    </row>
    <row r="615" spans="10:11">
      <c r="J615" s="848"/>
      <c r="K615" s="848"/>
    </row>
    <row r="616" spans="10:11">
      <c r="J616" s="848"/>
      <c r="K616" s="848"/>
    </row>
    <row r="617" spans="10:11">
      <c r="J617" s="848"/>
      <c r="K617" s="848"/>
    </row>
    <row r="618" spans="10:11">
      <c r="J618" s="848"/>
      <c r="K618" s="848"/>
    </row>
    <row r="619" spans="10:11">
      <c r="J619" s="848"/>
      <c r="K619" s="848"/>
    </row>
    <row r="620" spans="10:11">
      <c r="J620" s="848"/>
      <c r="K620" s="848"/>
    </row>
    <row r="621" spans="10:11">
      <c r="J621" s="848"/>
      <c r="K621" s="848"/>
    </row>
    <row r="622" spans="10:11">
      <c r="J622" s="848"/>
      <c r="K622" s="848"/>
    </row>
    <row r="623" spans="10:11">
      <c r="J623" s="848"/>
      <c r="K623" s="848"/>
    </row>
    <row r="624" spans="10:11">
      <c r="J624" s="848"/>
      <c r="K624" s="848"/>
    </row>
    <row r="625" spans="10:11">
      <c r="J625" s="848"/>
      <c r="K625" s="848"/>
    </row>
    <row r="626" spans="10:11">
      <c r="J626" s="848"/>
      <c r="K626" s="848"/>
    </row>
    <row r="627" spans="10:11">
      <c r="J627" s="848"/>
      <c r="K627" s="848"/>
    </row>
    <row r="628" spans="10:11">
      <c r="J628" s="848"/>
      <c r="K628" s="848"/>
    </row>
    <row r="629" spans="10:11">
      <c r="J629" s="848"/>
      <c r="K629" s="848"/>
    </row>
    <row r="630" spans="10:11">
      <c r="J630" s="848"/>
      <c r="K630" s="848"/>
    </row>
    <row r="631" spans="10:11">
      <c r="J631" s="848"/>
      <c r="K631" s="848"/>
    </row>
    <row r="632" spans="10:11">
      <c r="J632" s="848"/>
      <c r="K632" s="848"/>
    </row>
    <row r="633" spans="10:11">
      <c r="J633" s="848"/>
      <c r="K633" s="848"/>
    </row>
    <row r="634" spans="10:11">
      <c r="J634" s="848"/>
      <c r="K634" s="848"/>
    </row>
    <row r="635" spans="10:11">
      <c r="J635" s="848"/>
      <c r="K635" s="848"/>
    </row>
    <row r="636" spans="10:11">
      <c r="J636" s="848"/>
      <c r="K636" s="848"/>
    </row>
    <row r="637" spans="10:11">
      <c r="J637" s="848"/>
      <c r="K637" s="848"/>
    </row>
    <row r="638" spans="10:11">
      <c r="J638" s="848"/>
      <c r="K638" s="848"/>
    </row>
    <row r="639" spans="10:11">
      <c r="J639" s="848"/>
      <c r="K639" s="848"/>
    </row>
    <row r="640" spans="10:11">
      <c r="J640" s="848"/>
      <c r="K640" s="848"/>
    </row>
    <row r="641" spans="10:11">
      <c r="J641" s="848"/>
      <c r="K641" s="848"/>
    </row>
    <row r="642" spans="10:11">
      <c r="J642" s="848"/>
      <c r="K642" s="848"/>
    </row>
    <row r="643" spans="10:11">
      <c r="J643" s="848"/>
      <c r="K643" s="848"/>
    </row>
    <row r="644" spans="10:11">
      <c r="J644" s="848"/>
      <c r="K644" s="848"/>
    </row>
    <row r="645" spans="10:11">
      <c r="J645" s="848"/>
      <c r="K645" s="848"/>
    </row>
    <row r="646" spans="10:11">
      <c r="J646" s="848"/>
      <c r="K646" s="848"/>
    </row>
    <row r="647" spans="10:11">
      <c r="J647" s="848"/>
      <c r="K647" s="848"/>
    </row>
    <row r="648" spans="10:11">
      <c r="J648" s="848"/>
      <c r="K648" s="848"/>
    </row>
    <row r="649" spans="10:11">
      <c r="J649" s="848"/>
      <c r="K649" s="848"/>
    </row>
    <row r="650" spans="10:11">
      <c r="J650" s="848"/>
      <c r="K650" s="848"/>
    </row>
    <row r="651" spans="10:11">
      <c r="J651" s="848"/>
      <c r="K651" s="848"/>
    </row>
    <row r="652" spans="10:11">
      <c r="J652" s="848"/>
      <c r="K652" s="848"/>
    </row>
    <row r="653" spans="10:11">
      <c r="J653" s="848"/>
      <c r="K653" s="848"/>
    </row>
    <row r="654" spans="10:11">
      <c r="J654" s="848"/>
      <c r="K654" s="848"/>
    </row>
    <row r="655" spans="10:11">
      <c r="J655" s="848"/>
      <c r="K655" s="848"/>
    </row>
    <row r="656" spans="10:11">
      <c r="J656" s="848"/>
      <c r="K656" s="848"/>
    </row>
    <row r="657" spans="10:11">
      <c r="J657" s="848"/>
      <c r="K657" s="848"/>
    </row>
    <row r="658" spans="10:11">
      <c r="J658" s="848"/>
      <c r="K658" s="848"/>
    </row>
    <row r="659" spans="10:11">
      <c r="J659" s="848"/>
      <c r="K659" s="848"/>
    </row>
    <row r="660" spans="10:11">
      <c r="J660" s="848"/>
      <c r="K660" s="848"/>
    </row>
    <row r="661" spans="10:11">
      <c r="J661" s="848"/>
      <c r="K661" s="848"/>
    </row>
    <row r="662" spans="10:11">
      <c r="J662" s="848"/>
      <c r="K662" s="848"/>
    </row>
    <row r="663" spans="10:11">
      <c r="J663" s="848"/>
      <c r="K663" s="848"/>
    </row>
    <row r="664" spans="10:11">
      <c r="J664" s="848"/>
      <c r="K664" s="848"/>
    </row>
    <row r="665" spans="10:11">
      <c r="J665" s="848"/>
      <c r="K665" s="848"/>
    </row>
    <row r="666" spans="10:11">
      <c r="J666" s="848"/>
      <c r="K666" s="848"/>
    </row>
    <row r="667" spans="10:11">
      <c r="J667" s="848"/>
      <c r="K667" s="848"/>
    </row>
    <row r="668" spans="10:11">
      <c r="J668" s="848"/>
      <c r="K668" s="848"/>
    </row>
    <row r="669" spans="10:11">
      <c r="J669" s="848"/>
      <c r="K669" s="848"/>
    </row>
    <row r="670" spans="10:11">
      <c r="J670" s="848"/>
      <c r="K670" s="848"/>
    </row>
    <row r="671" spans="10:11">
      <c r="J671" s="848"/>
      <c r="K671" s="848"/>
    </row>
    <row r="672" spans="10:11">
      <c r="J672" s="848"/>
      <c r="K672" s="848"/>
    </row>
    <row r="673" spans="10:11">
      <c r="J673" s="848"/>
      <c r="K673" s="848"/>
    </row>
    <row r="674" spans="10:11">
      <c r="J674" s="848"/>
      <c r="K674" s="848"/>
    </row>
    <row r="675" spans="10:11">
      <c r="J675" s="848"/>
      <c r="K675" s="848"/>
    </row>
    <row r="676" spans="10:11">
      <c r="J676" s="848"/>
      <c r="K676" s="848"/>
    </row>
    <row r="677" spans="10:11">
      <c r="J677" s="848"/>
      <c r="K677" s="848"/>
    </row>
    <row r="678" spans="10:11">
      <c r="J678" s="848"/>
      <c r="K678" s="848"/>
    </row>
    <row r="679" spans="10:11">
      <c r="J679" s="848"/>
      <c r="K679" s="848"/>
    </row>
    <row r="680" spans="10:11">
      <c r="J680" s="848"/>
      <c r="K680" s="848"/>
    </row>
    <row r="681" spans="10:11">
      <c r="J681" s="848"/>
      <c r="K681" s="848"/>
    </row>
    <row r="682" spans="10:11">
      <c r="J682" s="848"/>
      <c r="K682" s="848"/>
    </row>
    <row r="683" spans="10:11">
      <c r="J683" s="848"/>
      <c r="K683" s="848"/>
    </row>
    <row r="684" spans="10:11">
      <c r="J684" s="848"/>
      <c r="K684" s="848"/>
    </row>
    <row r="685" spans="10:11">
      <c r="J685" s="848"/>
      <c r="K685" s="848"/>
    </row>
    <row r="686" spans="10:11">
      <c r="J686" s="848"/>
      <c r="K686" s="848"/>
    </row>
    <row r="687" spans="10:11">
      <c r="J687" s="848"/>
      <c r="K687" s="848"/>
    </row>
    <row r="688" spans="10:11">
      <c r="J688" s="848"/>
      <c r="K688" s="848"/>
    </row>
    <row r="689" spans="10:11">
      <c r="J689" s="848"/>
      <c r="K689" s="848"/>
    </row>
    <row r="690" spans="10:11">
      <c r="J690" s="848"/>
      <c r="K690" s="848"/>
    </row>
    <row r="691" spans="10:11">
      <c r="J691" s="848"/>
      <c r="K691" s="848"/>
    </row>
    <row r="692" spans="10:11">
      <c r="J692" s="848"/>
      <c r="K692" s="848"/>
    </row>
    <row r="693" spans="10:11">
      <c r="J693" s="848"/>
      <c r="K693" s="848"/>
    </row>
    <row r="694" spans="10:11">
      <c r="J694" s="848"/>
      <c r="K694" s="848"/>
    </row>
    <row r="695" spans="10:11">
      <c r="J695" s="848"/>
      <c r="K695" s="848"/>
    </row>
    <row r="696" spans="10:11">
      <c r="J696" s="848"/>
      <c r="K696" s="848"/>
    </row>
    <row r="697" spans="10:11">
      <c r="J697" s="848"/>
      <c r="K697" s="848"/>
    </row>
    <row r="698" spans="10:11">
      <c r="J698" s="848"/>
      <c r="K698" s="848"/>
    </row>
    <row r="699" spans="10:11">
      <c r="J699" s="848"/>
      <c r="K699" s="848"/>
    </row>
    <row r="700" spans="10:11">
      <c r="J700" s="848"/>
      <c r="K700" s="848"/>
    </row>
    <row r="701" spans="10:11">
      <c r="J701" s="848"/>
      <c r="K701" s="848"/>
    </row>
    <row r="702" spans="10:11">
      <c r="J702" s="848"/>
      <c r="K702" s="848"/>
    </row>
    <row r="703" spans="10:11">
      <c r="J703" s="848"/>
      <c r="K703" s="848"/>
    </row>
    <row r="704" spans="10:11">
      <c r="J704" s="848"/>
      <c r="K704" s="848"/>
    </row>
    <row r="705" spans="10:11">
      <c r="J705" s="848"/>
      <c r="K705" s="848"/>
    </row>
    <row r="706" spans="10:11">
      <c r="J706" s="848"/>
      <c r="K706" s="848"/>
    </row>
    <row r="707" spans="10:11">
      <c r="J707" s="848"/>
      <c r="K707" s="848"/>
    </row>
    <row r="708" spans="10:11">
      <c r="J708" s="848"/>
      <c r="K708" s="848"/>
    </row>
    <row r="709" spans="10:11">
      <c r="J709" s="848"/>
      <c r="K709" s="848"/>
    </row>
    <row r="710" spans="10:11">
      <c r="J710" s="848"/>
      <c r="K710" s="848"/>
    </row>
    <row r="711" spans="10:11">
      <c r="J711" s="848"/>
      <c r="K711" s="848"/>
    </row>
    <row r="712" spans="10:11">
      <c r="J712" s="848"/>
      <c r="K712" s="848"/>
    </row>
    <row r="713" spans="10:11">
      <c r="J713" s="848"/>
      <c r="K713" s="848"/>
    </row>
    <row r="714" spans="10:11">
      <c r="J714" s="848"/>
      <c r="K714" s="848"/>
    </row>
    <row r="715" spans="10:11">
      <c r="J715" s="848"/>
      <c r="K715" s="848"/>
    </row>
    <row r="716" spans="10:11">
      <c r="J716" s="848"/>
      <c r="K716" s="848"/>
    </row>
    <row r="717" spans="10:11">
      <c r="J717" s="848"/>
      <c r="K717" s="848"/>
    </row>
    <row r="718" spans="10:11">
      <c r="J718" s="848"/>
      <c r="K718" s="848"/>
    </row>
    <row r="719" spans="10:11">
      <c r="J719" s="848"/>
      <c r="K719" s="848"/>
    </row>
    <row r="720" spans="10:11">
      <c r="J720" s="848"/>
      <c r="K720" s="848"/>
    </row>
    <row r="721" spans="10:11">
      <c r="J721" s="848"/>
      <c r="K721" s="848"/>
    </row>
    <row r="722" spans="10:11">
      <c r="J722" s="848"/>
      <c r="K722" s="848"/>
    </row>
    <row r="723" spans="10:11">
      <c r="J723" s="848"/>
      <c r="K723" s="848"/>
    </row>
    <row r="724" spans="10:11">
      <c r="J724" s="848"/>
      <c r="K724" s="848"/>
    </row>
    <row r="725" spans="10:11">
      <c r="J725" s="848"/>
      <c r="K725" s="848"/>
    </row>
    <row r="726" spans="10:11">
      <c r="J726" s="848"/>
      <c r="K726" s="848"/>
    </row>
    <row r="727" spans="10:11">
      <c r="J727" s="848"/>
      <c r="K727" s="848"/>
    </row>
    <row r="728" spans="10:11">
      <c r="J728" s="848"/>
      <c r="K728" s="848"/>
    </row>
    <row r="729" spans="10:11">
      <c r="J729" s="848"/>
      <c r="K729" s="848"/>
    </row>
    <row r="730" spans="10:11">
      <c r="J730" s="848"/>
      <c r="K730" s="848"/>
    </row>
    <row r="731" spans="10:11">
      <c r="J731" s="848"/>
      <c r="K731" s="848"/>
    </row>
    <row r="732" spans="10:11">
      <c r="J732" s="848"/>
      <c r="K732" s="848"/>
    </row>
    <row r="733" spans="10:11">
      <c r="J733" s="848"/>
      <c r="K733" s="848"/>
    </row>
    <row r="734" spans="10:11">
      <c r="J734" s="848"/>
      <c r="K734" s="848"/>
    </row>
    <row r="735" spans="10:11">
      <c r="J735" s="848"/>
      <c r="K735" s="848"/>
    </row>
    <row r="736" spans="10:11">
      <c r="J736" s="848"/>
      <c r="K736" s="848"/>
    </row>
    <row r="737" spans="10:11">
      <c r="J737" s="848"/>
      <c r="K737" s="848"/>
    </row>
    <row r="738" spans="10:11">
      <c r="J738" s="848"/>
      <c r="K738" s="848"/>
    </row>
    <row r="739" spans="10:11">
      <c r="J739" s="848"/>
      <c r="K739" s="848"/>
    </row>
    <row r="740" spans="10:11">
      <c r="J740" s="848"/>
      <c r="K740" s="848"/>
    </row>
    <row r="741" spans="10:11">
      <c r="J741" s="848"/>
      <c r="K741" s="848"/>
    </row>
    <row r="742" spans="10:11">
      <c r="J742" s="848"/>
      <c r="K742" s="848"/>
    </row>
    <row r="743" spans="10:11">
      <c r="J743" s="848"/>
      <c r="K743" s="848"/>
    </row>
    <row r="744" spans="10:11">
      <c r="J744" s="848"/>
      <c r="K744" s="848"/>
    </row>
    <row r="745" spans="10:11">
      <c r="J745" s="848"/>
      <c r="K745" s="848"/>
    </row>
    <row r="746" spans="10:11">
      <c r="J746" s="848"/>
      <c r="K746" s="848"/>
    </row>
    <row r="747" spans="10:11">
      <c r="J747" s="848"/>
      <c r="K747" s="848"/>
    </row>
    <row r="748" spans="10:11">
      <c r="J748" s="848"/>
      <c r="K748" s="848"/>
    </row>
    <row r="749" spans="10:11">
      <c r="J749" s="848"/>
      <c r="K749" s="848"/>
    </row>
    <row r="750" spans="10:11">
      <c r="J750" s="848"/>
      <c r="K750" s="848"/>
    </row>
    <row r="751" spans="10:11">
      <c r="J751" s="848"/>
      <c r="K751" s="848"/>
    </row>
    <row r="752" spans="10:11">
      <c r="J752" s="848"/>
      <c r="K752" s="848"/>
    </row>
    <row r="753" spans="10:11">
      <c r="J753" s="848"/>
      <c r="K753" s="848"/>
    </row>
    <row r="754" spans="10:11">
      <c r="J754" s="848"/>
      <c r="K754" s="848"/>
    </row>
    <row r="755" spans="10:11">
      <c r="J755" s="848"/>
      <c r="K755" s="848"/>
    </row>
    <row r="756" spans="10:11">
      <c r="J756" s="848"/>
      <c r="K756" s="848"/>
    </row>
    <row r="757" spans="10:11">
      <c r="J757" s="848"/>
      <c r="K757" s="848"/>
    </row>
    <row r="758" spans="10:11">
      <c r="J758" s="848"/>
      <c r="K758" s="848"/>
    </row>
    <row r="759" spans="10:11">
      <c r="J759" s="848"/>
      <c r="K759" s="848"/>
    </row>
    <row r="760" spans="10:11">
      <c r="J760" s="848"/>
      <c r="K760" s="848"/>
    </row>
    <row r="761" spans="10:11">
      <c r="J761" s="848"/>
      <c r="K761" s="848"/>
    </row>
    <row r="762" spans="10:11">
      <c r="J762" s="848"/>
      <c r="K762" s="848"/>
    </row>
    <row r="763" spans="10:11">
      <c r="J763" s="848"/>
      <c r="K763" s="848"/>
    </row>
    <row r="764" spans="10:11">
      <c r="J764" s="848"/>
      <c r="K764" s="848"/>
    </row>
    <row r="765" spans="10:11">
      <c r="J765" s="848"/>
      <c r="K765" s="848"/>
    </row>
    <row r="766" spans="10:11">
      <c r="J766" s="848"/>
      <c r="K766" s="848"/>
    </row>
    <row r="767" spans="10:11">
      <c r="J767" s="848"/>
      <c r="K767" s="848"/>
    </row>
    <row r="768" spans="10:11">
      <c r="J768" s="848"/>
      <c r="K768" s="848"/>
    </row>
    <row r="769" spans="10:11">
      <c r="J769" s="848"/>
      <c r="K769" s="848"/>
    </row>
    <row r="770" spans="10:11">
      <c r="J770" s="848"/>
      <c r="K770" s="848"/>
    </row>
    <row r="771" spans="10:11">
      <c r="J771" s="848"/>
      <c r="K771" s="848"/>
    </row>
    <row r="772" spans="10:11">
      <c r="J772" s="848"/>
      <c r="K772" s="848"/>
    </row>
    <row r="773" spans="10:11">
      <c r="J773" s="848"/>
      <c r="K773" s="848"/>
    </row>
    <row r="774" spans="10:11">
      <c r="J774" s="848"/>
      <c r="K774" s="848"/>
    </row>
    <row r="775" spans="10:11">
      <c r="J775" s="848"/>
      <c r="K775" s="848"/>
    </row>
    <row r="776" spans="10:11">
      <c r="J776" s="848"/>
      <c r="K776" s="848"/>
    </row>
    <row r="777" spans="10:11">
      <c r="J777" s="848"/>
      <c r="K777" s="848"/>
    </row>
    <row r="778" spans="10:11">
      <c r="J778" s="848"/>
      <c r="K778" s="848"/>
    </row>
    <row r="779" spans="10:11">
      <c r="J779" s="848"/>
      <c r="K779" s="848"/>
    </row>
    <row r="780" spans="10:11">
      <c r="J780" s="848"/>
      <c r="K780" s="848"/>
    </row>
    <row r="781" spans="10:11">
      <c r="J781" s="848"/>
      <c r="K781" s="848"/>
    </row>
    <row r="782" spans="10:11">
      <c r="J782" s="848"/>
      <c r="K782" s="848"/>
    </row>
    <row r="783" spans="10:11">
      <c r="J783" s="848"/>
      <c r="K783" s="848"/>
    </row>
    <row r="784" spans="10:11">
      <c r="J784" s="848"/>
      <c r="K784" s="848"/>
    </row>
    <row r="785" spans="10:11">
      <c r="J785" s="848"/>
      <c r="K785" s="848"/>
    </row>
    <row r="786" spans="10:11">
      <c r="J786" s="848"/>
      <c r="K786" s="848"/>
    </row>
    <row r="787" spans="10:11">
      <c r="J787" s="848"/>
      <c r="K787" s="848"/>
    </row>
    <row r="788" spans="10:11">
      <c r="J788" s="848"/>
      <c r="K788" s="848"/>
    </row>
    <row r="789" spans="10:11">
      <c r="J789" s="848"/>
      <c r="K789" s="848"/>
    </row>
    <row r="790" spans="10:11">
      <c r="J790" s="848"/>
      <c r="K790" s="848"/>
    </row>
    <row r="791" spans="10:11">
      <c r="J791" s="848"/>
      <c r="K791" s="848"/>
    </row>
    <row r="792" spans="10:11">
      <c r="J792" s="848"/>
      <c r="K792" s="848"/>
    </row>
    <row r="793" spans="10:11">
      <c r="J793" s="848"/>
      <c r="K793" s="848"/>
    </row>
    <row r="794" spans="10:11">
      <c r="J794" s="848"/>
      <c r="K794" s="848"/>
    </row>
    <row r="795" spans="10:11">
      <c r="J795" s="848"/>
      <c r="K795" s="848"/>
    </row>
    <row r="796" spans="10:11">
      <c r="J796" s="848"/>
      <c r="K796" s="848"/>
    </row>
    <row r="797" spans="10:11">
      <c r="J797" s="848"/>
      <c r="K797" s="848"/>
    </row>
    <row r="798" spans="10:11">
      <c r="J798" s="848"/>
      <c r="K798" s="848"/>
    </row>
    <row r="799" spans="10:11">
      <c r="J799" s="848"/>
      <c r="K799" s="848"/>
    </row>
    <row r="800" spans="10:11">
      <c r="J800" s="848"/>
      <c r="K800" s="848"/>
    </row>
    <row r="801" spans="10:11">
      <c r="J801" s="848"/>
      <c r="K801" s="848"/>
    </row>
    <row r="802" spans="10:11">
      <c r="J802" s="848"/>
      <c r="K802" s="848"/>
    </row>
    <row r="803" spans="10:11">
      <c r="J803" s="848"/>
      <c r="K803" s="848"/>
    </row>
    <row r="804" spans="10:11">
      <c r="J804" s="848"/>
      <c r="K804" s="848"/>
    </row>
    <row r="805" spans="10:11">
      <c r="J805" s="848"/>
      <c r="K805" s="848"/>
    </row>
    <row r="806" spans="10:11">
      <c r="J806" s="848"/>
      <c r="K806" s="848"/>
    </row>
    <row r="807" spans="10:11">
      <c r="J807" s="848"/>
      <c r="K807" s="848"/>
    </row>
    <row r="808" spans="10:11">
      <c r="J808" s="848"/>
      <c r="K808" s="848"/>
    </row>
    <row r="809" spans="10:11">
      <c r="J809" s="848"/>
      <c r="K809" s="848"/>
    </row>
    <row r="810" spans="10:11">
      <c r="J810" s="848"/>
      <c r="K810" s="848"/>
    </row>
    <row r="811" spans="10:11">
      <c r="J811" s="848"/>
      <c r="K811" s="848"/>
    </row>
    <row r="812" spans="10:11">
      <c r="J812" s="848"/>
      <c r="K812" s="848"/>
    </row>
    <row r="813" spans="10:11">
      <c r="J813" s="848"/>
      <c r="K813" s="848"/>
    </row>
    <row r="814" spans="10:11">
      <c r="J814" s="848"/>
      <c r="K814" s="848"/>
    </row>
    <row r="815" spans="10:11">
      <c r="J815" s="848"/>
      <c r="K815" s="848"/>
    </row>
    <row r="816" spans="10:11">
      <c r="J816" s="848"/>
      <c r="K816" s="848"/>
    </row>
    <row r="817" spans="10:11">
      <c r="J817" s="848"/>
      <c r="K817" s="848"/>
    </row>
    <row r="818" spans="10:11">
      <c r="J818" s="848"/>
      <c r="K818" s="848"/>
    </row>
    <row r="819" spans="10:11">
      <c r="J819" s="848"/>
      <c r="K819" s="848"/>
    </row>
    <row r="820" spans="10:11">
      <c r="J820" s="848"/>
      <c r="K820" s="848"/>
    </row>
    <row r="821" spans="10:11">
      <c r="J821" s="848"/>
      <c r="K821" s="848"/>
    </row>
    <row r="822" spans="10:11">
      <c r="J822" s="848"/>
      <c r="K822" s="848"/>
    </row>
    <row r="823" spans="10:11">
      <c r="J823" s="848"/>
      <c r="K823" s="848"/>
    </row>
    <row r="824" spans="10:11">
      <c r="J824" s="848"/>
      <c r="K824" s="848"/>
    </row>
    <row r="825" spans="10:11">
      <c r="J825" s="848"/>
      <c r="K825" s="848"/>
    </row>
    <row r="826" spans="10:11">
      <c r="J826" s="848"/>
      <c r="K826" s="848"/>
    </row>
    <row r="827" spans="10:11">
      <c r="J827" s="848"/>
      <c r="K827" s="848"/>
    </row>
    <row r="828" spans="10:11">
      <c r="J828" s="848"/>
      <c r="K828" s="848"/>
    </row>
    <row r="829" spans="10:11">
      <c r="J829" s="848"/>
      <c r="K829" s="848"/>
    </row>
    <row r="830" spans="10:11">
      <c r="J830" s="848"/>
      <c r="K830" s="848"/>
    </row>
    <row r="831" spans="10:11">
      <c r="J831" s="848"/>
      <c r="K831" s="848"/>
    </row>
    <row r="832" spans="10:11">
      <c r="J832" s="848"/>
      <c r="K832" s="848"/>
    </row>
    <row r="833" spans="10:11">
      <c r="J833" s="848"/>
      <c r="K833" s="848"/>
    </row>
    <row r="834" spans="10:11">
      <c r="J834" s="848"/>
      <c r="K834" s="848"/>
    </row>
    <row r="835" spans="10:11">
      <c r="J835" s="848"/>
      <c r="K835" s="848"/>
    </row>
    <row r="836" spans="10:11">
      <c r="J836" s="848"/>
      <c r="K836" s="848"/>
    </row>
    <row r="837" spans="10:11">
      <c r="J837" s="848"/>
      <c r="K837" s="848"/>
    </row>
    <row r="838" spans="10:11">
      <c r="J838" s="848"/>
      <c r="K838" s="848"/>
    </row>
    <row r="839" spans="10:11">
      <c r="J839" s="848"/>
      <c r="K839" s="848"/>
    </row>
    <row r="840" spans="10:11">
      <c r="J840" s="848"/>
      <c r="K840" s="848"/>
    </row>
    <row r="841" spans="10:11">
      <c r="J841" s="848"/>
      <c r="K841" s="848"/>
    </row>
    <row r="842" spans="10:11">
      <c r="J842" s="848"/>
      <c r="K842" s="848"/>
    </row>
    <row r="843" spans="10:11">
      <c r="J843" s="848"/>
      <c r="K843" s="848"/>
    </row>
    <row r="844" spans="10:11">
      <c r="J844" s="848"/>
      <c r="K844" s="848"/>
    </row>
    <row r="845" spans="10:11">
      <c r="J845" s="848"/>
      <c r="K845" s="848"/>
    </row>
    <row r="846" spans="10:11">
      <c r="J846" s="848"/>
      <c r="K846" s="848"/>
    </row>
    <row r="847" spans="10:11">
      <c r="J847" s="848"/>
      <c r="K847" s="848"/>
    </row>
    <row r="848" spans="10:11">
      <c r="J848" s="848"/>
      <c r="K848" s="848"/>
    </row>
    <row r="849" spans="10:11">
      <c r="J849" s="848"/>
      <c r="K849" s="848"/>
    </row>
    <row r="850" spans="10:11">
      <c r="J850" s="848"/>
      <c r="K850" s="848"/>
    </row>
    <row r="851" spans="10:11">
      <c r="J851" s="848"/>
      <c r="K851" s="848"/>
    </row>
    <row r="852" spans="10:11">
      <c r="J852" s="848"/>
      <c r="K852" s="848"/>
    </row>
    <row r="853" spans="10:11">
      <c r="J853" s="848"/>
      <c r="K853" s="848"/>
    </row>
    <row r="854" spans="10:11">
      <c r="J854" s="848"/>
      <c r="K854" s="848"/>
    </row>
    <row r="855" spans="10:11">
      <c r="J855" s="848"/>
      <c r="K855" s="848"/>
    </row>
    <row r="856" spans="10:11">
      <c r="J856" s="848"/>
      <c r="K856" s="848"/>
    </row>
    <row r="857" spans="10:11">
      <c r="J857" s="848"/>
      <c r="K857" s="848"/>
    </row>
    <row r="858" spans="10:11">
      <c r="J858" s="848"/>
      <c r="K858" s="848"/>
    </row>
    <row r="859" spans="10:11">
      <c r="J859" s="848"/>
      <c r="K859" s="848"/>
    </row>
    <row r="860" spans="10:11">
      <c r="J860" s="848"/>
      <c r="K860" s="848"/>
    </row>
    <row r="861" spans="10:11">
      <c r="J861" s="848"/>
      <c r="K861" s="848"/>
    </row>
    <row r="862" spans="10:11">
      <c r="J862" s="848"/>
      <c r="K862" s="848"/>
    </row>
    <row r="863" spans="10:11">
      <c r="J863" s="848"/>
      <c r="K863" s="848"/>
    </row>
    <row r="864" spans="10:11">
      <c r="J864" s="848"/>
      <c r="K864" s="848"/>
    </row>
    <row r="865" spans="10:11">
      <c r="J865" s="848"/>
      <c r="K865" s="848"/>
    </row>
    <row r="866" spans="10:11">
      <c r="J866" s="848"/>
      <c r="K866" s="848"/>
    </row>
    <row r="867" spans="10:11">
      <c r="J867" s="848"/>
      <c r="K867" s="848"/>
    </row>
    <row r="868" spans="10:11">
      <c r="J868" s="848"/>
      <c r="K868" s="848"/>
    </row>
    <row r="869" spans="10:11">
      <c r="J869" s="848"/>
      <c r="K869" s="848"/>
    </row>
    <row r="870" spans="10:11">
      <c r="J870" s="848"/>
      <c r="K870" s="848"/>
    </row>
    <row r="871" spans="10:11">
      <c r="J871" s="848"/>
      <c r="K871" s="848"/>
    </row>
    <row r="872" spans="10:11">
      <c r="J872" s="848"/>
      <c r="K872" s="848"/>
    </row>
    <row r="873" spans="10:11">
      <c r="J873" s="848"/>
      <c r="K873" s="848"/>
    </row>
    <row r="874" spans="10:11">
      <c r="J874" s="848"/>
      <c r="K874" s="848"/>
    </row>
    <row r="875" spans="10:11">
      <c r="J875" s="848"/>
      <c r="K875" s="848"/>
    </row>
    <row r="876" spans="10:11">
      <c r="J876" s="848"/>
      <c r="K876" s="848"/>
    </row>
    <row r="877" spans="10:11">
      <c r="J877" s="848"/>
      <c r="K877" s="848"/>
    </row>
    <row r="878" spans="10:11">
      <c r="J878" s="848"/>
      <c r="K878" s="848"/>
    </row>
    <row r="879" spans="10:11">
      <c r="J879" s="848"/>
      <c r="K879" s="848"/>
    </row>
    <row r="880" spans="10:11">
      <c r="J880" s="848"/>
      <c r="K880" s="848"/>
    </row>
    <row r="881" spans="10:11">
      <c r="J881" s="848"/>
      <c r="K881" s="848"/>
    </row>
    <row r="882" spans="10:11">
      <c r="J882" s="848"/>
      <c r="K882" s="848"/>
    </row>
    <row r="883" spans="10:11">
      <c r="J883" s="848"/>
      <c r="K883" s="848"/>
    </row>
    <row r="884" spans="10:11">
      <c r="J884" s="848"/>
      <c r="K884" s="848"/>
    </row>
    <row r="885" spans="10:11">
      <c r="J885" s="848"/>
      <c r="K885" s="848"/>
    </row>
    <row r="886" spans="10:11">
      <c r="J886" s="848"/>
      <c r="K886" s="848"/>
    </row>
    <row r="887" spans="10:11">
      <c r="J887" s="848"/>
      <c r="K887" s="848"/>
    </row>
    <row r="888" spans="10:11">
      <c r="J888" s="848"/>
      <c r="K888" s="848"/>
    </row>
    <row r="889" spans="10:11">
      <c r="J889" s="848"/>
      <c r="K889" s="848"/>
    </row>
    <row r="890" spans="10:11">
      <c r="J890" s="848"/>
      <c r="K890" s="848"/>
    </row>
    <row r="891" spans="10:11">
      <c r="J891" s="848"/>
      <c r="K891" s="848"/>
    </row>
    <row r="892" spans="10:11">
      <c r="J892" s="848"/>
      <c r="K892" s="848"/>
    </row>
    <row r="893" spans="10:11">
      <c r="J893" s="848"/>
      <c r="K893" s="848"/>
    </row>
    <row r="894" spans="10:11">
      <c r="J894" s="848"/>
      <c r="K894" s="848"/>
    </row>
    <row r="895" spans="10:11">
      <c r="J895" s="848"/>
      <c r="K895" s="848"/>
    </row>
    <row r="896" spans="10:11">
      <c r="J896" s="848"/>
      <c r="K896" s="848"/>
    </row>
    <row r="897" spans="10:11">
      <c r="J897" s="848"/>
      <c r="K897" s="848"/>
    </row>
    <row r="898" spans="10:11">
      <c r="J898" s="848"/>
      <c r="K898" s="848"/>
    </row>
    <row r="899" spans="10:11">
      <c r="J899" s="848"/>
      <c r="K899" s="848"/>
    </row>
    <row r="900" spans="10:11">
      <c r="J900" s="848"/>
      <c r="K900" s="848"/>
    </row>
    <row r="901" spans="10:11">
      <c r="J901" s="848"/>
      <c r="K901" s="848"/>
    </row>
    <row r="902" spans="10:11">
      <c r="J902" s="848"/>
      <c r="K902" s="848"/>
    </row>
    <row r="903" spans="10:11">
      <c r="J903" s="848"/>
      <c r="K903" s="848"/>
    </row>
    <row r="904" spans="10:11">
      <c r="J904" s="848"/>
      <c r="K904" s="848"/>
    </row>
    <row r="905" spans="10:11">
      <c r="J905" s="848"/>
      <c r="K905" s="848"/>
    </row>
    <row r="906" spans="10:11">
      <c r="J906" s="848"/>
      <c r="K906" s="848"/>
    </row>
    <row r="907" spans="10:11">
      <c r="J907" s="848"/>
      <c r="K907" s="848"/>
    </row>
    <row r="908" spans="10:11">
      <c r="J908" s="848"/>
      <c r="K908" s="848"/>
    </row>
    <row r="909" spans="10:11">
      <c r="J909" s="848"/>
      <c r="K909" s="848"/>
    </row>
    <row r="910" spans="10:11">
      <c r="J910" s="848"/>
      <c r="K910" s="848"/>
    </row>
    <row r="911" spans="10:11">
      <c r="J911" s="848"/>
      <c r="K911" s="848"/>
    </row>
    <row r="912" spans="10:11">
      <c r="J912" s="848"/>
      <c r="K912" s="848"/>
    </row>
    <row r="913" spans="10:11">
      <c r="J913" s="848"/>
      <c r="K913" s="848"/>
    </row>
    <row r="914" spans="10:11">
      <c r="J914" s="848"/>
      <c r="K914" s="848"/>
    </row>
    <row r="915" spans="10:11">
      <c r="J915" s="848"/>
      <c r="K915" s="848"/>
    </row>
    <row r="916" spans="10:11">
      <c r="J916" s="848"/>
      <c r="K916" s="848"/>
    </row>
    <row r="917" spans="10:11">
      <c r="J917" s="848"/>
      <c r="K917" s="848"/>
    </row>
    <row r="918" spans="10:11">
      <c r="J918" s="848"/>
      <c r="K918" s="848"/>
    </row>
    <row r="919" spans="10:11">
      <c r="J919" s="848"/>
      <c r="K919" s="848"/>
    </row>
    <row r="920" spans="10:11">
      <c r="J920" s="848"/>
      <c r="K920" s="848"/>
    </row>
    <row r="921" spans="10:11">
      <c r="J921" s="848"/>
      <c r="K921" s="848"/>
    </row>
    <row r="922" spans="10:11">
      <c r="J922" s="848"/>
      <c r="K922" s="848"/>
    </row>
    <row r="923" spans="10:11">
      <c r="J923" s="848"/>
      <c r="K923" s="848"/>
    </row>
    <row r="924" spans="10:11">
      <c r="J924" s="848"/>
      <c r="K924" s="848"/>
    </row>
    <row r="925" spans="10:11">
      <c r="J925" s="848"/>
      <c r="K925" s="848"/>
    </row>
    <row r="926" spans="10:11">
      <c r="J926" s="848"/>
      <c r="K926" s="848"/>
    </row>
    <row r="927" spans="10:11">
      <c r="J927" s="848"/>
      <c r="K927" s="848"/>
    </row>
    <row r="928" spans="10:11">
      <c r="J928" s="848"/>
      <c r="K928" s="848"/>
    </row>
    <row r="929" spans="10:11">
      <c r="J929" s="848"/>
      <c r="K929" s="848"/>
    </row>
    <row r="930" spans="10:11">
      <c r="J930" s="848"/>
      <c r="K930" s="848"/>
    </row>
    <row r="931" spans="10:11">
      <c r="J931" s="848"/>
      <c r="K931" s="848"/>
    </row>
    <row r="932" spans="10:11">
      <c r="J932" s="848"/>
      <c r="K932" s="848"/>
    </row>
    <row r="933" spans="10:11">
      <c r="J933" s="848"/>
      <c r="K933" s="848"/>
    </row>
    <row r="934" spans="10:11">
      <c r="J934" s="848"/>
      <c r="K934" s="848"/>
    </row>
    <row r="935" spans="10:11">
      <c r="J935" s="848"/>
      <c r="K935" s="848"/>
    </row>
    <row r="936" spans="10:11">
      <c r="J936" s="848"/>
      <c r="K936" s="848"/>
    </row>
    <row r="937" spans="10:11">
      <c r="J937" s="848"/>
      <c r="K937" s="848"/>
    </row>
    <row r="938" spans="10:11">
      <c r="J938" s="848"/>
      <c r="K938" s="848"/>
    </row>
    <row r="939" spans="10:11">
      <c r="J939" s="848"/>
      <c r="K939" s="848"/>
    </row>
    <row r="940" spans="10:11">
      <c r="J940" s="848"/>
      <c r="K940" s="848"/>
    </row>
    <row r="941" spans="10:11">
      <c r="J941" s="848"/>
      <c r="K941" s="848"/>
    </row>
    <row r="942" spans="10:11">
      <c r="J942" s="848"/>
      <c r="K942" s="848"/>
    </row>
    <row r="943" spans="10:11">
      <c r="J943" s="848"/>
      <c r="K943" s="848"/>
    </row>
    <row r="944" spans="10:11">
      <c r="J944" s="848"/>
      <c r="K944" s="848"/>
    </row>
    <row r="945" spans="10:11">
      <c r="J945" s="848"/>
      <c r="K945" s="848"/>
    </row>
    <row r="946" spans="10:11">
      <c r="J946" s="848"/>
      <c r="K946" s="848"/>
    </row>
    <row r="947" spans="10:11">
      <c r="J947" s="848"/>
      <c r="K947" s="848"/>
    </row>
    <row r="948" spans="10:11">
      <c r="J948" s="848"/>
      <c r="K948" s="848"/>
    </row>
    <row r="949" spans="10:11">
      <c r="J949" s="848"/>
      <c r="K949" s="848"/>
    </row>
    <row r="950" spans="10:11">
      <c r="J950" s="848"/>
      <c r="K950" s="848"/>
    </row>
    <row r="951" spans="10:11">
      <c r="J951" s="848"/>
      <c r="K951" s="848"/>
    </row>
    <row r="952" spans="10:11">
      <c r="J952" s="848"/>
      <c r="K952" s="848"/>
    </row>
    <row r="953" spans="10:11">
      <c r="J953" s="848"/>
      <c r="K953" s="848"/>
    </row>
    <row r="954" spans="10:11">
      <c r="J954" s="848"/>
      <c r="K954" s="848"/>
    </row>
    <row r="955" spans="10:11">
      <c r="J955" s="848"/>
      <c r="K955" s="848"/>
    </row>
    <row r="956" spans="10:11">
      <c r="J956" s="848"/>
      <c r="K956" s="848"/>
    </row>
    <row r="957" spans="10:11">
      <c r="J957" s="848"/>
      <c r="K957" s="848"/>
    </row>
    <row r="958" spans="10:11">
      <c r="J958" s="848"/>
      <c r="K958" s="848"/>
    </row>
    <row r="959" spans="10:11">
      <c r="J959" s="848"/>
      <c r="K959" s="848"/>
    </row>
    <row r="960" spans="10:11">
      <c r="J960" s="848"/>
      <c r="K960" s="848"/>
    </row>
    <row r="961" spans="10:11">
      <c r="J961" s="848"/>
      <c r="K961" s="848"/>
    </row>
    <row r="962" spans="10:11">
      <c r="J962" s="848"/>
      <c r="K962" s="848"/>
    </row>
    <row r="963" spans="10:11">
      <c r="J963" s="848"/>
      <c r="K963" s="848"/>
    </row>
    <row r="964" spans="10:11">
      <c r="J964" s="848"/>
      <c r="K964" s="848"/>
    </row>
    <row r="965" spans="10:11">
      <c r="J965" s="848"/>
      <c r="K965" s="848"/>
    </row>
    <row r="966" spans="10:11">
      <c r="J966" s="848"/>
      <c r="K966" s="848"/>
    </row>
    <row r="967" spans="10:11">
      <c r="J967" s="848"/>
      <c r="K967" s="848"/>
    </row>
    <row r="968" spans="10:11">
      <c r="J968" s="848"/>
      <c r="K968" s="848"/>
    </row>
    <row r="969" spans="10:11">
      <c r="J969" s="848"/>
      <c r="K969" s="848"/>
    </row>
    <row r="970" spans="10:11">
      <c r="J970" s="848"/>
      <c r="K970" s="848"/>
    </row>
    <row r="971" spans="10:11">
      <c r="J971" s="848"/>
      <c r="K971" s="848"/>
    </row>
    <row r="972" spans="10:11">
      <c r="J972" s="848"/>
      <c r="K972" s="848"/>
    </row>
    <row r="973" spans="10:11">
      <c r="J973" s="848"/>
      <c r="K973" s="848"/>
    </row>
    <row r="974" spans="10:11">
      <c r="J974" s="848"/>
      <c r="K974" s="848"/>
    </row>
    <row r="975" spans="10:11">
      <c r="J975" s="848"/>
      <c r="K975" s="848"/>
    </row>
    <row r="976" spans="10:11">
      <c r="J976" s="848"/>
      <c r="K976" s="848"/>
    </row>
    <row r="977" spans="10:11">
      <c r="J977" s="848"/>
      <c r="K977" s="848"/>
    </row>
    <row r="978" spans="10:11">
      <c r="J978" s="848"/>
      <c r="K978" s="848"/>
    </row>
    <row r="979" spans="10:11">
      <c r="J979" s="848"/>
      <c r="K979" s="848"/>
    </row>
    <row r="980" spans="10:11">
      <c r="J980" s="848"/>
      <c r="K980" s="848"/>
    </row>
    <row r="981" spans="10:11">
      <c r="J981" s="848"/>
      <c r="K981" s="848"/>
    </row>
    <row r="982" spans="10:11">
      <c r="J982" s="848"/>
      <c r="K982" s="848"/>
    </row>
    <row r="983" spans="10:11">
      <c r="J983" s="848"/>
      <c r="K983" s="848"/>
    </row>
    <row r="984" spans="10:11">
      <c r="J984" s="848"/>
      <c r="K984" s="848"/>
    </row>
    <row r="985" spans="10:11">
      <c r="J985" s="848"/>
      <c r="K985" s="848"/>
    </row>
    <row r="986" spans="10:11">
      <c r="J986" s="848"/>
      <c r="K986" s="848"/>
    </row>
    <row r="987" spans="10:11">
      <c r="J987" s="848"/>
      <c r="K987" s="848"/>
    </row>
    <row r="988" spans="10:11">
      <c r="J988" s="848"/>
      <c r="K988" s="848"/>
    </row>
    <row r="989" spans="10:11">
      <c r="J989" s="848"/>
      <c r="K989" s="848"/>
    </row>
    <row r="990" spans="10:11">
      <c r="J990" s="848"/>
      <c r="K990" s="848"/>
    </row>
    <row r="991" spans="10:11">
      <c r="J991" s="848"/>
      <c r="K991" s="848"/>
    </row>
    <row r="992" spans="10:11">
      <c r="J992" s="848"/>
      <c r="K992" s="848"/>
    </row>
    <row r="993" spans="10:11">
      <c r="J993" s="848"/>
      <c r="K993" s="848"/>
    </row>
    <row r="994" spans="10:11">
      <c r="J994" s="848"/>
      <c r="K994" s="848"/>
    </row>
    <row r="995" spans="10:11">
      <c r="J995" s="848"/>
      <c r="K995" s="848"/>
    </row>
    <row r="996" spans="10:11">
      <c r="J996" s="848"/>
      <c r="K996" s="848"/>
    </row>
    <row r="997" spans="10:11">
      <c r="J997" s="848"/>
      <c r="K997" s="848"/>
    </row>
    <row r="998" spans="10:11">
      <c r="J998" s="848"/>
      <c r="K998" s="848"/>
    </row>
    <row r="999" spans="10:11">
      <c r="J999" s="848"/>
      <c r="K999" s="848"/>
    </row>
    <row r="1000" spans="10:11">
      <c r="J1000" s="848"/>
      <c r="K1000" s="848"/>
    </row>
    <row r="1001" spans="10:11">
      <c r="J1001" s="848"/>
      <c r="K1001" s="848"/>
    </row>
    <row r="1002" spans="10:11">
      <c r="J1002" s="848"/>
      <c r="K1002" s="848"/>
    </row>
    <row r="1003" spans="10:11">
      <c r="J1003" s="848"/>
      <c r="K1003" s="848"/>
    </row>
    <row r="1004" spans="10:11">
      <c r="J1004" s="848"/>
      <c r="K1004" s="848"/>
    </row>
    <row r="1005" spans="10:11">
      <c r="J1005" s="848"/>
      <c r="K1005" s="848"/>
    </row>
    <row r="1006" spans="10:11">
      <c r="J1006" s="848"/>
      <c r="K1006" s="848"/>
    </row>
    <row r="1007" spans="10:11">
      <c r="J1007" s="848"/>
      <c r="K1007" s="848"/>
    </row>
    <row r="1008" spans="10:11">
      <c r="J1008" s="848"/>
      <c r="K1008" s="848"/>
    </row>
    <row r="1009" spans="10:11">
      <c r="J1009" s="848"/>
      <c r="K1009" s="848"/>
    </row>
    <row r="1010" spans="10:11">
      <c r="J1010" s="848"/>
      <c r="K1010" s="848"/>
    </row>
    <row r="1011" spans="10:11">
      <c r="J1011" s="848"/>
      <c r="K1011" s="848"/>
    </row>
    <row r="1012" spans="10:11">
      <c r="J1012" s="848"/>
      <c r="K1012" s="848"/>
    </row>
    <row r="1013" spans="10:11">
      <c r="J1013" s="848"/>
      <c r="K1013" s="848"/>
    </row>
    <row r="1014" spans="10:11">
      <c r="J1014" s="848"/>
      <c r="K1014" s="848"/>
    </row>
    <row r="1015" spans="10:11">
      <c r="J1015" s="848"/>
      <c r="K1015" s="848"/>
    </row>
    <row r="1016" spans="10:11">
      <c r="J1016" s="848"/>
      <c r="K1016" s="848"/>
    </row>
    <row r="1017" spans="10:11">
      <c r="J1017" s="848"/>
      <c r="K1017" s="848"/>
    </row>
    <row r="1018" spans="10:11">
      <c r="J1018" s="848"/>
      <c r="K1018" s="848"/>
    </row>
    <row r="1019" spans="10:11">
      <c r="J1019" s="848"/>
      <c r="K1019" s="848"/>
    </row>
    <row r="1020" spans="10:11">
      <c r="J1020" s="848"/>
      <c r="K1020" s="848"/>
    </row>
    <row r="1021" spans="10:11">
      <c r="J1021" s="848"/>
      <c r="K1021" s="848"/>
    </row>
    <row r="1022" spans="10:11">
      <c r="J1022" s="848"/>
      <c r="K1022" s="848"/>
    </row>
    <row r="1023" spans="10:11">
      <c r="J1023" s="848"/>
      <c r="K1023" s="848"/>
    </row>
    <row r="1024" spans="10:11">
      <c r="J1024" s="848"/>
      <c r="K1024" s="848"/>
    </row>
    <row r="1025" spans="10:11">
      <c r="J1025" s="848"/>
      <c r="K1025" s="848"/>
    </row>
    <row r="1026" spans="10:11">
      <c r="J1026" s="848"/>
      <c r="K1026" s="848"/>
    </row>
    <row r="1027" spans="10:11">
      <c r="J1027" s="848"/>
      <c r="K1027" s="848"/>
    </row>
    <row r="1028" spans="10:11">
      <c r="J1028" s="848"/>
      <c r="K1028" s="848"/>
    </row>
    <row r="1029" spans="10:11">
      <c r="J1029" s="848"/>
      <c r="K1029" s="848"/>
    </row>
    <row r="1030" spans="10:11">
      <c r="J1030" s="848"/>
      <c r="K1030" s="848"/>
    </row>
    <row r="1031" spans="10:11">
      <c r="J1031" s="848"/>
      <c r="K1031" s="848"/>
    </row>
    <row r="1032" spans="10:11">
      <c r="J1032" s="848"/>
      <c r="K1032" s="848"/>
    </row>
    <row r="1033" spans="10:11">
      <c r="J1033" s="848"/>
      <c r="K1033" s="848"/>
    </row>
    <row r="1034" spans="10:11">
      <c r="J1034" s="848"/>
      <c r="K1034" s="848"/>
    </row>
    <row r="1035" spans="10:11">
      <c r="J1035" s="848"/>
      <c r="K1035" s="848"/>
    </row>
    <row r="1036" spans="10:11">
      <c r="J1036" s="848"/>
      <c r="K1036" s="848"/>
    </row>
    <row r="1037" spans="10:11">
      <c r="J1037" s="848"/>
      <c r="K1037" s="848"/>
    </row>
    <row r="1038" spans="10:11">
      <c r="J1038" s="848"/>
      <c r="K1038" s="848"/>
    </row>
    <row r="1039" spans="10:11">
      <c r="J1039" s="848"/>
      <c r="K1039" s="848"/>
    </row>
    <row r="1040" spans="10:11">
      <c r="J1040" s="848"/>
      <c r="K1040" s="848"/>
    </row>
    <row r="1041" spans="10:11">
      <c r="J1041" s="848"/>
      <c r="K1041" s="848"/>
    </row>
    <row r="1042" spans="10:11">
      <c r="J1042" s="848"/>
      <c r="K1042" s="848"/>
    </row>
    <row r="1043" spans="10:11">
      <c r="J1043" s="848"/>
      <c r="K1043" s="848"/>
    </row>
    <row r="1044" spans="10:11">
      <c r="J1044" s="848"/>
      <c r="K1044" s="848"/>
    </row>
    <row r="1045" spans="10:11">
      <c r="J1045" s="848"/>
      <c r="K1045" s="848"/>
    </row>
    <row r="1046" spans="10:11">
      <c r="J1046" s="848"/>
      <c r="K1046" s="848"/>
    </row>
    <row r="1047" spans="10:11">
      <c r="J1047" s="848"/>
      <c r="K1047" s="848"/>
    </row>
    <row r="1048" spans="10:11">
      <c r="J1048" s="848"/>
      <c r="K1048" s="848"/>
    </row>
    <row r="1049" spans="10:11">
      <c r="J1049" s="848"/>
      <c r="K1049" s="848"/>
    </row>
    <row r="1050" spans="10:11">
      <c r="J1050" s="848"/>
      <c r="K1050" s="848"/>
    </row>
    <row r="1051" spans="10:11">
      <c r="J1051" s="848"/>
      <c r="K1051" s="848"/>
    </row>
    <row r="1052" spans="10:11">
      <c r="J1052" s="848"/>
      <c r="K1052" s="848"/>
    </row>
    <row r="1053" spans="10:11">
      <c r="J1053" s="848"/>
      <c r="K1053" s="848"/>
    </row>
    <row r="1054" spans="10:11">
      <c r="J1054" s="848"/>
      <c r="K1054" s="848"/>
    </row>
    <row r="1055" spans="10:11">
      <c r="J1055" s="848"/>
      <c r="K1055" s="848"/>
    </row>
    <row r="1056" spans="10:11">
      <c r="J1056" s="848"/>
      <c r="K1056" s="848"/>
    </row>
    <row r="1057" spans="10:11">
      <c r="J1057" s="848"/>
      <c r="K1057" s="848"/>
    </row>
    <row r="1058" spans="10:11">
      <c r="J1058" s="848"/>
      <c r="K1058" s="848"/>
    </row>
    <row r="1059" spans="10:11">
      <c r="J1059" s="848"/>
      <c r="K1059" s="848"/>
    </row>
    <row r="1060" spans="10:11">
      <c r="J1060" s="848"/>
      <c r="K1060" s="848"/>
    </row>
    <row r="1061" spans="10:11">
      <c r="J1061" s="848"/>
      <c r="K1061" s="848"/>
    </row>
    <row r="1062" spans="10:11">
      <c r="J1062" s="848"/>
      <c r="K1062" s="848"/>
    </row>
    <row r="1063" spans="10:11">
      <c r="J1063" s="848"/>
      <c r="K1063" s="848"/>
    </row>
    <row r="1064" spans="10:11">
      <c r="J1064" s="848"/>
      <c r="K1064" s="848"/>
    </row>
    <row r="1065" spans="10:11">
      <c r="J1065" s="848"/>
      <c r="K1065" s="848"/>
    </row>
    <row r="1066" spans="10:11">
      <c r="J1066" s="848"/>
      <c r="K1066" s="848"/>
    </row>
    <row r="1067" spans="10:11">
      <c r="J1067" s="848"/>
      <c r="K1067" s="848"/>
    </row>
    <row r="1068" spans="10:11">
      <c r="J1068" s="848"/>
      <c r="K1068" s="848"/>
    </row>
    <row r="1069" spans="10:11">
      <c r="J1069" s="848"/>
      <c r="K1069" s="848"/>
    </row>
    <row r="1070" spans="10:11">
      <c r="J1070" s="848"/>
      <c r="K1070" s="848"/>
    </row>
    <row r="1071" spans="10:11">
      <c r="J1071" s="848"/>
      <c r="K1071" s="848"/>
    </row>
    <row r="1072" spans="10:11">
      <c r="J1072" s="848"/>
      <c r="K1072" s="848"/>
    </row>
    <row r="1073" spans="10:11">
      <c r="J1073" s="848"/>
      <c r="K1073" s="848"/>
    </row>
    <row r="1074" spans="10:11">
      <c r="J1074" s="848"/>
      <c r="K1074" s="848"/>
    </row>
    <row r="1075" spans="10:11">
      <c r="J1075" s="848"/>
      <c r="K1075" s="848"/>
    </row>
    <row r="1076" spans="10:11">
      <c r="J1076" s="848"/>
      <c r="K1076" s="848"/>
    </row>
    <row r="1077" spans="10:11">
      <c r="J1077" s="848"/>
      <c r="K1077" s="848"/>
    </row>
    <row r="1078" spans="10:11">
      <c r="J1078" s="848"/>
      <c r="K1078" s="848"/>
    </row>
    <row r="1079" spans="10:11">
      <c r="J1079" s="848"/>
      <c r="K1079" s="848"/>
    </row>
    <row r="1080" spans="10:11">
      <c r="J1080" s="848"/>
      <c r="K1080" s="848"/>
    </row>
    <row r="1081" spans="10:11">
      <c r="J1081" s="848"/>
      <c r="K1081" s="848"/>
    </row>
    <row r="1082" spans="10:11">
      <c r="J1082" s="848"/>
      <c r="K1082" s="848"/>
    </row>
    <row r="1083" spans="10:11">
      <c r="J1083" s="848"/>
      <c r="K1083" s="848"/>
    </row>
    <row r="1084" spans="10:11">
      <c r="J1084" s="848"/>
      <c r="K1084" s="848"/>
    </row>
    <row r="1085" spans="10:11">
      <c r="J1085" s="848"/>
      <c r="K1085" s="848"/>
    </row>
    <row r="1086" spans="10:11">
      <c r="J1086" s="848"/>
      <c r="K1086" s="848"/>
    </row>
    <row r="1087" spans="10:11">
      <c r="J1087" s="848"/>
      <c r="K1087" s="848"/>
    </row>
    <row r="1088" spans="10:11">
      <c r="J1088" s="848"/>
      <c r="K1088" s="848"/>
    </row>
    <row r="1089" spans="10:11">
      <c r="J1089" s="848"/>
      <c r="K1089" s="848"/>
    </row>
    <row r="1090" spans="10:11">
      <c r="J1090" s="848"/>
      <c r="K1090" s="848"/>
    </row>
    <row r="1091" spans="10:11">
      <c r="J1091" s="848"/>
      <c r="K1091" s="848"/>
    </row>
    <row r="1092" spans="10:11">
      <c r="J1092" s="848"/>
      <c r="K1092" s="848"/>
    </row>
    <row r="1093" spans="10:11">
      <c r="J1093" s="848"/>
      <c r="K1093" s="848"/>
    </row>
    <row r="1094" spans="10:11">
      <c r="J1094" s="848"/>
      <c r="K1094" s="848"/>
    </row>
    <row r="1095" spans="10:11">
      <c r="J1095" s="848"/>
      <c r="K1095" s="848"/>
    </row>
    <row r="1096" spans="10:11">
      <c r="J1096" s="848"/>
      <c r="K1096" s="848"/>
    </row>
    <row r="1097" spans="10:11">
      <c r="J1097" s="848"/>
      <c r="K1097" s="848"/>
    </row>
    <row r="1098" spans="10:11">
      <c r="J1098" s="848"/>
      <c r="K1098" s="848"/>
    </row>
    <row r="1099" spans="10:11">
      <c r="J1099" s="848"/>
      <c r="K1099" s="848"/>
    </row>
    <row r="1100" spans="10:11">
      <c r="J1100" s="848"/>
      <c r="K1100" s="848"/>
    </row>
    <row r="1101" spans="10:11">
      <c r="J1101" s="848"/>
      <c r="K1101" s="848"/>
    </row>
    <row r="1102" spans="10:11">
      <c r="J1102" s="848"/>
      <c r="K1102" s="848"/>
    </row>
    <row r="1103" spans="10:11">
      <c r="J1103" s="848"/>
      <c r="K1103" s="848"/>
    </row>
    <row r="1104" spans="10:11">
      <c r="J1104" s="848"/>
      <c r="K1104" s="848"/>
    </row>
    <row r="1105" spans="10:11">
      <c r="J1105" s="848"/>
      <c r="K1105" s="848"/>
    </row>
    <row r="1106" spans="10:11">
      <c r="J1106" s="848"/>
      <c r="K1106" s="848"/>
    </row>
    <row r="1107" spans="10:11">
      <c r="J1107" s="848"/>
      <c r="K1107" s="848"/>
    </row>
    <row r="1108" spans="10:11">
      <c r="J1108" s="848"/>
      <c r="K1108" s="848"/>
    </row>
    <row r="1109" spans="10:11">
      <c r="J1109" s="848"/>
      <c r="K1109" s="848"/>
    </row>
    <row r="1110" spans="10:11">
      <c r="J1110" s="848"/>
      <c r="K1110" s="848"/>
    </row>
    <row r="1111" spans="10:11">
      <c r="J1111" s="848"/>
      <c r="K1111" s="848"/>
    </row>
    <row r="1112" spans="10:11">
      <c r="J1112" s="848"/>
      <c r="K1112" s="848"/>
    </row>
    <row r="1113" spans="10:11">
      <c r="J1113" s="848"/>
      <c r="K1113" s="848"/>
    </row>
    <row r="1114" spans="10:11">
      <c r="J1114" s="848"/>
      <c r="K1114" s="848"/>
    </row>
    <row r="1115" spans="10:11">
      <c r="J1115" s="848"/>
      <c r="K1115" s="848"/>
    </row>
    <row r="1116" spans="10:11">
      <c r="J1116" s="848"/>
      <c r="K1116" s="848"/>
    </row>
    <row r="1117" spans="10:11">
      <c r="J1117" s="848"/>
      <c r="K1117" s="848"/>
    </row>
    <row r="1118" spans="10:11">
      <c r="J1118" s="848"/>
      <c r="K1118" s="848"/>
    </row>
    <row r="1119" spans="10:11">
      <c r="J1119" s="848"/>
      <c r="K1119" s="848"/>
    </row>
    <row r="1120" spans="10:11">
      <c r="J1120" s="848"/>
      <c r="K1120" s="848"/>
    </row>
    <row r="1121" spans="10:11">
      <c r="J1121" s="848"/>
      <c r="K1121" s="848"/>
    </row>
    <row r="1122" spans="10:11">
      <c r="J1122" s="848"/>
      <c r="K1122" s="848"/>
    </row>
    <row r="1123" spans="10:11">
      <c r="J1123" s="848"/>
      <c r="K1123" s="848"/>
    </row>
    <row r="1124" spans="10:11">
      <c r="J1124" s="848"/>
      <c r="K1124" s="848"/>
    </row>
    <row r="1125" spans="10:11">
      <c r="J1125" s="848"/>
      <c r="K1125" s="848"/>
    </row>
    <row r="1126" spans="10:11">
      <c r="J1126" s="848"/>
      <c r="K1126" s="848"/>
    </row>
    <row r="1127" spans="10:11">
      <c r="J1127" s="848"/>
      <c r="K1127" s="848"/>
    </row>
    <row r="1128" spans="10:11">
      <c r="J1128" s="848"/>
      <c r="K1128" s="848"/>
    </row>
    <row r="1129" spans="10:11">
      <c r="J1129" s="848"/>
      <c r="K1129" s="848"/>
    </row>
    <row r="1130" spans="10:11">
      <c r="J1130" s="848"/>
      <c r="K1130" s="848"/>
    </row>
    <row r="1131" spans="10:11">
      <c r="J1131" s="848"/>
      <c r="K1131" s="848"/>
    </row>
    <row r="1132" spans="10:11">
      <c r="J1132" s="848"/>
      <c r="K1132" s="848"/>
    </row>
    <row r="1133" spans="10:11">
      <c r="J1133" s="848"/>
      <c r="K1133" s="848"/>
    </row>
    <row r="1134" spans="10:11">
      <c r="J1134" s="848"/>
      <c r="K1134" s="848"/>
    </row>
    <row r="1135" spans="10:11">
      <c r="J1135" s="848"/>
      <c r="K1135" s="848"/>
    </row>
    <row r="1136" spans="10:11">
      <c r="J1136" s="848"/>
      <c r="K1136" s="848"/>
    </row>
    <row r="1137" spans="10:11">
      <c r="J1137" s="848"/>
      <c r="K1137" s="848"/>
    </row>
    <row r="1138" spans="10:11">
      <c r="J1138" s="848"/>
      <c r="K1138" s="848"/>
    </row>
    <row r="1139" spans="10:11">
      <c r="J1139" s="848"/>
      <c r="K1139" s="848"/>
    </row>
    <row r="1140" spans="10:11">
      <c r="J1140" s="848"/>
      <c r="K1140" s="848"/>
    </row>
    <row r="1141" spans="10:11">
      <c r="J1141" s="848"/>
      <c r="K1141" s="848"/>
    </row>
    <row r="1142" spans="10:11">
      <c r="J1142" s="848"/>
      <c r="K1142" s="848"/>
    </row>
    <row r="1143" spans="10:11">
      <c r="J1143" s="848"/>
      <c r="K1143" s="848"/>
    </row>
    <row r="1144" spans="10:11">
      <c r="J1144" s="848"/>
      <c r="K1144" s="848"/>
    </row>
    <row r="1145" spans="10:11">
      <c r="J1145" s="848"/>
      <c r="K1145" s="848"/>
    </row>
    <row r="1146" spans="10:11">
      <c r="J1146" s="848"/>
      <c r="K1146" s="848"/>
    </row>
    <row r="1147" spans="10:11">
      <c r="J1147" s="848"/>
      <c r="K1147" s="848"/>
    </row>
    <row r="1148" spans="10:11">
      <c r="J1148" s="848"/>
      <c r="K1148" s="848"/>
    </row>
    <row r="1149" spans="10:11">
      <c r="J1149" s="848"/>
      <c r="K1149" s="848"/>
    </row>
    <row r="1150" spans="10:11">
      <c r="J1150" s="848"/>
      <c r="K1150" s="848"/>
    </row>
    <row r="1151" spans="10:11">
      <c r="J1151" s="848"/>
      <c r="K1151" s="848"/>
    </row>
    <row r="1152" spans="10:11">
      <c r="J1152" s="848"/>
      <c r="K1152" s="848"/>
    </row>
    <row r="1153" spans="10:11">
      <c r="J1153" s="848"/>
      <c r="K1153" s="848"/>
    </row>
    <row r="1154" spans="10:11">
      <c r="J1154" s="848"/>
      <c r="K1154" s="848"/>
    </row>
    <row r="1155" spans="10:11">
      <c r="J1155" s="848"/>
      <c r="K1155" s="848"/>
    </row>
    <row r="1156" spans="10:11">
      <c r="J1156" s="848"/>
      <c r="K1156" s="848"/>
    </row>
    <row r="1157" spans="10:11">
      <c r="J1157" s="848"/>
      <c r="K1157" s="848"/>
    </row>
    <row r="1158" spans="10:11">
      <c r="J1158" s="848"/>
      <c r="K1158" s="848"/>
    </row>
    <row r="1159" spans="10:11">
      <c r="J1159" s="848"/>
      <c r="K1159" s="848"/>
    </row>
    <row r="1160" spans="10:11">
      <c r="J1160" s="848"/>
      <c r="K1160" s="848"/>
    </row>
    <row r="1161" spans="10:11">
      <c r="J1161" s="848"/>
      <c r="K1161" s="848"/>
    </row>
    <row r="1162" spans="10:11">
      <c r="J1162" s="848"/>
      <c r="K1162" s="848"/>
    </row>
    <row r="1163" spans="10:11">
      <c r="J1163" s="848"/>
      <c r="K1163" s="848"/>
    </row>
    <row r="1164" spans="10:11">
      <c r="J1164" s="848"/>
      <c r="K1164" s="848"/>
    </row>
    <row r="1165" spans="10:11">
      <c r="J1165" s="848"/>
      <c r="K1165" s="848"/>
    </row>
    <row r="1166" spans="10:11">
      <c r="J1166" s="848"/>
      <c r="K1166" s="848"/>
    </row>
    <row r="1167" spans="10:11">
      <c r="J1167" s="848"/>
      <c r="K1167" s="848"/>
    </row>
    <row r="1168" spans="10:11">
      <c r="J1168" s="848"/>
      <c r="K1168" s="848"/>
    </row>
    <row r="1169" spans="10:11">
      <c r="J1169" s="848"/>
      <c r="K1169" s="848"/>
    </row>
    <row r="1170" spans="10:11">
      <c r="J1170" s="848"/>
      <c r="K1170" s="848"/>
    </row>
    <row r="1171" spans="10:11">
      <c r="J1171" s="848"/>
      <c r="K1171" s="848"/>
    </row>
    <row r="1172" spans="10:11">
      <c r="J1172" s="848"/>
      <c r="K1172" s="848"/>
    </row>
    <row r="1173" spans="10:11">
      <c r="J1173" s="848"/>
      <c r="K1173" s="848"/>
    </row>
    <row r="1174" spans="10:11">
      <c r="J1174" s="848"/>
      <c r="K1174" s="848"/>
    </row>
    <row r="1175" spans="10:11">
      <c r="J1175" s="848"/>
      <c r="K1175" s="848"/>
    </row>
    <row r="1176" spans="10:11">
      <c r="J1176" s="848"/>
      <c r="K1176" s="848"/>
    </row>
    <row r="1177" spans="10:11">
      <c r="J1177" s="848"/>
      <c r="K1177" s="848"/>
    </row>
    <row r="1178" spans="10:11">
      <c r="J1178" s="848"/>
      <c r="K1178" s="848"/>
    </row>
    <row r="1179" spans="10:11">
      <c r="J1179" s="848"/>
      <c r="K1179" s="848"/>
    </row>
    <row r="1180" spans="10:11">
      <c r="J1180" s="848"/>
      <c r="K1180" s="848"/>
    </row>
    <row r="1181" spans="10:11">
      <c r="J1181" s="848"/>
      <c r="K1181" s="848"/>
    </row>
    <row r="1182" spans="10:11">
      <c r="J1182" s="848"/>
      <c r="K1182" s="848"/>
    </row>
    <row r="1183" spans="10:11">
      <c r="J1183" s="848"/>
      <c r="K1183" s="848"/>
    </row>
    <row r="1184" spans="10:11">
      <c r="J1184" s="848"/>
      <c r="K1184" s="848"/>
    </row>
    <row r="1185" spans="10:11">
      <c r="J1185" s="848"/>
      <c r="K1185" s="848"/>
    </row>
    <row r="1186" spans="10:11">
      <c r="J1186" s="848"/>
      <c r="K1186" s="848"/>
    </row>
    <row r="1187" spans="10:11">
      <c r="J1187" s="848"/>
      <c r="K1187" s="848"/>
    </row>
    <row r="1188" spans="10:11">
      <c r="J1188" s="848"/>
      <c r="K1188" s="848"/>
    </row>
    <row r="1189" spans="10:11">
      <c r="J1189" s="848"/>
      <c r="K1189" s="848"/>
    </row>
    <row r="1190" spans="10:11">
      <c r="J1190" s="848"/>
      <c r="K1190" s="848"/>
    </row>
    <row r="1191" spans="10:11">
      <c r="J1191" s="848"/>
      <c r="K1191" s="848"/>
    </row>
    <row r="1192" spans="10:11">
      <c r="J1192" s="848"/>
      <c r="K1192" s="848"/>
    </row>
    <row r="1193" spans="10:11">
      <c r="J1193" s="848"/>
      <c r="K1193" s="848"/>
    </row>
    <row r="1194" spans="10:11">
      <c r="J1194" s="848"/>
      <c r="K1194" s="848"/>
    </row>
    <row r="1195" spans="10:11">
      <c r="J1195" s="848"/>
      <c r="K1195" s="848"/>
    </row>
    <row r="1196" spans="10:11">
      <c r="J1196" s="848"/>
      <c r="K1196" s="848"/>
    </row>
    <row r="1197" spans="10:11">
      <c r="J1197" s="848"/>
      <c r="K1197" s="848"/>
    </row>
    <row r="1198" spans="10:11">
      <c r="J1198" s="848"/>
      <c r="K1198" s="848"/>
    </row>
    <row r="1199" spans="10:11">
      <c r="J1199" s="848"/>
      <c r="K1199" s="848"/>
    </row>
    <row r="1200" spans="10:11">
      <c r="J1200" s="848"/>
      <c r="K1200" s="848"/>
    </row>
    <row r="1201" spans="10:11">
      <c r="J1201" s="848"/>
      <c r="K1201" s="848"/>
    </row>
    <row r="1202" spans="10:11">
      <c r="J1202" s="848"/>
      <c r="K1202" s="848"/>
    </row>
    <row r="1203" spans="10:11">
      <c r="J1203" s="848"/>
      <c r="K1203" s="848"/>
    </row>
    <row r="1204" spans="10:11">
      <c r="J1204" s="848"/>
      <c r="K1204" s="848"/>
    </row>
    <row r="1205" spans="10:11">
      <c r="J1205" s="848"/>
      <c r="K1205" s="848"/>
    </row>
    <row r="1206" spans="10:11">
      <c r="J1206" s="848"/>
      <c r="K1206" s="848"/>
    </row>
    <row r="1207" spans="10:11">
      <c r="J1207" s="848"/>
      <c r="K1207" s="848"/>
    </row>
    <row r="1208" spans="10:11">
      <c r="J1208" s="848"/>
      <c r="K1208" s="848"/>
    </row>
    <row r="1209" spans="10:11">
      <c r="J1209" s="848"/>
      <c r="K1209" s="848"/>
    </row>
    <row r="1210" spans="10:11">
      <c r="J1210" s="848"/>
      <c r="K1210" s="848"/>
    </row>
    <row r="1211" spans="10:11">
      <c r="J1211" s="848"/>
      <c r="K1211" s="848"/>
    </row>
    <row r="1212" spans="10:11">
      <c r="J1212" s="848"/>
      <c r="K1212" s="848"/>
    </row>
    <row r="1213" spans="10:11">
      <c r="J1213" s="848"/>
      <c r="K1213" s="848"/>
    </row>
    <row r="1214" spans="10:11">
      <c r="J1214" s="848"/>
      <c r="K1214" s="848"/>
    </row>
    <row r="1215" spans="10:11">
      <c r="J1215" s="848"/>
      <c r="K1215" s="848"/>
    </row>
    <row r="1216" spans="10:11">
      <c r="J1216" s="848"/>
      <c r="K1216" s="848"/>
    </row>
    <row r="1217" spans="10:11">
      <c r="J1217" s="848"/>
      <c r="K1217" s="848"/>
    </row>
    <row r="1218" spans="10:11">
      <c r="J1218" s="848"/>
      <c r="K1218" s="848"/>
    </row>
    <row r="1219" spans="10:11">
      <c r="J1219" s="848"/>
      <c r="K1219" s="848"/>
    </row>
    <row r="1220" spans="10:11">
      <c r="J1220" s="848"/>
      <c r="K1220" s="848"/>
    </row>
    <row r="1221" spans="10:11">
      <c r="J1221" s="848"/>
      <c r="K1221" s="848"/>
    </row>
    <row r="1222" spans="10:11">
      <c r="J1222" s="848"/>
      <c r="K1222" s="848"/>
    </row>
    <row r="1223" spans="10:11">
      <c r="J1223" s="848"/>
      <c r="K1223" s="848"/>
    </row>
    <row r="1224" spans="10:11">
      <c r="J1224" s="848"/>
      <c r="K1224" s="848"/>
    </row>
    <row r="1225" spans="10:11">
      <c r="J1225" s="848"/>
      <c r="K1225" s="848"/>
    </row>
    <row r="1226" spans="10:11">
      <c r="J1226" s="848"/>
      <c r="K1226" s="848"/>
    </row>
    <row r="1227" spans="10:11">
      <c r="J1227" s="848"/>
      <c r="K1227" s="848"/>
    </row>
    <row r="1228" spans="10:11">
      <c r="J1228" s="848"/>
      <c r="K1228" s="848"/>
    </row>
    <row r="1229" spans="10:11">
      <c r="J1229" s="848"/>
      <c r="K1229" s="848"/>
    </row>
    <row r="1230" spans="10:11">
      <c r="J1230" s="848"/>
      <c r="K1230" s="848"/>
    </row>
    <row r="1231" spans="10:11">
      <c r="J1231" s="848"/>
      <c r="K1231" s="848"/>
    </row>
    <row r="1232" spans="10:11">
      <c r="J1232" s="848"/>
      <c r="K1232" s="848"/>
    </row>
    <row r="1233" spans="10:11">
      <c r="J1233" s="848"/>
      <c r="K1233" s="848"/>
    </row>
    <row r="1234" spans="10:11">
      <c r="J1234" s="848"/>
      <c r="K1234" s="848"/>
    </row>
    <row r="1235" spans="10:11">
      <c r="J1235" s="848"/>
      <c r="K1235" s="848"/>
    </row>
    <row r="1236" spans="10:11">
      <c r="J1236" s="848"/>
      <c r="K1236" s="848"/>
    </row>
    <row r="1237" spans="10:11">
      <c r="J1237" s="848"/>
      <c r="K1237" s="848"/>
    </row>
    <row r="1238" spans="10:11">
      <c r="J1238" s="848"/>
      <c r="K1238" s="848"/>
    </row>
    <row r="1239" spans="10:11">
      <c r="J1239" s="848"/>
      <c r="K1239" s="848"/>
    </row>
    <row r="1240" spans="10:11">
      <c r="J1240" s="848"/>
      <c r="K1240" s="848"/>
    </row>
    <row r="1241" spans="10:11">
      <c r="J1241" s="848"/>
      <c r="K1241" s="848"/>
    </row>
    <row r="1242" spans="10:11">
      <c r="J1242" s="848"/>
      <c r="K1242" s="848"/>
    </row>
    <row r="1243" spans="10:11">
      <c r="J1243" s="848"/>
      <c r="K1243" s="848"/>
    </row>
    <row r="1244" spans="10:11">
      <c r="J1244" s="848"/>
      <c r="K1244" s="848"/>
    </row>
    <row r="1245" spans="10:11">
      <c r="J1245" s="848"/>
      <c r="K1245" s="848"/>
    </row>
    <row r="1246" spans="10:11">
      <c r="J1246" s="848"/>
      <c r="K1246" s="848"/>
    </row>
    <row r="1247" spans="10:11">
      <c r="J1247" s="848"/>
      <c r="K1247" s="848"/>
    </row>
    <row r="1248" spans="10:11">
      <c r="J1248" s="848"/>
      <c r="K1248" s="848"/>
    </row>
    <row r="1249" spans="10:11">
      <c r="J1249" s="848"/>
      <c r="K1249" s="848"/>
    </row>
    <row r="1250" spans="10:11">
      <c r="J1250" s="848"/>
      <c r="K1250" s="848"/>
    </row>
    <row r="1251" spans="10:11">
      <c r="J1251" s="848"/>
      <c r="K1251" s="848"/>
    </row>
    <row r="1252" spans="10:11">
      <c r="J1252" s="848"/>
      <c r="K1252" s="848"/>
    </row>
    <row r="1253" spans="10:11">
      <c r="J1253" s="848"/>
      <c r="K1253" s="848"/>
    </row>
    <row r="1254" spans="10:11">
      <c r="J1254" s="848"/>
      <c r="K1254" s="848"/>
    </row>
    <row r="1255" spans="10:11">
      <c r="J1255" s="848"/>
      <c r="K1255" s="848"/>
    </row>
    <row r="1256" spans="10:11">
      <c r="J1256" s="848"/>
      <c r="K1256" s="848"/>
    </row>
    <row r="1257" spans="10:11">
      <c r="J1257" s="848"/>
      <c r="K1257" s="848"/>
    </row>
    <row r="1258" spans="10:11">
      <c r="J1258" s="848"/>
      <c r="K1258" s="848"/>
    </row>
    <row r="1259" spans="10:11">
      <c r="J1259" s="848"/>
      <c r="K1259" s="848"/>
    </row>
    <row r="1260" spans="10:11">
      <c r="J1260" s="848"/>
      <c r="K1260" s="848"/>
    </row>
    <row r="1261" spans="10:11">
      <c r="J1261" s="848"/>
      <c r="K1261" s="848"/>
    </row>
    <row r="1262" spans="10:11">
      <c r="J1262" s="848"/>
      <c r="K1262" s="848"/>
    </row>
    <row r="1263" spans="10:11">
      <c r="J1263" s="848"/>
      <c r="K1263" s="848"/>
    </row>
    <row r="1264" spans="10:11">
      <c r="J1264" s="848"/>
      <c r="K1264" s="848"/>
    </row>
    <row r="1265" spans="10:11">
      <c r="J1265" s="848"/>
      <c r="K1265" s="848"/>
    </row>
    <row r="1266" spans="10:11">
      <c r="J1266" s="848"/>
      <c r="K1266" s="848"/>
    </row>
    <row r="1267" spans="10:11">
      <c r="J1267" s="848"/>
      <c r="K1267" s="848"/>
    </row>
    <row r="1268" spans="10:11">
      <c r="J1268" s="848"/>
      <c r="K1268" s="848"/>
    </row>
    <row r="1269" spans="10:11">
      <c r="J1269" s="848"/>
      <c r="K1269" s="848"/>
    </row>
    <row r="1270" spans="10:11">
      <c r="J1270" s="848"/>
      <c r="K1270" s="848"/>
    </row>
    <row r="1271" spans="10:11">
      <c r="J1271" s="848"/>
      <c r="K1271" s="848"/>
    </row>
    <row r="1272" spans="10:11">
      <c r="J1272" s="848"/>
      <c r="K1272" s="848"/>
    </row>
    <row r="1273" spans="10:11">
      <c r="J1273" s="848"/>
      <c r="K1273" s="848"/>
    </row>
    <row r="1274" spans="10:11">
      <c r="J1274" s="848"/>
      <c r="K1274" s="848"/>
    </row>
    <row r="1275" spans="10:11">
      <c r="J1275" s="848"/>
      <c r="K1275" s="848"/>
    </row>
    <row r="1276" spans="10:11">
      <c r="J1276" s="848"/>
      <c r="K1276" s="848"/>
    </row>
    <row r="1277" spans="10:11">
      <c r="J1277" s="848"/>
      <c r="K1277" s="848"/>
    </row>
    <row r="1278" spans="10:11">
      <c r="J1278" s="848"/>
      <c r="K1278" s="848"/>
    </row>
    <row r="1279" spans="10:11">
      <c r="J1279" s="848"/>
      <c r="K1279" s="848"/>
    </row>
    <row r="1280" spans="10:11">
      <c r="J1280" s="848"/>
      <c r="K1280" s="848"/>
    </row>
    <row r="1281" spans="10:11">
      <c r="J1281" s="848"/>
      <c r="K1281" s="848"/>
    </row>
    <row r="1282" spans="10:11">
      <c r="J1282" s="848"/>
      <c r="K1282" s="848"/>
    </row>
    <row r="1283" spans="10:11">
      <c r="J1283" s="848"/>
      <c r="K1283" s="848"/>
    </row>
    <row r="1284" spans="10:11">
      <c r="J1284" s="848"/>
      <c r="K1284" s="848"/>
    </row>
    <row r="1285" spans="10:11">
      <c r="J1285" s="848"/>
      <c r="K1285" s="848"/>
    </row>
    <row r="1286" spans="10:11">
      <c r="J1286" s="848"/>
      <c r="K1286" s="848"/>
    </row>
    <row r="1287" spans="10:11">
      <c r="J1287" s="848"/>
      <c r="K1287" s="848"/>
    </row>
    <row r="1288" spans="10:11">
      <c r="J1288" s="848"/>
      <c r="K1288" s="848"/>
    </row>
    <row r="1289" spans="10:11">
      <c r="J1289" s="848"/>
      <c r="K1289" s="848"/>
    </row>
    <row r="1290" spans="10:11">
      <c r="J1290" s="848"/>
      <c r="K1290" s="848"/>
    </row>
    <row r="1291" spans="10:11">
      <c r="J1291" s="848"/>
      <c r="K1291" s="848"/>
    </row>
    <row r="1292" spans="10:11">
      <c r="J1292" s="848"/>
      <c r="K1292" s="848"/>
    </row>
    <row r="1293" spans="10:11">
      <c r="J1293" s="848"/>
      <c r="K1293" s="848"/>
    </row>
    <row r="1294" spans="10:11">
      <c r="J1294" s="848"/>
      <c r="K1294" s="848"/>
    </row>
    <row r="1295" spans="10:11">
      <c r="J1295" s="848"/>
      <c r="K1295" s="848"/>
    </row>
    <row r="1296" spans="10:11">
      <c r="J1296" s="848"/>
      <c r="K1296" s="848"/>
    </row>
    <row r="1297" spans="10:11">
      <c r="J1297" s="848"/>
      <c r="K1297" s="848"/>
    </row>
    <row r="1298" spans="10:11">
      <c r="J1298" s="848"/>
      <c r="K1298" s="848"/>
    </row>
    <row r="1299" spans="10:11">
      <c r="J1299" s="848"/>
      <c r="K1299" s="848"/>
    </row>
    <row r="1300" spans="10:11">
      <c r="J1300" s="848"/>
      <c r="K1300" s="848"/>
    </row>
    <row r="1301" spans="10:11">
      <c r="J1301" s="848"/>
      <c r="K1301" s="848"/>
    </row>
    <row r="1302" spans="10:11">
      <c r="J1302" s="848"/>
      <c r="K1302" s="848"/>
    </row>
    <row r="1303" spans="10:11">
      <c r="J1303" s="848"/>
      <c r="K1303" s="848"/>
    </row>
    <row r="1304" spans="10:11">
      <c r="J1304" s="848"/>
      <c r="K1304" s="848"/>
    </row>
    <row r="1305" spans="10:11">
      <c r="J1305" s="848"/>
      <c r="K1305" s="848"/>
    </row>
    <row r="1306" spans="10:11">
      <c r="J1306" s="848"/>
      <c r="K1306" s="848"/>
    </row>
    <row r="1307" spans="10:11">
      <c r="J1307" s="848"/>
      <c r="K1307" s="848"/>
    </row>
    <row r="1308" spans="10:11">
      <c r="J1308" s="848"/>
      <c r="K1308" s="848"/>
    </row>
    <row r="1309" spans="10:11">
      <c r="J1309" s="848"/>
      <c r="K1309" s="848"/>
    </row>
    <row r="1310" spans="10:11">
      <c r="J1310" s="848"/>
      <c r="K1310" s="848"/>
    </row>
    <row r="1311" spans="10:11">
      <c r="J1311" s="848"/>
      <c r="K1311" s="848"/>
    </row>
    <row r="1312" spans="10:11">
      <c r="J1312" s="848"/>
      <c r="K1312" s="848"/>
    </row>
    <row r="1313" spans="10:11">
      <c r="J1313" s="848"/>
      <c r="K1313" s="848"/>
    </row>
    <row r="1314" spans="10:11">
      <c r="J1314" s="848"/>
      <c r="K1314" s="848"/>
    </row>
    <row r="1315" spans="10:11">
      <c r="J1315" s="848"/>
      <c r="K1315" s="848"/>
    </row>
    <row r="1316" spans="10:11">
      <c r="J1316" s="848"/>
      <c r="K1316" s="848"/>
    </row>
    <row r="1317" spans="10:11">
      <c r="J1317" s="848"/>
      <c r="K1317" s="848"/>
    </row>
    <row r="1318" spans="10:11">
      <c r="J1318" s="848"/>
      <c r="K1318" s="848"/>
    </row>
    <row r="1319" spans="10:11">
      <c r="J1319" s="848"/>
      <c r="K1319" s="848"/>
    </row>
    <row r="1320" spans="10:11">
      <c r="J1320" s="848"/>
      <c r="K1320" s="848"/>
    </row>
    <row r="1321" spans="10:11">
      <c r="J1321" s="848"/>
      <c r="K1321" s="848"/>
    </row>
    <row r="1322" spans="10:11">
      <c r="J1322" s="848"/>
      <c r="K1322" s="848"/>
    </row>
    <row r="1323" spans="10:11">
      <c r="J1323" s="848"/>
      <c r="K1323" s="848"/>
    </row>
    <row r="1324" spans="10:11">
      <c r="J1324" s="848"/>
      <c r="K1324" s="848"/>
    </row>
    <row r="1325" spans="10:11">
      <c r="J1325" s="848"/>
      <c r="K1325" s="848"/>
    </row>
    <row r="1326" spans="10:11">
      <c r="J1326" s="848"/>
      <c r="K1326" s="848"/>
    </row>
    <row r="1327" spans="10:11">
      <c r="J1327" s="848"/>
      <c r="K1327" s="848"/>
    </row>
    <row r="1328" spans="10:11">
      <c r="J1328" s="848"/>
      <c r="K1328" s="848"/>
    </row>
    <row r="1329" spans="10:11">
      <c r="J1329" s="848"/>
      <c r="K1329" s="848"/>
    </row>
    <row r="1330" spans="10:11">
      <c r="J1330" s="848"/>
      <c r="K1330" s="848"/>
    </row>
    <row r="1331" spans="10:11">
      <c r="J1331" s="848"/>
      <c r="K1331" s="848"/>
    </row>
    <row r="1332" spans="10:11">
      <c r="J1332" s="848"/>
      <c r="K1332" s="848"/>
    </row>
    <row r="1333" spans="10:11">
      <c r="J1333" s="848"/>
      <c r="K1333" s="848"/>
    </row>
    <row r="1334" spans="10:11">
      <c r="J1334" s="848"/>
      <c r="K1334" s="848"/>
    </row>
    <row r="1335" spans="10:11">
      <c r="J1335" s="848"/>
      <c r="K1335" s="848"/>
    </row>
    <row r="1336" spans="10:11">
      <c r="J1336" s="848"/>
      <c r="K1336" s="848"/>
    </row>
    <row r="1337" spans="10:11">
      <c r="J1337" s="848"/>
      <c r="K1337" s="848"/>
    </row>
    <row r="1338" spans="10:11">
      <c r="J1338" s="848"/>
      <c r="K1338" s="848"/>
    </row>
    <row r="1339" spans="10:11">
      <c r="J1339" s="848"/>
      <c r="K1339" s="848"/>
    </row>
    <row r="1340" spans="10:11">
      <c r="J1340" s="848"/>
      <c r="K1340" s="848"/>
    </row>
    <row r="1341" spans="10:11">
      <c r="J1341" s="848"/>
      <c r="K1341" s="848"/>
    </row>
    <row r="1342" spans="10:11">
      <c r="J1342" s="848"/>
      <c r="K1342" s="848"/>
    </row>
    <row r="1343" spans="10:11">
      <c r="J1343" s="848"/>
      <c r="K1343" s="848"/>
    </row>
    <row r="1344" spans="10:11">
      <c r="J1344" s="848"/>
      <c r="K1344" s="848"/>
    </row>
    <row r="1345" spans="10:11">
      <c r="J1345" s="848"/>
      <c r="K1345" s="848"/>
    </row>
    <row r="1346" spans="10:11">
      <c r="J1346" s="848"/>
      <c r="K1346" s="848"/>
    </row>
    <row r="1347" spans="10:11">
      <c r="J1347" s="848"/>
      <c r="K1347" s="848"/>
    </row>
    <row r="1348" spans="10:11">
      <c r="J1348" s="848"/>
      <c r="K1348" s="848"/>
    </row>
    <row r="1349" spans="10:11">
      <c r="J1349" s="848"/>
      <c r="K1349" s="848"/>
    </row>
    <row r="1350" spans="10:11">
      <c r="J1350" s="848"/>
      <c r="K1350" s="848"/>
    </row>
    <row r="1351" spans="10:11">
      <c r="J1351" s="848"/>
      <c r="K1351" s="848"/>
    </row>
    <row r="1352" spans="10:11">
      <c r="J1352" s="848"/>
      <c r="K1352" s="848"/>
    </row>
    <row r="1353" spans="10:11">
      <c r="J1353" s="848"/>
      <c r="K1353" s="848"/>
    </row>
    <row r="1354" spans="10:11">
      <c r="J1354" s="848"/>
      <c r="K1354" s="848"/>
    </row>
    <row r="1355" spans="10:11">
      <c r="J1355" s="848"/>
      <c r="K1355" s="848"/>
    </row>
    <row r="1356" spans="10:11">
      <c r="J1356" s="848"/>
      <c r="K1356" s="848"/>
    </row>
    <row r="1357" spans="10:11">
      <c r="J1357" s="848"/>
      <c r="K1357" s="848"/>
    </row>
    <row r="1358" spans="10:11">
      <c r="J1358" s="848"/>
      <c r="K1358" s="848"/>
    </row>
    <row r="1359" spans="10:11">
      <c r="J1359" s="848"/>
      <c r="K1359" s="848"/>
    </row>
    <row r="1360" spans="10:11">
      <c r="J1360" s="848"/>
      <c r="K1360" s="848"/>
    </row>
    <row r="1361" spans="10:11">
      <c r="J1361" s="848"/>
      <c r="K1361" s="848"/>
    </row>
    <row r="1362" spans="10:11">
      <c r="J1362" s="848"/>
      <c r="K1362" s="848"/>
    </row>
    <row r="1363" spans="10:11">
      <c r="J1363" s="848"/>
      <c r="K1363" s="848"/>
    </row>
    <row r="1364" spans="10:11">
      <c r="J1364" s="848"/>
      <c r="K1364" s="848"/>
    </row>
    <row r="1365" spans="10:11">
      <c r="J1365" s="848"/>
      <c r="K1365" s="848"/>
    </row>
    <row r="1366" spans="10:11">
      <c r="J1366" s="848"/>
      <c r="K1366" s="848"/>
    </row>
    <row r="1367" spans="10:11">
      <c r="J1367" s="848"/>
      <c r="K1367" s="848"/>
    </row>
    <row r="1368" spans="10:11">
      <c r="J1368" s="848"/>
      <c r="K1368" s="848"/>
    </row>
    <row r="1369" spans="10:11">
      <c r="J1369" s="848"/>
      <c r="K1369" s="848"/>
    </row>
    <row r="1370" spans="10:11">
      <c r="J1370" s="848"/>
      <c r="K1370" s="848"/>
    </row>
    <row r="1371" spans="10:11">
      <c r="J1371" s="848"/>
      <c r="K1371" s="848"/>
    </row>
    <row r="1372" spans="10:11">
      <c r="J1372" s="848"/>
      <c r="K1372" s="848"/>
    </row>
    <row r="1373" spans="10:11">
      <c r="J1373" s="848"/>
      <c r="K1373" s="848"/>
    </row>
    <row r="1374" spans="10:11">
      <c r="J1374" s="848"/>
      <c r="K1374" s="848"/>
    </row>
    <row r="1375" spans="10:11">
      <c r="J1375" s="848"/>
      <c r="K1375" s="848"/>
    </row>
    <row r="1376" spans="10:11">
      <c r="J1376" s="848"/>
      <c r="K1376" s="848"/>
    </row>
    <row r="1377" spans="10:11">
      <c r="J1377" s="848"/>
      <c r="K1377" s="848"/>
    </row>
    <row r="1378" spans="10:11">
      <c r="J1378" s="848"/>
      <c r="K1378" s="848"/>
    </row>
    <row r="1379" spans="10:11">
      <c r="J1379" s="848"/>
      <c r="K1379" s="848"/>
    </row>
    <row r="1380" spans="10:11">
      <c r="J1380" s="848"/>
      <c r="K1380" s="848"/>
    </row>
    <row r="1381" spans="10:11">
      <c r="J1381" s="848"/>
      <c r="K1381" s="848"/>
    </row>
    <row r="1382" spans="10:11">
      <c r="J1382" s="848"/>
      <c r="K1382" s="848"/>
    </row>
    <row r="1383" spans="10:11">
      <c r="J1383" s="848"/>
      <c r="K1383" s="848"/>
    </row>
    <row r="1384" spans="10:11">
      <c r="J1384" s="848"/>
      <c r="K1384" s="848"/>
    </row>
    <row r="1385" spans="10:11">
      <c r="J1385" s="848"/>
      <c r="K1385" s="848"/>
    </row>
    <row r="1386" spans="10:11">
      <c r="J1386" s="848"/>
      <c r="K1386" s="848"/>
    </row>
    <row r="1387" spans="10:11">
      <c r="J1387" s="848"/>
      <c r="K1387" s="848"/>
    </row>
    <row r="1388" spans="10:11">
      <c r="J1388" s="848"/>
      <c r="K1388" s="848"/>
    </row>
    <row r="1389" spans="10:11">
      <c r="J1389" s="848"/>
      <c r="K1389" s="848"/>
    </row>
    <row r="1390" spans="10:11">
      <c r="J1390" s="848"/>
      <c r="K1390" s="848"/>
    </row>
    <row r="1391" spans="10:11">
      <c r="J1391" s="848"/>
      <c r="K1391" s="848"/>
    </row>
    <row r="1392" spans="10:11">
      <c r="J1392" s="848"/>
      <c r="K1392" s="848"/>
    </row>
    <row r="1393" spans="10:11">
      <c r="J1393" s="848"/>
      <c r="K1393" s="848"/>
    </row>
    <row r="1394" spans="10:11">
      <c r="J1394" s="848"/>
      <c r="K1394" s="848"/>
    </row>
    <row r="1395" spans="10:11">
      <c r="J1395" s="848"/>
      <c r="K1395" s="848"/>
    </row>
    <row r="1396" spans="10:11">
      <c r="J1396" s="848"/>
      <c r="K1396" s="848"/>
    </row>
    <row r="1397" spans="10:11">
      <c r="J1397" s="848"/>
      <c r="K1397" s="848"/>
    </row>
    <row r="1398" spans="10:11">
      <c r="J1398" s="848"/>
      <c r="K1398" s="848"/>
    </row>
    <row r="1399" spans="10:11">
      <c r="J1399" s="848"/>
      <c r="K1399" s="848"/>
    </row>
    <row r="1400" spans="10:11">
      <c r="J1400" s="848"/>
      <c r="K1400" s="848"/>
    </row>
    <row r="1401" spans="10:11">
      <c r="J1401" s="848"/>
      <c r="K1401" s="848"/>
    </row>
    <row r="1402" spans="10:11">
      <c r="J1402" s="848"/>
      <c r="K1402" s="848"/>
    </row>
    <row r="1403" spans="10:11">
      <c r="J1403" s="848"/>
      <c r="K1403" s="848"/>
    </row>
    <row r="1404" spans="10:11">
      <c r="J1404" s="848"/>
      <c r="K1404" s="848"/>
    </row>
    <row r="1405" spans="10:11">
      <c r="J1405" s="848"/>
      <c r="K1405" s="848"/>
    </row>
    <row r="1406" spans="10:11">
      <c r="J1406" s="848"/>
      <c r="K1406" s="848"/>
    </row>
    <row r="1407" spans="10:11">
      <c r="J1407" s="848"/>
      <c r="K1407" s="848"/>
    </row>
    <row r="1408" spans="10:11">
      <c r="J1408" s="848"/>
      <c r="K1408" s="848"/>
    </row>
    <row r="1409" spans="10:11">
      <c r="J1409" s="848"/>
      <c r="K1409" s="848"/>
    </row>
    <row r="1410" spans="10:11">
      <c r="J1410" s="848"/>
      <c r="K1410" s="848"/>
    </row>
    <row r="1411" spans="10:11">
      <c r="J1411" s="848"/>
      <c r="K1411" s="848"/>
    </row>
    <row r="1412" spans="10:11">
      <c r="J1412" s="848"/>
      <c r="K1412" s="848"/>
    </row>
    <row r="1413" spans="10:11">
      <c r="J1413" s="848"/>
      <c r="K1413" s="848"/>
    </row>
    <row r="1414" spans="10:11">
      <c r="J1414" s="848"/>
      <c r="K1414" s="848"/>
    </row>
    <row r="1415" spans="10:11">
      <c r="J1415" s="848"/>
      <c r="K1415" s="848"/>
    </row>
    <row r="1416" spans="10:11">
      <c r="J1416" s="848"/>
      <c r="K1416" s="848"/>
    </row>
    <row r="1417" spans="10:11">
      <c r="J1417" s="848"/>
      <c r="K1417" s="848"/>
    </row>
    <row r="1418" spans="10:11">
      <c r="J1418" s="848"/>
      <c r="K1418" s="848"/>
    </row>
    <row r="1419" spans="10:11">
      <c r="J1419" s="848"/>
      <c r="K1419" s="848"/>
    </row>
    <row r="1420" spans="10:11">
      <c r="J1420" s="848"/>
      <c r="K1420" s="848"/>
    </row>
    <row r="1421" spans="10:11">
      <c r="J1421" s="848"/>
      <c r="K1421" s="848"/>
    </row>
    <row r="1422" spans="10:11">
      <c r="J1422" s="848"/>
      <c r="K1422" s="848"/>
    </row>
    <row r="1423" spans="10:11">
      <c r="J1423" s="848"/>
      <c r="K1423" s="848"/>
    </row>
    <row r="1424" spans="10:11">
      <c r="J1424" s="848"/>
      <c r="K1424" s="848"/>
    </row>
    <row r="1425" spans="10:11">
      <c r="J1425" s="848"/>
      <c r="K1425" s="848"/>
    </row>
    <row r="1426" spans="10:11">
      <c r="J1426" s="848"/>
      <c r="K1426" s="848"/>
    </row>
    <row r="1427" spans="10:11">
      <c r="J1427" s="848"/>
      <c r="K1427" s="848"/>
    </row>
    <row r="1428" spans="10:11">
      <c r="J1428" s="848"/>
      <c r="K1428" s="848"/>
    </row>
    <row r="1429" spans="10:11">
      <c r="J1429" s="848"/>
      <c r="K1429" s="848"/>
    </row>
    <row r="1430" spans="10:11">
      <c r="J1430" s="848"/>
      <c r="K1430" s="848"/>
    </row>
    <row r="1431" spans="10:11">
      <c r="J1431" s="848"/>
      <c r="K1431" s="848"/>
    </row>
    <row r="1432" spans="10:11">
      <c r="J1432" s="848"/>
      <c r="K1432" s="848"/>
    </row>
    <row r="1433" spans="10:11">
      <c r="J1433" s="848"/>
      <c r="K1433" s="848"/>
    </row>
    <row r="1434" spans="10:11">
      <c r="J1434" s="848"/>
      <c r="K1434" s="848"/>
    </row>
    <row r="1435" spans="10:11">
      <c r="J1435" s="848"/>
      <c r="K1435" s="848"/>
    </row>
    <row r="1436" spans="10:11">
      <c r="J1436" s="848"/>
      <c r="K1436" s="848"/>
    </row>
    <row r="1437" spans="10:11">
      <c r="J1437" s="848"/>
      <c r="K1437" s="848"/>
    </row>
    <row r="1438" spans="10:11">
      <c r="J1438" s="848"/>
      <c r="K1438" s="848"/>
    </row>
    <row r="1439" spans="10:11">
      <c r="J1439" s="848"/>
      <c r="K1439" s="848"/>
    </row>
    <row r="1440" spans="10:11">
      <c r="J1440" s="848"/>
      <c r="K1440" s="848"/>
    </row>
    <row r="1441" spans="10:11">
      <c r="J1441" s="848"/>
      <c r="K1441" s="848"/>
    </row>
    <row r="1442" spans="10:11">
      <c r="J1442" s="848"/>
      <c r="K1442" s="848"/>
    </row>
    <row r="1443" spans="10:11">
      <c r="J1443" s="848"/>
      <c r="K1443" s="848"/>
    </row>
    <row r="1444" spans="10:11">
      <c r="J1444" s="848"/>
      <c r="K1444" s="848"/>
    </row>
    <row r="1445" spans="10:11">
      <c r="J1445" s="848"/>
      <c r="K1445" s="848"/>
    </row>
    <row r="1446" spans="10:11">
      <c r="J1446" s="848"/>
      <c r="K1446" s="848"/>
    </row>
    <row r="1447" spans="10:11">
      <c r="J1447" s="848"/>
      <c r="K1447" s="848"/>
    </row>
    <row r="1448" spans="10:11">
      <c r="J1448" s="848"/>
      <c r="K1448" s="848"/>
    </row>
    <row r="1449" spans="10:11">
      <c r="J1449" s="848"/>
      <c r="K1449" s="848"/>
    </row>
    <row r="1450" spans="10:11">
      <c r="J1450" s="848"/>
      <c r="K1450" s="848"/>
    </row>
    <row r="1451" spans="10:11">
      <c r="J1451" s="848"/>
      <c r="K1451" s="848"/>
    </row>
    <row r="1452" spans="10:11">
      <c r="J1452" s="848"/>
      <c r="K1452" s="848"/>
    </row>
    <row r="1453" spans="10:11">
      <c r="J1453" s="848"/>
      <c r="K1453" s="848"/>
    </row>
    <row r="1454" spans="10:11">
      <c r="J1454" s="848"/>
      <c r="K1454" s="848"/>
    </row>
    <row r="1455" spans="10:11">
      <c r="J1455" s="848"/>
      <c r="K1455" s="848"/>
    </row>
    <row r="1456" spans="10:11">
      <c r="J1456" s="848"/>
      <c r="K1456" s="848"/>
    </row>
    <row r="1457" spans="10:11">
      <c r="J1457" s="848"/>
      <c r="K1457" s="848"/>
    </row>
    <row r="1458" spans="10:11">
      <c r="J1458" s="848"/>
      <c r="K1458" s="848"/>
    </row>
    <row r="1459" spans="10:11">
      <c r="J1459" s="848"/>
      <c r="K1459" s="848"/>
    </row>
    <row r="1460" spans="10:11">
      <c r="J1460" s="848"/>
      <c r="K1460" s="848"/>
    </row>
    <row r="1461" spans="10:11">
      <c r="J1461" s="848"/>
      <c r="K1461" s="848"/>
    </row>
    <row r="1462" spans="10:11">
      <c r="J1462" s="848"/>
      <c r="K1462" s="848"/>
    </row>
    <row r="1463" spans="10:11">
      <c r="J1463" s="848"/>
      <c r="K1463" s="848"/>
    </row>
    <row r="1464" spans="10:11">
      <c r="J1464" s="848"/>
      <c r="K1464" s="848"/>
    </row>
    <row r="1465" spans="10:11">
      <c r="J1465" s="848"/>
      <c r="K1465" s="848"/>
    </row>
    <row r="1466" spans="10:11">
      <c r="J1466" s="848"/>
      <c r="K1466" s="848"/>
    </row>
    <row r="1467" spans="10:11">
      <c r="J1467" s="848"/>
      <c r="K1467" s="848"/>
    </row>
    <row r="1468" spans="10:11">
      <c r="J1468" s="848"/>
      <c r="K1468" s="848"/>
    </row>
    <row r="1469" spans="10:11">
      <c r="J1469" s="848"/>
      <c r="K1469" s="848"/>
    </row>
    <row r="1470" spans="10:11">
      <c r="J1470" s="848"/>
      <c r="K1470" s="848"/>
    </row>
    <row r="1471" spans="10:11">
      <c r="J1471" s="848"/>
      <c r="K1471" s="848"/>
    </row>
    <row r="1472" spans="10:11">
      <c r="J1472" s="848"/>
      <c r="K1472" s="848"/>
    </row>
    <row r="1473" spans="10:11">
      <c r="J1473" s="848"/>
      <c r="K1473" s="848"/>
    </row>
    <row r="1474" spans="10:11">
      <c r="J1474" s="848"/>
      <c r="K1474" s="848"/>
    </row>
    <row r="1475" spans="10:11">
      <c r="J1475" s="848"/>
      <c r="K1475" s="848"/>
    </row>
    <row r="1476" spans="10:11">
      <c r="J1476" s="848"/>
      <c r="K1476" s="848"/>
    </row>
    <row r="1477" spans="10:11">
      <c r="J1477" s="848"/>
      <c r="K1477" s="848"/>
    </row>
    <row r="1478" spans="10:11">
      <c r="J1478" s="848"/>
      <c r="K1478" s="848"/>
    </row>
    <row r="1479" spans="10:11">
      <c r="J1479" s="848"/>
      <c r="K1479" s="848"/>
    </row>
    <row r="1480" spans="10:11">
      <c r="J1480" s="848"/>
      <c r="K1480" s="848"/>
    </row>
    <row r="1481" spans="10:11">
      <c r="J1481" s="848"/>
      <c r="K1481" s="848"/>
    </row>
    <row r="1482" spans="10:11">
      <c r="J1482" s="848"/>
      <c r="K1482" s="848"/>
    </row>
    <row r="1483" spans="10:11">
      <c r="J1483" s="848"/>
      <c r="K1483" s="848"/>
    </row>
    <row r="1484" spans="10:11">
      <c r="J1484" s="848"/>
      <c r="K1484" s="848"/>
    </row>
    <row r="1485" spans="10:11">
      <c r="J1485" s="848"/>
      <c r="K1485" s="848"/>
    </row>
    <row r="1486" spans="10:11">
      <c r="J1486" s="848"/>
      <c r="K1486" s="848"/>
    </row>
    <row r="1487" spans="10:11">
      <c r="J1487" s="848"/>
      <c r="K1487" s="848"/>
    </row>
    <row r="1488" spans="10:11">
      <c r="J1488" s="848"/>
      <c r="K1488" s="848"/>
    </row>
    <row r="1489" spans="10:11">
      <c r="J1489" s="848"/>
      <c r="K1489" s="848"/>
    </row>
    <row r="1490" spans="10:11">
      <c r="J1490" s="848"/>
      <c r="K1490" s="848"/>
    </row>
    <row r="1491" spans="10:11">
      <c r="J1491" s="848"/>
      <c r="K1491" s="848"/>
    </row>
    <row r="1492" spans="10:11">
      <c r="J1492" s="848"/>
      <c r="K1492" s="848"/>
    </row>
    <row r="1493" spans="10:11">
      <c r="J1493" s="848"/>
      <c r="K1493" s="848"/>
    </row>
    <row r="1494" spans="10:11">
      <c r="J1494" s="848"/>
      <c r="K1494" s="848"/>
    </row>
    <row r="1495" spans="10:11">
      <c r="J1495" s="848"/>
      <c r="K1495" s="848"/>
    </row>
    <row r="1496" spans="10:11">
      <c r="J1496" s="848"/>
      <c r="K1496" s="848"/>
    </row>
    <row r="1497" spans="10:11">
      <c r="J1497" s="848"/>
      <c r="K1497" s="848"/>
    </row>
    <row r="1498" spans="10:11">
      <c r="J1498" s="848"/>
      <c r="K1498" s="848"/>
    </row>
    <row r="1499" spans="10:11">
      <c r="J1499" s="848"/>
      <c r="K1499" s="848"/>
    </row>
    <row r="1500" spans="10:11">
      <c r="J1500" s="848"/>
      <c r="K1500" s="848"/>
    </row>
    <row r="1501" spans="10:11">
      <c r="J1501" s="848"/>
      <c r="K1501" s="848"/>
    </row>
    <row r="1502" spans="10:11">
      <c r="J1502" s="848"/>
      <c r="K1502" s="848"/>
    </row>
    <row r="1503" spans="10:11">
      <c r="J1503" s="848"/>
      <c r="K1503" s="848"/>
    </row>
    <row r="1504" spans="10:11">
      <c r="J1504" s="848"/>
      <c r="K1504" s="848"/>
    </row>
    <row r="1505" spans="10:11">
      <c r="J1505" s="848"/>
      <c r="K1505" s="848"/>
    </row>
    <row r="1506" spans="10:11">
      <c r="J1506" s="848"/>
      <c r="K1506" s="848"/>
    </row>
    <row r="1507" spans="10:11">
      <c r="J1507" s="848"/>
      <c r="K1507" s="848"/>
    </row>
    <row r="1508" spans="10:11">
      <c r="J1508" s="848"/>
      <c r="K1508" s="848"/>
    </row>
    <row r="1509" spans="10:11">
      <c r="J1509" s="848"/>
      <c r="K1509" s="848"/>
    </row>
    <row r="1510" spans="10:11">
      <c r="J1510" s="848"/>
      <c r="K1510" s="848"/>
    </row>
    <row r="1511" spans="10:11">
      <c r="J1511" s="848"/>
      <c r="K1511" s="848"/>
    </row>
    <row r="1512" spans="10:11">
      <c r="J1512" s="848"/>
      <c r="K1512" s="848"/>
    </row>
    <row r="1513" spans="10:11">
      <c r="J1513" s="848"/>
      <c r="K1513" s="848"/>
    </row>
    <row r="1514" spans="10:11">
      <c r="J1514" s="848"/>
      <c r="K1514" s="848"/>
    </row>
    <row r="1515" spans="10:11">
      <c r="J1515" s="848"/>
      <c r="K1515" s="848"/>
    </row>
    <row r="1516" spans="10:11">
      <c r="J1516" s="848"/>
      <c r="K1516" s="848"/>
    </row>
    <row r="1517" spans="10:11">
      <c r="J1517" s="848"/>
      <c r="K1517" s="848"/>
    </row>
    <row r="1518" spans="10:11">
      <c r="J1518" s="848"/>
      <c r="K1518" s="848"/>
    </row>
    <row r="1519" spans="10:11">
      <c r="J1519" s="848"/>
      <c r="K1519" s="848"/>
    </row>
    <row r="1520" spans="10:11">
      <c r="J1520" s="848"/>
      <c r="K1520" s="848"/>
    </row>
    <row r="1521" spans="10:11">
      <c r="J1521" s="848"/>
      <c r="K1521" s="848"/>
    </row>
    <row r="1522" spans="10:11">
      <c r="J1522" s="848"/>
      <c r="K1522" s="848"/>
    </row>
    <row r="1523" spans="10:11">
      <c r="J1523" s="848"/>
      <c r="K1523" s="848"/>
    </row>
    <row r="1524" spans="10:11">
      <c r="J1524" s="848"/>
      <c r="K1524" s="848"/>
    </row>
    <row r="1525" spans="10:11">
      <c r="J1525" s="848"/>
      <c r="K1525" s="848"/>
    </row>
    <row r="1526" spans="10:11">
      <c r="J1526" s="848"/>
      <c r="K1526" s="848"/>
    </row>
    <row r="1527" spans="10:11">
      <c r="J1527" s="848"/>
      <c r="K1527" s="848"/>
    </row>
    <row r="1528" spans="10:11">
      <c r="J1528" s="848"/>
      <c r="K1528" s="848"/>
    </row>
    <row r="1529" spans="10:11">
      <c r="J1529" s="848"/>
      <c r="K1529" s="848"/>
    </row>
    <row r="1530" spans="10:11">
      <c r="J1530" s="848"/>
      <c r="K1530" s="848"/>
    </row>
    <row r="1531" spans="10:11">
      <c r="J1531" s="848"/>
      <c r="K1531" s="848"/>
    </row>
    <row r="1532" spans="10:11">
      <c r="J1532" s="848"/>
      <c r="K1532" s="848"/>
    </row>
    <row r="1533" spans="10:11">
      <c r="J1533" s="848"/>
      <c r="K1533" s="848"/>
    </row>
    <row r="1534" spans="10:11">
      <c r="J1534" s="848"/>
      <c r="K1534" s="848"/>
    </row>
    <row r="1535" spans="10:11">
      <c r="J1535" s="848"/>
      <c r="K1535" s="848"/>
    </row>
    <row r="1536" spans="10:11">
      <c r="J1536" s="848"/>
      <c r="K1536" s="848"/>
    </row>
    <row r="1537" spans="10:11">
      <c r="J1537" s="848"/>
      <c r="K1537" s="848"/>
    </row>
    <row r="1538" spans="10:11">
      <c r="J1538" s="848"/>
      <c r="K1538" s="848"/>
    </row>
    <row r="1539" spans="10:11">
      <c r="J1539" s="848"/>
      <c r="K1539" s="848"/>
    </row>
    <row r="1540" spans="10:11">
      <c r="J1540" s="848"/>
      <c r="K1540" s="848"/>
    </row>
    <row r="1541" spans="10:11">
      <c r="J1541" s="848"/>
      <c r="K1541" s="848"/>
    </row>
    <row r="1542" spans="10:11">
      <c r="J1542" s="848"/>
      <c r="K1542" s="848"/>
    </row>
    <row r="1543" spans="10:11">
      <c r="J1543" s="848"/>
      <c r="K1543" s="848"/>
    </row>
    <row r="1544" spans="10:11">
      <c r="J1544" s="848"/>
      <c r="K1544" s="848"/>
    </row>
    <row r="1545" spans="10:11">
      <c r="J1545" s="848"/>
      <c r="K1545" s="848"/>
    </row>
    <row r="1546" spans="10:11">
      <c r="J1546" s="848"/>
      <c r="K1546" s="848"/>
    </row>
    <row r="1547" spans="10:11">
      <c r="J1547" s="848"/>
      <c r="K1547" s="848"/>
    </row>
    <row r="1548" spans="10:11">
      <c r="J1548" s="848"/>
      <c r="K1548" s="848"/>
    </row>
    <row r="1549" spans="10:11">
      <c r="J1549" s="848"/>
      <c r="K1549" s="848"/>
    </row>
    <row r="1550" spans="10:11">
      <c r="J1550" s="848"/>
      <c r="K1550" s="848"/>
    </row>
    <row r="1551" spans="10:11">
      <c r="J1551" s="848"/>
      <c r="K1551" s="848"/>
    </row>
    <row r="1552" spans="10:11">
      <c r="J1552" s="848"/>
      <c r="K1552" s="848"/>
    </row>
    <row r="1553" spans="10:11">
      <c r="J1553" s="848"/>
      <c r="K1553" s="848"/>
    </row>
    <row r="1554" spans="10:11">
      <c r="J1554" s="848"/>
      <c r="K1554" s="848"/>
    </row>
    <row r="1555" spans="10:11">
      <c r="J1555" s="848"/>
      <c r="K1555" s="848"/>
    </row>
    <row r="1556" spans="10:11">
      <c r="J1556" s="848"/>
      <c r="K1556" s="848"/>
    </row>
    <row r="1557" spans="10:11">
      <c r="J1557" s="848"/>
      <c r="K1557" s="848"/>
    </row>
    <row r="1558" spans="10:11">
      <c r="J1558" s="848"/>
      <c r="K1558" s="848"/>
    </row>
    <row r="1559" spans="10:11">
      <c r="J1559" s="848"/>
      <c r="K1559" s="848"/>
    </row>
    <row r="1560" spans="10:11">
      <c r="J1560" s="848"/>
      <c r="K1560" s="848"/>
    </row>
    <row r="1561" spans="10:11">
      <c r="J1561" s="848"/>
      <c r="K1561" s="848"/>
    </row>
    <row r="1562" spans="10:11">
      <c r="J1562" s="848"/>
      <c r="K1562" s="848"/>
    </row>
    <row r="1563" spans="10:11">
      <c r="J1563" s="848"/>
      <c r="K1563" s="848"/>
    </row>
    <row r="1564" spans="10:11">
      <c r="J1564" s="848"/>
      <c r="K1564" s="848"/>
    </row>
    <row r="1565" spans="10:11">
      <c r="J1565" s="848"/>
      <c r="K1565" s="848"/>
    </row>
    <row r="1566" spans="10:11">
      <c r="J1566" s="848"/>
      <c r="K1566" s="848"/>
    </row>
    <row r="1567" spans="10:11">
      <c r="J1567" s="848"/>
      <c r="K1567" s="848"/>
    </row>
    <row r="1568" spans="10:11">
      <c r="J1568" s="848"/>
      <c r="K1568" s="848"/>
    </row>
    <row r="1569" spans="10:11">
      <c r="J1569" s="848"/>
      <c r="K1569" s="848"/>
    </row>
    <row r="1570" spans="10:11">
      <c r="J1570" s="848"/>
      <c r="K1570" s="848"/>
    </row>
    <row r="1571" spans="10:11">
      <c r="J1571" s="848"/>
      <c r="K1571" s="848"/>
    </row>
    <row r="1572" spans="10:11">
      <c r="J1572" s="848"/>
      <c r="K1572" s="848"/>
    </row>
    <row r="1573" spans="10:11">
      <c r="J1573" s="848"/>
      <c r="K1573" s="848"/>
    </row>
    <row r="1574" spans="10:11">
      <c r="J1574" s="848"/>
      <c r="K1574" s="848"/>
    </row>
    <row r="1575" spans="10:11">
      <c r="J1575" s="848"/>
      <c r="K1575" s="848"/>
    </row>
    <row r="1576" spans="10:11">
      <c r="J1576" s="848"/>
      <c r="K1576" s="848"/>
    </row>
    <row r="1577" spans="10:11">
      <c r="J1577" s="848"/>
      <c r="K1577" s="848"/>
    </row>
    <row r="1578" spans="10:11">
      <c r="J1578" s="848"/>
      <c r="K1578" s="848"/>
    </row>
    <row r="1579" spans="10:11">
      <c r="J1579" s="848"/>
      <c r="K1579" s="848"/>
    </row>
    <row r="1580" spans="10:11">
      <c r="J1580" s="848"/>
      <c r="K1580" s="848"/>
    </row>
    <row r="1581" spans="10:11">
      <c r="J1581" s="848"/>
      <c r="K1581" s="848"/>
    </row>
    <row r="1582" spans="10:11">
      <c r="J1582" s="848"/>
      <c r="K1582" s="848"/>
    </row>
    <row r="1583" spans="10:11">
      <c r="J1583" s="848"/>
      <c r="K1583" s="848"/>
    </row>
    <row r="1584" spans="10:11">
      <c r="J1584" s="848"/>
      <c r="K1584" s="848"/>
    </row>
    <row r="1585" spans="10:11">
      <c r="J1585" s="848"/>
      <c r="K1585" s="848"/>
    </row>
    <row r="1586" spans="10:11">
      <c r="J1586" s="848"/>
      <c r="K1586" s="848"/>
    </row>
    <row r="1587" spans="10:11">
      <c r="J1587" s="848"/>
      <c r="K1587" s="848"/>
    </row>
    <row r="1588" spans="10:11">
      <c r="J1588" s="848"/>
      <c r="K1588" s="848"/>
    </row>
    <row r="1589" spans="10:11">
      <c r="J1589" s="848"/>
      <c r="K1589" s="848"/>
    </row>
    <row r="1590" spans="10:11">
      <c r="J1590" s="848"/>
      <c r="K1590" s="848"/>
    </row>
    <row r="1591" spans="10:11">
      <c r="J1591" s="848"/>
      <c r="K1591" s="848"/>
    </row>
    <row r="1592" spans="10:11">
      <c r="J1592" s="848"/>
      <c r="K1592" s="848"/>
    </row>
    <row r="1593" spans="10:11">
      <c r="J1593" s="848"/>
      <c r="K1593" s="848"/>
    </row>
    <row r="1594" spans="10:11">
      <c r="J1594" s="848"/>
      <c r="K1594" s="848"/>
    </row>
    <row r="1595" spans="10:11">
      <c r="J1595" s="848"/>
      <c r="K1595" s="848"/>
    </row>
    <row r="1596" spans="10:11">
      <c r="J1596" s="848"/>
      <c r="K1596" s="848"/>
    </row>
    <row r="1597" spans="10:11">
      <c r="J1597" s="848"/>
      <c r="K1597" s="848"/>
    </row>
    <row r="1598" spans="10:11">
      <c r="J1598" s="848"/>
      <c r="K1598" s="848"/>
    </row>
    <row r="1599" spans="10:11">
      <c r="J1599" s="848"/>
      <c r="K1599" s="848"/>
    </row>
    <row r="1600" spans="10:11">
      <c r="J1600" s="848"/>
      <c r="K1600" s="848"/>
    </row>
    <row r="1601" spans="10:11">
      <c r="J1601" s="848"/>
      <c r="K1601" s="848"/>
    </row>
    <row r="1602" spans="10:11">
      <c r="J1602" s="848"/>
      <c r="K1602" s="848"/>
    </row>
    <row r="1603" spans="10:11">
      <c r="J1603" s="848"/>
      <c r="K1603" s="848"/>
    </row>
    <row r="1604" spans="10:11">
      <c r="J1604" s="848"/>
      <c r="K1604" s="848"/>
    </row>
    <row r="1605" spans="10:11">
      <c r="J1605" s="848"/>
      <c r="K1605" s="848"/>
    </row>
    <row r="1606" spans="10:11">
      <c r="J1606" s="848"/>
      <c r="K1606" s="848"/>
    </row>
    <row r="1607" spans="10:11">
      <c r="J1607" s="848"/>
      <c r="K1607" s="848"/>
    </row>
    <row r="1608" spans="10:11">
      <c r="J1608" s="848"/>
      <c r="K1608" s="848"/>
    </row>
    <row r="1609" spans="10:11">
      <c r="J1609" s="848"/>
      <c r="K1609" s="848"/>
    </row>
    <row r="1610" spans="10:11">
      <c r="J1610" s="848"/>
      <c r="K1610" s="848"/>
    </row>
    <row r="1611" spans="10:11">
      <c r="J1611" s="848"/>
      <c r="K1611" s="848"/>
    </row>
    <row r="1612" spans="10:11">
      <c r="J1612" s="848"/>
      <c r="K1612" s="848"/>
    </row>
    <row r="1613" spans="10:11">
      <c r="J1613" s="848"/>
      <c r="K1613" s="848"/>
    </row>
    <row r="1614" spans="10:11">
      <c r="J1614" s="848"/>
      <c r="K1614" s="848"/>
    </row>
    <row r="1615" spans="10:11">
      <c r="J1615" s="848"/>
      <c r="K1615" s="848"/>
    </row>
    <row r="1616" spans="10:11">
      <c r="J1616" s="848"/>
      <c r="K1616" s="848"/>
    </row>
    <row r="1617" spans="10:11">
      <c r="J1617" s="848"/>
      <c r="K1617" s="848"/>
    </row>
    <row r="1618" spans="10:11">
      <c r="J1618" s="848"/>
      <c r="K1618" s="848"/>
    </row>
    <row r="1619" spans="10:11">
      <c r="J1619" s="848"/>
      <c r="K1619" s="848"/>
    </row>
    <row r="1620" spans="10:11">
      <c r="J1620" s="848"/>
      <c r="K1620" s="848"/>
    </row>
    <row r="1621" spans="10:11">
      <c r="J1621" s="848"/>
      <c r="K1621" s="848"/>
    </row>
    <row r="1622" spans="10:11">
      <c r="J1622" s="848"/>
      <c r="K1622" s="848"/>
    </row>
    <row r="1623" spans="10:11">
      <c r="J1623" s="848"/>
      <c r="K1623" s="848"/>
    </row>
    <row r="1624" spans="10:11">
      <c r="J1624" s="848"/>
      <c r="K1624" s="848"/>
    </row>
    <row r="1625" spans="10:11">
      <c r="J1625" s="848"/>
      <c r="K1625" s="848"/>
    </row>
    <row r="1626" spans="10:11">
      <c r="J1626" s="848"/>
      <c r="K1626" s="848"/>
    </row>
    <row r="1627" spans="10:11">
      <c r="J1627" s="848"/>
      <c r="K1627" s="848"/>
    </row>
    <row r="1628" spans="10:11">
      <c r="J1628" s="848"/>
      <c r="K1628" s="848"/>
    </row>
    <row r="1629" spans="10:11">
      <c r="J1629" s="848"/>
      <c r="K1629" s="848"/>
    </row>
    <row r="1630" spans="10:11">
      <c r="J1630" s="848"/>
      <c r="K1630" s="848"/>
    </row>
    <row r="1631" spans="10:11">
      <c r="J1631" s="848"/>
      <c r="K1631" s="848"/>
    </row>
    <row r="1632" spans="10:11">
      <c r="J1632" s="848"/>
      <c r="K1632" s="848"/>
    </row>
    <row r="1633" spans="10:11">
      <c r="J1633" s="848"/>
      <c r="K1633" s="848"/>
    </row>
    <row r="1634" spans="10:11">
      <c r="J1634" s="848"/>
      <c r="K1634" s="848"/>
    </row>
    <row r="1635" spans="10:11">
      <c r="J1635" s="848"/>
      <c r="K1635" s="848"/>
    </row>
    <row r="1636" spans="10:11">
      <c r="J1636" s="848"/>
      <c r="K1636" s="848"/>
    </row>
    <row r="1637" spans="10:11">
      <c r="J1637" s="848"/>
      <c r="K1637" s="848"/>
    </row>
    <row r="1638" spans="10:11">
      <c r="J1638" s="848"/>
      <c r="K1638" s="848"/>
    </row>
    <row r="1639" spans="10:11">
      <c r="J1639" s="848"/>
      <c r="K1639" s="848"/>
    </row>
    <row r="1640" spans="10:11">
      <c r="J1640" s="848"/>
      <c r="K1640" s="848"/>
    </row>
    <row r="1641" spans="10:11">
      <c r="J1641" s="848"/>
      <c r="K1641" s="848"/>
    </row>
    <row r="1642" spans="10:11">
      <c r="J1642" s="848"/>
      <c r="K1642" s="848"/>
    </row>
    <row r="1643" spans="10:11">
      <c r="J1643" s="848"/>
      <c r="K1643" s="848"/>
    </row>
    <row r="1644" spans="10:11">
      <c r="J1644" s="848"/>
      <c r="K1644" s="848"/>
    </row>
    <row r="1645" spans="10:11">
      <c r="J1645" s="848"/>
      <c r="K1645" s="848"/>
    </row>
    <row r="1646" spans="10:11">
      <c r="J1646" s="848"/>
      <c r="K1646" s="848"/>
    </row>
    <row r="1647" spans="10:11">
      <c r="J1647" s="848"/>
      <c r="K1647" s="848"/>
    </row>
    <row r="1648" spans="10:11">
      <c r="J1648" s="848"/>
      <c r="K1648" s="848"/>
    </row>
    <row r="1649" spans="10:11">
      <c r="J1649" s="848"/>
      <c r="K1649" s="848"/>
    </row>
    <row r="1650" spans="10:11">
      <c r="J1650" s="848"/>
      <c r="K1650" s="848"/>
    </row>
    <row r="1651" spans="10:11">
      <c r="J1651" s="848"/>
      <c r="K1651" s="848"/>
    </row>
    <row r="1652" spans="10:11">
      <c r="J1652" s="848"/>
      <c r="K1652" s="848"/>
    </row>
    <row r="1653" spans="10:11">
      <c r="J1653" s="848"/>
      <c r="K1653" s="848"/>
    </row>
    <row r="1654" spans="10:11">
      <c r="J1654" s="848"/>
      <c r="K1654" s="848"/>
    </row>
    <row r="1655" spans="10:11">
      <c r="J1655" s="848"/>
      <c r="K1655" s="848"/>
    </row>
    <row r="1656" spans="10:11">
      <c r="J1656" s="848"/>
      <c r="K1656" s="848"/>
    </row>
    <row r="1657" spans="10:11">
      <c r="J1657" s="848"/>
      <c r="K1657" s="848"/>
    </row>
    <row r="1658" spans="10:11">
      <c r="J1658" s="848"/>
      <c r="K1658" s="848"/>
    </row>
    <row r="1659" spans="10:11">
      <c r="J1659" s="848"/>
      <c r="K1659" s="848"/>
    </row>
    <row r="1660" spans="10:11">
      <c r="J1660" s="848"/>
      <c r="K1660" s="848"/>
    </row>
    <row r="1661" spans="10:11">
      <c r="J1661" s="848"/>
      <c r="K1661" s="848"/>
    </row>
    <row r="1662" spans="10:11">
      <c r="J1662" s="848"/>
      <c r="K1662" s="848"/>
    </row>
    <row r="1663" spans="10:11">
      <c r="J1663" s="848"/>
      <c r="K1663" s="848"/>
    </row>
    <row r="1664" spans="10:11">
      <c r="J1664" s="848"/>
      <c r="K1664" s="848"/>
    </row>
    <row r="1665" spans="10:11">
      <c r="J1665" s="848"/>
      <c r="K1665" s="848"/>
    </row>
    <row r="1666" spans="10:11">
      <c r="J1666" s="848"/>
      <c r="K1666" s="848"/>
    </row>
    <row r="1667" spans="10:11">
      <c r="J1667" s="848"/>
      <c r="K1667" s="848"/>
    </row>
    <row r="1668" spans="10:11">
      <c r="J1668" s="848"/>
      <c r="K1668" s="848"/>
    </row>
    <row r="1669" spans="10:11">
      <c r="J1669" s="848"/>
      <c r="K1669" s="848"/>
    </row>
    <row r="1670" spans="10:11">
      <c r="J1670" s="848"/>
      <c r="K1670" s="848"/>
    </row>
    <row r="1671" spans="10:11">
      <c r="J1671" s="848"/>
      <c r="K1671" s="848"/>
    </row>
    <row r="1672" spans="10:11">
      <c r="J1672" s="848"/>
      <c r="K1672" s="848"/>
    </row>
    <row r="1673" spans="10:11">
      <c r="J1673" s="848"/>
      <c r="K1673" s="848"/>
    </row>
    <row r="1674" spans="10:11">
      <c r="J1674" s="848"/>
      <c r="K1674" s="848"/>
    </row>
    <row r="1675" spans="10:11">
      <c r="J1675" s="848"/>
      <c r="K1675" s="848"/>
    </row>
    <row r="1676" spans="10:11">
      <c r="J1676" s="848"/>
      <c r="K1676" s="848"/>
    </row>
    <row r="1677" spans="10:11">
      <c r="J1677" s="848"/>
      <c r="K1677" s="848"/>
    </row>
    <row r="1678" spans="10:11">
      <c r="J1678" s="848"/>
      <c r="K1678" s="848"/>
    </row>
    <row r="1679" spans="10:11">
      <c r="J1679" s="848"/>
      <c r="K1679" s="848"/>
    </row>
    <row r="1680" spans="10:11">
      <c r="J1680" s="848"/>
      <c r="K1680" s="848"/>
    </row>
    <row r="1681" spans="10:11">
      <c r="J1681" s="848"/>
      <c r="K1681" s="848"/>
    </row>
    <row r="1682" spans="10:11">
      <c r="J1682" s="848"/>
      <c r="K1682" s="848"/>
    </row>
    <row r="1683" spans="10:11">
      <c r="J1683" s="848"/>
      <c r="K1683" s="848"/>
    </row>
    <row r="1684" spans="10:11">
      <c r="J1684" s="848"/>
      <c r="K1684" s="848"/>
    </row>
    <row r="1685" spans="10:11">
      <c r="J1685" s="848"/>
      <c r="K1685" s="848"/>
    </row>
    <row r="1686" spans="10:11">
      <c r="J1686" s="848"/>
      <c r="K1686" s="848"/>
    </row>
    <row r="1687" spans="10:11">
      <c r="J1687" s="848"/>
      <c r="K1687" s="848"/>
    </row>
    <row r="1688" spans="10:11">
      <c r="J1688" s="848"/>
      <c r="K1688" s="848"/>
    </row>
    <row r="1689" spans="10:11">
      <c r="J1689" s="848"/>
      <c r="K1689" s="848"/>
    </row>
    <row r="1690" spans="10:11">
      <c r="J1690" s="848"/>
      <c r="K1690" s="848"/>
    </row>
    <row r="1691" spans="10:11">
      <c r="J1691" s="848"/>
      <c r="K1691" s="848"/>
    </row>
    <row r="1692" spans="10:11">
      <c r="J1692" s="848"/>
      <c r="K1692" s="848"/>
    </row>
    <row r="1693" spans="10:11">
      <c r="J1693" s="848"/>
      <c r="K1693" s="848"/>
    </row>
    <row r="1694" spans="10:11">
      <c r="J1694" s="848"/>
      <c r="K1694" s="848"/>
    </row>
    <row r="1695" spans="10:11">
      <c r="J1695" s="848"/>
      <c r="K1695" s="848"/>
    </row>
    <row r="1696" spans="10:11">
      <c r="J1696" s="848"/>
      <c r="K1696" s="848"/>
    </row>
    <row r="1697" spans="10:11">
      <c r="J1697" s="848"/>
      <c r="K1697" s="848"/>
    </row>
    <row r="1698" spans="10:11">
      <c r="J1698" s="848"/>
      <c r="K1698" s="848"/>
    </row>
    <row r="1699" spans="10:11">
      <c r="J1699" s="848"/>
      <c r="K1699" s="848"/>
    </row>
    <row r="1700" spans="10:11">
      <c r="J1700" s="848"/>
      <c r="K1700" s="848"/>
    </row>
    <row r="1701" spans="10:11">
      <c r="J1701" s="848"/>
      <c r="K1701" s="848"/>
    </row>
    <row r="1702" spans="10:11">
      <c r="J1702" s="848"/>
      <c r="K1702" s="848"/>
    </row>
    <row r="1703" spans="10:11">
      <c r="J1703" s="848"/>
      <c r="K1703" s="848"/>
    </row>
    <row r="1704" spans="10:11">
      <c r="J1704" s="848"/>
      <c r="K1704" s="848"/>
    </row>
    <row r="1705" spans="10:11">
      <c r="J1705" s="848"/>
      <c r="K1705" s="848"/>
    </row>
    <row r="1706" spans="10:11">
      <c r="J1706" s="848"/>
      <c r="K1706" s="848"/>
    </row>
    <row r="1707" spans="10:11">
      <c r="J1707" s="848"/>
      <c r="K1707" s="848"/>
    </row>
    <row r="1708" spans="10:11">
      <c r="J1708" s="848"/>
      <c r="K1708" s="848"/>
    </row>
    <row r="1709" spans="10:11">
      <c r="J1709" s="848"/>
      <c r="K1709" s="848"/>
    </row>
    <row r="1710" spans="10:11">
      <c r="J1710" s="848"/>
      <c r="K1710" s="848"/>
    </row>
    <row r="1711" spans="10:11">
      <c r="J1711" s="848"/>
      <c r="K1711" s="848"/>
    </row>
    <row r="1712" spans="10:11">
      <c r="J1712" s="848"/>
      <c r="K1712" s="848"/>
    </row>
    <row r="1713" spans="10:11">
      <c r="J1713" s="848"/>
      <c r="K1713" s="848"/>
    </row>
    <row r="1714" spans="10:11">
      <c r="J1714" s="848"/>
      <c r="K1714" s="848"/>
    </row>
    <row r="1715" spans="10:11">
      <c r="J1715" s="848"/>
      <c r="K1715" s="848"/>
    </row>
    <row r="1716" spans="10:11">
      <c r="J1716" s="848"/>
      <c r="K1716" s="848"/>
    </row>
    <row r="1717" spans="10:11">
      <c r="J1717" s="848"/>
      <c r="K1717" s="848"/>
    </row>
    <row r="1718" spans="10:11">
      <c r="J1718" s="848"/>
      <c r="K1718" s="848"/>
    </row>
    <row r="1719" spans="10:11">
      <c r="J1719" s="848"/>
      <c r="K1719" s="848"/>
    </row>
    <row r="1720" spans="10:11">
      <c r="J1720" s="848"/>
      <c r="K1720" s="848"/>
    </row>
    <row r="1721" spans="10:11">
      <c r="J1721" s="848"/>
      <c r="K1721" s="848"/>
    </row>
    <row r="1722" spans="10:11">
      <c r="J1722" s="848"/>
      <c r="K1722" s="848"/>
    </row>
    <row r="1723" spans="10:11">
      <c r="J1723" s="848"/>
      <c r="K1723" s="848"/>
    </row>
    <row r="1724" spans="10:11">
      <c r="J1724" s="848"/>
      <c r="K1724" s="848"/>
    </row>
    <row r="1725" spans="10:11">
      <c r="J1725" s="848"/>
      <c r="K1725" s="848"/>
    </row>
    <row r="1726" spans="10:11">
      <c r="J1726" s="848"/>
      <c r="K1726" s="848"/>
    </row>
    <row r="1727" spans="10:11">
      <c r="J1727" s="848"/>
      <c r="K1727" s="848"/>
    </row>
    <row r="1728" spans="10:11">
      <c r="J1728" s="848"/>
      <c r="K1728" s="848"/>
    </row>
    <row r="1729" spans="10:11">
      <c r="J1729" s="848"/>
      <c r="K1729" s="848"/>
    </row>
    <row r="1730" spans="10:11">
      <c r="J1730" s="848"/>
      <c r="K1730" s="848"/>
    </row>
    <row r="1731" spans="10:11">
      <c r="J1731" s="848"/>
      <c r="K1731" s="848"/>
    </row>
    <row r="1732" spans="10:11">
      <c r="J1732" s="848"/>
      <c r="K1732" s="848"/>
    </row>
    <row r="1733" spans="10:11">
      <c r="J1733" s="848"/>
      <c r="K1733" s="848"/>
    </row>
    <row r="1734" spans="10:11">
      <c r="J1734" s="848"/>
      <c r="K1734" s="848"/>
    </row>
    <row r="1735" spans="10:11">
      <c r="J1735" s="848"/>
      <c r="K1735" s="848"/>
    </row>
    <row r="1736" spans="10:11">
      <c r="J1736" s="848"/>
      <c r="K1736" s="848"/>
    </row>
    <row r="1737" spans="10:11">
      <c r="J1737" s="848"/>
      <c r="K1737" s="848"/>
    </row>
    <row r="1738" spans="10:11">
      <c r="J1738" s="848"/>
      <c r="K1738" s="848"/>
    </row>
    <row r="1739" spans="10:11">
      <c r="J1739" s="848"/>
      <c r="K1739" s="848"/>
    </row>
    <row r="1740" spans="10:11">
      <c r="J1740" s="848"/>
      <c r="K1740" s="848"/>
    </row>
    <row r="1741" spans="10:11">
      <c r="J1741" s="848"/>
      <c r="K1741" s="848"/>
    </row>
    <row r="1742" spans="10:11">
      <c r="J1742" s="848"/>
      <c r="K1742" s="848"/>
    </row>
    <row r="1743" spans="10:11">
      <c r="J1743" s="848"/>
      <c r="K1743" s="848"/>
    </row>
    <row r="1744" spans="10:11">
      <c r="J1744" s="848"/>
      <c r="K1744" s="848"/>
    </row>
    <row r="1745" spans="10:11">
      <c r="J1745" s="848"/>
      <c r="K1745" s="848"/>
    </row>
    <row r="1746" spans="10:11">
      <c r="J1746" s="848"/>
      <c r="K1746" s="848"/>
    </row>
    <row r="1747" spans="10:11">
      <c r="J1747" s="848"/>
      <c r="K1747" s="848"/>
    </row>
    <row r="1748" spans="10:11">
      <c r="J1748" s="848"/>
      <c r="K1748" s="848"/>
    </row>
    <row r="1749" spans="10:11">
      <c r="J1749" s="848"/>
      <c r="K1749" s="848"/>
    </row>
    <row r="1750" spans="10:11">
      <c r="J1750" s="848"/>
      <c r="K1750" s="848"/>
    </row>
    <row r="1751" spans="10:11">
      <c r="J1751" s="848"/>
      <c r="K1751" s="848"/>
    </row>
    <row r="1752" spans="10:11">
      <c r="J1752" s="848"/>
      <c r="K1752" s="848"/>
    </row>
    <row r="1753" spans="10:11">
      <c r="J1753" s="848"/>
      <c r="K1753" s="848"/>
    </row>
    <row r="1754" spans="10:11">
      <c r="J1754" s="848"/>
      <c r="K1754" s="848"/>
    </row>
    <row r="1755" spans="10:11">
      <c r="J1755" s="848"/>
      <c r="K1755" s="848"/>
    </row>
    <row r="1756" spans="10:11">
      <c r="J1756" s="848"/>
      <c r="K1756" s="848"/>
    </row>
    <row r="1757" spans="10:11">
      <c r="J1757" s="848"/>
      <c r="K1757" s="848"/>
    </row>
    <row r="1758" spans="10:11">
      <c r="J1758" s="848"/>
      <c r="K1758" s="848"/>
    </row>
    <row r="1759" spans="10:11">
      <c r="J1759" s="848"/>
      <c r="K1759" s="848"/>
    </row>
    <row r="1760" spans="10:11">
      <c r="J1760" s="848"/>
      <c r="K1760" s="848"/>
    </row>
    <row r="1761" spans="10:11">
      <c r="J1761" s="848"/>
      <c r="K1761" s="848"/>
    </row>
    <row r="1762" spans="10:11">
      <c r="J1762" s="848"/>
      <c r="K1762" s="848"/>
    </row>
    <row r="1763" spans="10:11">
      <c r="J1763" s="848"/>
      <c r="K1763" s="848"/>
    </row>
    <row r="1764" spans="10:11">
      <c r="J1764" s="848"/>
      <c r="K1764" s="848"/>
    </row>
    <row r="1765" spans="10:11">
      <c r="J1765" s="848"/>
      <c r="K1765" s="848"/>
    </row>
    <row r="1766" spans="10:11">
      <c r="J1766" s="848"/>
      <c r="K1766" s="848"/>
    </row>
    <row r="1767" spans="10:11">
      <c r="J1767" s="848"/>
      <c r="K1767" s="848"/>
    </row>
    <row r="1768" spans="10:11">
      <c r="J1768" s="848"/>
      <c r="K1768" s="848"/>
    </row>
    <row r="1769" spans="10:11">
      <c r="J1769" s="848"/>
      <c r="K1769" s="848"/>
    </row>
    <row r="1770" spans="10:11">
      <c r="J1770" s="848"/>
      <c r="K1770" s="848"/>
    </row>
    <row r="1771" spans="10:11">
      <c r="J1771" s="848"/>
      <c r="K1771" s="848"/>
    </row>
    <row r="1772" spans="10:11">
      <c r="J1772" s="848"/>
      <c r="K1772" s="848"/>
    </row>
    <row r="1773" spans="10:11">
      <c r="J1773" s="848"/>
      <c r="K1773" s="848"/>
    </row>
    <row r="1774" spans="10:11">
      <c r="J1774" s="848"/>
      <c r="K1774" s="848"/>
    </row>
    <row r="1775" spans="10:11">
      <c r="J1775" s="848"/>
      <c r="K1775" s="848"/>
    </row>
    <row r="1776" spans="10:11">
      <c r="J1776" s="848"/>
      <c r="K1776" s="848"/>
    </row>
    <row r="1777" spans="10:11">
      <c r="J1777" s="848"/>
      <c r="K1777" s="848"/>
    </row>
    <row r="1778" spans="10:11">
      <c r="J1778" s="848"/>
      <c r="K1778" s="848"/>
    </row>
    <row r="1779" spans="10:11">
      <c r="J1779" s="848"/>
      <c r="K1779" s="848"/>
    </row>
    <row r="1780" spans="10:11">
      <c r="J1780" s="848"/>
      <c r="K1780" s="848"/>
    </row>
    <row r="1781" spans="10:11">
      <c r="J1781" s="848"/>
      <c r="K1781" s="848"/>
    </row>
    <row r="1782" spans="10:11">
      <c r="J1782" s="848"/>
      <c r="K1782" s="848"/>
    </row>
    <row r="1783" spans="10:11">
      <c r="J1783" s="848"/>
      <c r="K1783" s="848"/>
    </row>
    <row r="1784" spans="10:11">
      <c r="J1784" s="848"/>
      <c r="K1784" s="848"/>
    </row>
    <row r="1785" spans="10:11">
      <c r="J1785" s="848"/>
      <c r="K1785" s="848"/>
    </row>
    <row r="1786" spans="10:11">
      <c r="J1786" s="848"/>
      <c r="K1786" s="848"/>
    </row>
    <row r="1787" spans="10:11">
      <c r="J1787" s="848"/>
      <c r="K1787" s="848"/>
    </row>
    <row r="1788" spans="10:11">
      <c r="J1788" s="848"/>
      <c r="K1788" s="848"/>
    </row>
    <row r="1789" spans="10:11">
      <c r="J1789" s="848"/>
      <c r="K1789" s="848"/>
    </row>
    <row r="1790" spans="10:11">
      <c r="J1790" s="848"/>
      <c r="K1790" s="848"/>
    </row>
    <row r="1791" spans="10:11">
      <c r="J1791" s="848"/>
      <c r="K1791" s="848"/>
    </row>
    <row r="1792" spans="10:11">
      <c r="J1792" s="848"/>
      <c r="K1792" s="848"/>
    </row>
    <row r="1793" spans="10:11">
      <c r="J1793" s="848"/>
      <c r="K1793" s="848"/>
    </row>
    <row r="1794" spans="10:11">
      <c r="J1794" s="848"/>
      <c r="K1794" s="848"/>
    </row>
    <row r="1795" spans="10:11">
      <c r="J1795" s="848"/>
      <c r="K1795" s="848"/>
    </row>
    <row r="1796" spans="10:11">
      <c r="J1796" s="848"/>
      <c r="K1796" s="848"/>
    </row>
    <row r="1797" spans="10:11">
      <c r="J1797" s="848"/>
      <c r="K1797" s="848"/>
    </row>
    <row r="1798" spans="10:11">
      <c r="J1798" s="848"/>
      <c r="K1798" s="848"/>
    </row>
    <row r="1799" spans="10:11">
      <c r="J1799" s="848"/>
      <c r="K1799" s="848"/>
    </row>
    <row r="1800" spans="10:11">
      <c r="J1800" s="848"/>
      <c r="K1800" s="848"/>
    </row>
    <row r="1801" spans="10:11">
      <c r="J1801" s="848"/>
      <c r="K1801" s="848"/>
    </row>
    <row r="1802" spans="10:11">
      <c r="J1802" s="848"/>
      <c r="K1802" s="848"/>
    </row>
    <row r="1803" spans="10:11">
      <c r="J1803" s="848"/>
      <c r="K1803" s="848"/>
    </row>
    <row r="1804" spans="10:11">
      <c r="J1804" s="848"/>
      <c r="K1804" s="848"/>
    </row>
    <row r="1805" spans="10:11">
      <c r="J1805" s="848"/>
      <c r="K1805" s="848"/>
    </row>
    <row r="1806" spans="10:11">
      <c r="J1806" s="848"/>
      <c r="K1806" s="848"/>
    </row>
    <row r="1807" spans="10:11">
      <c r="J1807" s="848"/>
      <c r="K1807" s="848"/>
    </row>
    <row r="1808" spans="10:11">
      <c r="J1808" s="848"/>
      <c r="K1808" s="848"/>
    </row>
    <row r="1809" spans="10:11">
      <c r="J1809" s="848"/>
      <c r="K1809" s="848"/>
    </row>
    <row r="1810" spans="10:11">
      <c r="J1810" s="848"/>
      <c r="K1810" s="848"/>
    </row>
    <row r="1811" spans="10:11">
      <c r="J1811" s="848"/>
      <c r="K1811" s="848"/>
    </row>
    <row r="1812" spans="10:11">
      <c r="J1812" s="848"/>
      <c r="K1812" s="848"/>
    </row>
    <row r="1813" spans="10:11">
      <c r="J1813" s="848"/>
      <c r="K1813" s="848"/>
    </row>
    <row r="1814" spans="10:11">
      <c r="J1814" s="848"/>
      <c r="K1814" s="848"/>
    </row>
    <row r="1815" spans="10:11">
      <c r="J1815" s="848"/>
      <c r="K1815" s="848"/>
    </row>
    <row r="1816" spans="10:11">
      <c r="J1816" s="848"/>
      <c r="K1816" s="848"/>
    </row>
    <row r="1817" spans="10:11">
      <c r="J1817" s="848"/>
      <c r="K1817" s="848"/>
    </row>
    <row r="1818" spans="10:11">
      <c r="J1818" s="848"/>
      <c r="K1818" s="848"/>
    </row>
    <row r="1819" spans="10:11">
      <c r="J1819" s="848"/>
      <c r="K1819" s="848"/>
    </row>
    <row r="1820" spans="10:11">
      <c r="J1820" s="848"/>
      <c r="K1820" s="848"/>
    </row>
    <row r="1821" spans="10:11">
      <c r="J1821" s="848"/>
      <c r="K1821" s="848"/>
    </row>
    <row r="1822" spans="10:11">
      <c r="J1822" s="848"/>
      <c r="K1822" s="848"/>
    </row>
    <row r="1823" spans="10:11">
      <c r="J1823" s="848"/>
      <c r="K1823" s="848"/>
    </row>
    <row r="1824" spans="10:11">
      <c r="J1824" s="848"/>
      <c r="K1824" s="848"/>
    </row>
    <row r="1825" spans="10:11">
      <c r="J1825" s="848"/>
      <c r="K1825" s="848"/>
    </row>
    <row r="1826" spans="10:11">
      <c r="J1826" s="848"/>
      <c r="K1826" s="848"/>
    </row>
    <row r="1827" spans="10:11">
      <c r="J1827" s="848"/>
      <c r="K1827" s="848"/>
    </row>
    <row r="1828" spans="10:11">
      <c r="J1828" s="848"/>
      <c r="K1828" s="848"/>
    </row>
    <row r="1829" spans="10:11">
      <c r="J1829" s="848"/>
      <c r="K1829" s="848"/>
    </row>
    <row r="1830" spans="10:11">
      <c r="J1830" s="848"/>
      <c r="K1830" s="848"/>
    </row>
    <row r="1831" spans="10:11">
      <c r="J1831" s="848"/>
      <c r="K1831" s="848"/>
    </row>
    <row r="1832" spans="10:11">
      <c r="J1832" s="848"/>
      <c r="K1832" s="848"/>
    </row>
    <row r="1833" spans="10:11">
      <c r="J1833" s="848"/>
      <c r="K1833" s="848"/>
    </row>
    <row r="1834" spans="10:11">
      <c r="J1834" s="848"/>
      <c r="K1834" s="848"/>
    </row>
    <row r="1835" spans="10:11">
      <c r="J1835" s="848"/>
      <c r="K1835" s="848"/>
    </row>
    <row r="1836" spans="10:11">
      <c r="J1836" s="848"/>
      <c r="K1836" s="848"/>
    </row>
    <row r="1837" spans="10:11">
      <c r="J1837" s="848"/>
      <c r="K1837" s="848"/>
    </row>
    <row r="1838" spans="10:11">
      <c r="J1838" s="848"/>
      <c r="K1838" s="848"/>
    </row>
    <row r="1839" spans="10:11">
      <c r="J1839" s="848"/>
      <c r="K1839" s="848"/>
    </row>
    <row r="1840" spans="10:11">
      <c r="J1840" s="848"/>
      <c r="K1840" s="848"/>
    </row>
    <row r="1841" spans="10:11">
      <c r="J1841" s="848"/>
      <c r="K1841" s="848"/>
    </row>
    <row r="1842" spans="10:11">
      <c r="J1842" s="848"/>
      <c r="K1842" s="848"/>
    </row>
    <row r="1843" spans="10:11">
      <c r="J1843" s="848"/>
      <c r="K1843" s="848"/>
    </row>
    <row r="1844" spans="10:11">
      <c r="J1844" s="848"/>
      <c r="K1844" s="848"/>
    </row>
    <row r="1845" spans="10:11">
      <c r="J1845" s="848"/>
      <c r="K1845" s="848"/>
    </row>
    <row r="1846" spans="10:11">
      <c r="J1846" s="848"/>
      <c r="K1846" s="848"/>
    </row>
    <row r="1847" spans="10:11">
      <c r="J1847" s="848"/>
      <c r="K1847" s="848"/>
    </row>
    <row r="1848" spans="10:11">
      <c r="J1848" s="848"/>
      <c r="K1848" s="848"/>
    </row>
    <row r="1849" spans="10:11">
      <c r="J1849" s="848"/>
      <c r="K1849" s="848"/>
    </row>
    <row r="1850" spans="10:11">
      <c r="J1850" s="848"/>
      <c r="K1850" s="848"/>
    </row>
    <row r="1851" spans="10:11">
      <c r="J1851" s="848"/>
      <c r="K1851" s="848"/>
    </row>
    <row r="1852" spans="10:11">
      <c r="J1852" s="848"/>
      <c r="K1852" s="848"/>
    </row>
    <row r="1853" spans="10:11">
      <c r="J1853" s="848"/>
      <c r="K1853" s="848"/>
    </row>
    <row r="1854" spans="10:11">
      <c r="J1854" s="848"/>
      <c r="K1854" s="848"/>
    </row>
    <row r="1855" spans="10:11">
      <c r="J1855" s="848"/>
      <c r="K1855" s="848"/>
    </row>
    <row r="1856" spans="10:11">
      <c r="J1856" s="848"/>
      <c r="K1856" s="848"/>
    </row>
    <row r="1857" spans="10:11">
      <c r="J1857" s="848"/>
      <c r="K1857" s="848"/>
    </row>
    <row r="1858" spans="10:11">
      <c r="J1858" s="848"/>
      <c r="K1858" s="848"/>
    </row>
    <row r="1859" spans="10:11">
      <c r="J1859" s="848"/>
      <c r="K1859" s="848"/>
    </row>
    <row r="1860" spans="10:11">
      <c r="J1860" s="848"/>
      <c r="K1860" s="848"/>
    </row>
    <row r="1861" spans="10:11">
      <c r="J1861" s="848"/>
      <c r="K1861" s="848"/>
    </row>
    <row r="1862" spans="10:11">
      <c r="J1862" s="848"/>
      <c r="K1862" s="848"/>
    </row>
    <row r="1863" spans="10:11">
      <c r="J1863" s="848"/>
      <c r="K1863" s="848"/>
    </row>
    <row r="1864" spans="10:11">
      <c r="J1864" s="848"/>
      <c r="K1864" s="848"/>
    </row>
    <row r="1865" spans="10:11">
      <c r="J1865" s="848"/>
      <c r="K1865" s="848"/>
    </row>
    <row r="1866" spans="10:11">
      <c r="J1866" s="848"/>
      <c r="K1866" s="848"/>
    </row>
    <row r="1867" spans="10:11">
      <c r="J1867" s="848"/>
      <c r="K1867" s="848"/>
    </row>
    <row r="1868" spans="10:11">
      <c r="J1868" s="848"/>
      <c r="K1868" s="848"/>
    </row>
    <row r="1869" spans="10:11">
      <c r="J1869" s="848"/>
      <c r="K1869" s="848"/>
    </row>
    <row r="1870" spans="10:11">
      <c r="J1870" s="848"/>
      <c r="K1870" s="848"/>
    </row>
    <row r="1871" spans="10:11">
      <c r="J1871" s="848"/>
      <c r="K1871" s="848"/>
    </row>
    <row r="1872" spans="10:11">
      <c r="J1872" s="848"/>
      <c r="K1872" s="848"/>
    </row>
    <row r="1873" spans="10:11">
      <c r="J1873" s="848"/>
      <c r="K1873" s="848"/>
    </row>
    <row r="1874" spans="10:11">
      <c r="J1874" s="848"/>
      <c r="K1874" s="848"/>
    </row>
    <row r="1875" spans="10:11">
      <c r="J1875" s="848"/>
      <c r="K1875" s="848"/>
    </row>
    <row r="1876" spans="10:11">
      <c r="J1876" s="848"/>
      <c r="K1876" s="848"/>
    </row>
    <row r="1877" spans="10:11">
      <c r="J1877" s="848"/>
      <c r="K1877" s="848"/>
    </row>
    <row r="1878" spans="10:11">
      <c r="J1878" s="848"/>
      <c r="K1878" s="848"/>
    </row>
    <row r="1879" spans="10:11">
      <c r="J1879" s="848"/>
      <c r="K1879" s="848"/>
    </row>
    <row r="1880" spans="10:11">
      <c r="J1880" s="848"/>
      <c r="K1880" s="848"/>
    </row>
    <row r="1881" spans="10:11">
      <c r="J1881" s="848"/>
      <c r="K1881" s="848"/>
    </row>
    <row r="1882" spans="10:11">
      <c r="J1882" s="848"/>
      <c r="K1882" s="848"/>
    </row>
    <row r="1883" spans="10:11">
      <c r="J1883" s="848"/>
      <c r="K1883" s="848"/>
    </row>
    <row r="1884" spans="10:11">
      <c r="J1884" s="848"/>
      <c r="K1884" s="848"/>
    </row>
    <row r="1885" spans="10:11">
      <c r="J1885" s="848"/>
      <c r="K1885" s="848"/>
    </row>
    <row r="1886" spans="10:11">
      <c r="J1886" s="848"/>
      <c r="K1886" s="848"/>
    </row>
    <row r="1887" spans="10:11">
      <c r="J1887" s="848"/>
      <c r="K1887" s="848"/>
    </row>
    <row r="1888" spans="10:11">
      <c r="J1888" s="848"/>
      <c r="K1888" s="848"/>
    </row>
    <row r="1889" spans="10:11">
      <c r="J1889" s="848"/>
      <c r="K1889" s="848"/>
    </row>
    <row r="1890" spans="10:11">
      <c r="J1890" s="848"/>
      <c r="K1890" s="848"/>
    </row>
    <row r="1891" spans="10:11">
      <c r="J1891" s="848"/>
      <c r="K1891" s="848"/>
    </row>
    <row r="1892" spans="10:11">
      <c r="J1892" s="848"/>
      <c r="K1892" s="848"/>
    </row>
    <row r="1893" spans="10:11">
      <c r="J1893" s="848"/>
      <c r="K1893" s="848"/>
    </row>
    <row r="1894" spans="10:11">
      <c r="J1894" s="848"/>
      <c r="K1894" s="848"/>
    </row>
    <row r="1895" spans="10:11">
      <c r="J1895" s="848"/>
      <c r="K1895" s="848"/>
    </row>
    <row r="1896" spans="10:11">
      <c r="J1896" s="848"/>
      <c r="K1896" s="848"/>
    </row>
    <row r="1897" spans="10:11">
      <c r="J1897" s="848"/>
      <c r="K1897" s="848"/>
    </row>
    <row r="1898" spans="10:11">
      <c r="J1898" s="848"/>
      <c r="K1898" s="848"/>
    </row>
    <row r="1899" spans="10:11">
      <c r="J1899" s="848"/>
      <c r="K1899" s="848"/>
    </row>
    <row r="1900" spans="10:11">
      <c r="J1900" s="848"/>
      <c r="K1900" s="848"/>
    </row>
    <row r="1901" spans="10:11">
      <c r="J1901" s="848"/>
      <c r="K1901" s="848"/>
    </row>
    <row r="1902" spans="10:11">
      <c r="J1902" s="848"/>
      <c r="K1902" s="848"/>
    </row>
    <row r="1903" spans="10:11">
      <c r="J1903" s="848"/>
      <c r="K1903" s="848"/>
    </row>
    <row r="1904" spans="10:11">
      <c r="J1904" s="848"/>
      <c r="K1904" s="848"/>
    </row>
    <row r="1905" spans="10:11">
      <c r="J1905" s="848"/>
      <c r="K1905" s="848"/>
    </row>
    <row r="1906" spans="10:11">
      <c r="J1906" s="848"/>
      <c r="K1906" s="848"/>
    </row>
    <row r="1907" spans="10:11">
      <c r="J1907" s="848"/>
      <c r="K1907" s="848"/>
    </row>
    <row r="1908" spans="10:11">
      <c r="J1908" s="848"/>
      <c r="K1908" s="848"/>
    </row>
    <row r="1909" spans="10:11">
      <c r="J1909" s="848"/>
      <c r="K1909" s="848"/>
    </row>
    <row r="1910" spans="10:11">
      <c r="J1910" s="848"/>
      <c r="K1910" s="848"/>
    </row>
    <row r="1911" spans="10:11">
      <c r="J1911" s="848"/>
      <c r="K1911" s="848"/>
    </row>
    <row r="1912" spans="10:11">
      <c r="J1912" s="848"/>
      <c r="K1912" s="848"/>
    </row>
    <row r="1913" spans="10:11">
      <c r="J1913" s="848"/>
      <c r="K1913" s="848"/>
    </row>
    <row r="1914" spans="10:11">
      <c r="J1914" s="848"/>
      <c r="K1914" s="848"/>
    </row>
    <row r="1915" spans="10:11">
      <c r="J1915" s="848"/>
      <c r="K1915" s="848"/>
    </row>
    <row r="1916" spans="10:11">
      <c r="J1916" s="848"/>
      <c r="K1916" s="848"/>
    </row>
    <row r="1917" spans="10:11">
      <c r="J1917" s="848"/>
      <c r="K1917" s="848"/>
    </row>
    <row r="1918" spans="10:11">
      <c r="J1918" s="848"/>
      <c r="K1918" s="848"/>
    </row>
    <row r="1919" spans="10:11">
      <c r="J1919" s="848"/>
      <c r="K1919" s="848"/>
    </row>
    <row r="1920" spans="10:11">
      <c r="J1920" s="848"/>
      <c r="K1920" s="848"/>
    </row>
    <row r="1921" spans="10:11">
      <c r="J1921" s="848"/>
      <c r="K1921" s="848"/>
    </row>
    <row r="1922" spans="10:11">
      <c r="J1922" s="848"/>
      <c r="K1922" s="848"/>
    </row>
    <row r="1923" spans="10:11">
      <c r="J1923" s="848"/>
      <c r="K1923" s="848"/>
    </row>
    <row r="1924" spans="10:11">
      <c r="J1924" s="848"/>
      <c r="K1924" s="848"/>
    </row>
    <row r="1925" spans="10:11">
      <c r="J1925" s="848"/>
      <c r="K1925" s="848"/>
    </row>
    <row r="1926" spans="10:11">
      <c r="J1926" s="848"/>
      <c r="K1926" s="848"/>
    </row>
    <row r="1927" spans="10:11">
      <c r="J1927" s="848"/>
      <c r="K1927" s="848"/>
    </row>
    <row r="1928" spans="10:11">
      <c r="J1928" s="848"/>
      <c r="K1928" s="848"/>
    </row>
    <row r="1929" spans="10:11">
      <c r="J1929" s="848"/>
      <c r="K1929" s="848"/>
    </row>
    <row r="1930" spans="10:11">
      <c r="J1930" s="848"/>
      <c r="K1930" s="848"/>
    </row>
    <row r="1931" spans="10:11">
      <c r="J1931" s="848"/>
      <c r="K1931" s="848"/>
    </row>
    <row r="1932" spans="10:11">
      <c r="J1932" s="848"/>
      <c r="K1932" s="848"/>
    </row>
    <row r="1933" spans="10:11">
      <c r="J1933" s="848"/>
      <c r="K1933" s="848"/>
    </row>
    <row r="1934" spans="10:11">
      <c r="J1934" s="848"/>
      <c r="K1934" s="848"/>
    </row>
    <row r="1935" spans="10:11">
      <c r="J1935" s="848"/>
      <c r="K1935" s="848"/>
    </row>
    <row r="1936" spans="10:11">
      <c r="J1936" s="848"/>
      <c r="K1936" s="848"/>
    </row>
    <row r="1937" spans="10:11">
      <c r="J1937" s="848"/>
      <c r="K1937" s="848"/>
    </row>
    <row r="1938" spans="10:11">
      <c r="J1938" s="848"/>
      <c r="K1938" s="848"/>
    </row>
    <row r="1939" spans="10:11">
      <c r="J1939" s="848"/>
      <c r="K1939" s="848"/>
    </row>
    <row r="1940" spans="10:11">
      <c r="J1940" s="848"/>
      <c r="K1940" s="848"/>
    </row>
    <row r="1941" spans="10:11">
      <c r="J1941" s="848"/>
      <c r="K1941" s="848"/>
    </row>
    <row r="1942" spans="10:11">
      <c r="J1942" s="848"/>
      <c r="K1942" s="848"/>
    </row>
    <row r="1943" spans="10:11">
      <c r="J1943" s="848"/>
      <c r="K1943" s="848"/>
    </row>
    <row r="1944" spans="10:11">
      <c r="J1944" s="848"/>
      <c r="K1944" s="848"/>
    </row>
    <row r="1945" spans="10:11">
      <c r="J1945" s="848"/>
      <c r="K1945" s="848"/>
    </row>
    <row r="1946" spans="10:11">
      <c r="J1946" s="848"/>
      <c r="K1946" s="848"/>
    </row>
    <row r="1947" spans="10:11">
      <c r="J1947" s="848"/>
      <c r="K1947" s="848"/>
    </row>
    <row r="1948" spans="10:11">
      <c r="J1948" s="848"/>
      <c r="K1948" s="848"/>
    </row>
    <row r="1949" spans="10:11">
      <c r="J1949" s="848"/>
      <c r="K1949" s="848"/>
    </row>
    <row r="1950" spans="10:11">
      <c r="J1950" s="848"/>
      <c r="K1950" s="848"/>
    </row>
    <row r="1951" spans="10:11">
      <c r="J1951" s="848"/>
      <c r="K1951" s="848"/>
    </row>
    <row r="1952" spans="10:11">
      <c r="J1952" s="848"/>
      <c r="K1952" s="848"/>
    </row>
    <row r="1953" spans="10:11">
      <c r="J1953" s="848"/>
      <c r="K1953" s="848"/>
    </row>
    <row r="1954" spans="10:11">
      <c r="J1954" s="848"/>
      <c r="K1954" s="848"/>
    </row>
    <row r="1955" spans="10:11">
      <c r="J1955" s="848"/>
      <c r="K1955" s="848"/>
    </row>
    <row r="1956" spans="10:11">
      <c r="J1956" s="848"/>
      <c r="K1956" s="848"/>
    </row>
    <row r="1957" spans="10:11">
      <c r="J1957" s="848"/>
      <c r="K1957" s="848"/>
    </row>
    <row r="1958" spans="10:11">
      <c r="J1958" s="848"/>
      <c r="K1958" s="848"/>
    </row>
    <row r="1959" spans="10:11">
      <c r="J1959" s="848"/>
      <c r="K1959" s="848"/>
    </row>
    <row r="1960" spans="10:11">
      <c r="J1960" s="848"/>
      <c r="K1960" s="848"/>
    </row>
    <row r="1961" spans="10:11">
      <c r="J1961" s="848"/>
      <c r="K1961" s="848"/>
    </row>
    <row r="1962" spans="10:11">
      <c r="J1962" s="848"/>
      <c r="K1962" s="848"/>
    </row>
    <row r="1963" spans="10:11">
      <c r="J1963" s="848"/>
      <c r="K1963" s="848"/>
    </row>
    <row r="1964" spans="10:11">
      <c r="J1964" s="848"/>
      <c r="K1964" s="848"/>
    </row>
    <row r="1965" spans="10:11">
      <c r="J1965" s="848"/>
      <c r="K1965" s="848"/>
    </row>
    <row r="1966" spans="10:11">
      <c r="J1966" s="848"/>
      <c r="K1966" s="848"/>
    </row>
    <row r="1967" spans="10:11">
      <c r="J1967" s="848"/>
      <c r="K1967" s="848"/>
    </row>
    <row r="1968" spans="10:11">
      <c r="J1968" s="848"/>
      <c r="K1968" s="848"/>
    </row>
    <row r="1969" spans="10:11">
      <c r="J1969" s="848"/>
      <c r="K1969" s="848"/>
    </row>
    <row r="1970" spans="10:11">
      <c r="J1970" s="848"/>
      <c r="K1970" s="848"/>
    </row>
    <row r="1971" spans="10:11">
      <c r="J1971" s="848"/>
      <c r="K1971" s="848"/>
    </row>
    <row r="1972" spans="10:11">
      <c r="J1972" s="848"/>
      <c r="K1972" s="848"/>
    </row>
    <row r="1973" spans="10:11">
      <c r="J1973" s="848"/>
      <c r="K1973" s="848"/>
    </row>
    <row r="1974" spans="10:11">
      <c r="J1974" s="848"/>
      <c r="K1974" s="848"/>
    </row>
    <row r="1975" spans="10:11">
      <c r="J1975" s="848"/>
      <c r="K1975" s="848"/>
    </row>
    <row r="1976" spans="10:11">
      <c r="J1976" s="848"/>
      <c r="K1976" s="848"/>
    </row>
    <row r="1977" spans="10:11">
      <c r="J1977" s="848"/>
      <c r="K1977" s="848"/>
    </row>
    <row r="1978" spans="10:11">
      <c r="J1978" s="848"/>
      <c r="K1978" s="848"/>
    </row>
    <row r="1979" spans="10:11">
      <c r="J1979" s="848"/>
      <c r="K1979" s="848"/>
    </row>
    <row r="1980" spans="10:11">
      <c r="J1980" s="848"/>
      <c r="K1980" s="848"/>
    </row>
    <row r="1981" spans="10:11">
      <c r="J1981" s="848"/>
      <c r="K1981" s="848"/>
    </row>
    <row r="1982" spans="10:11">
      <c r="J1982" s="848"/>
      <c r="K1982" s="848"/>
    </row>
    <row r="1983" spans="10:11">
      <c r="J1983" s="848"/>
      <c r="K1983" s="848"/>
    </row>
    <row r="1984" spans="10:11">
      <c r="J1984" s="848"/>
      <c r="K1984" s="848"/>
    </row>
    <row r="1985" spans="10:11">
      <c r="J1985" s="848"/>
      <c r="K1985" s="848"/>
    </row>
    <row r="1986" spans="10:11">
      <c r="J1986" s="848"/>
      <c r="K1986" s="848"/>
    </row>
    <row r="1987" spans="10:11">
      <c r="J1987" s="848"/>
      <c r="K1987" s="848"/>
    </row>
    <row r="1988" spans="10:11">
      <c r="J1988" s="848"/>
      <c r="K1988" s="848"/>
    </row>
    <row r="1989" spans="10:11">
      <c r="J1989" s="848"/>
      <c r="K1989" s="848"/>
    </row>
    <row r="1990" spans="10:11">
      <c r="J1990" s="848"/>
      <c r="K1990" s="848"/>
    </row>
    <row r="1991" spans="10:11">
      <c r="J1991" s="848"/>
      <c r="K1991" s="848"/>
    </row>
    <row r="1992" spans="10:11">
      <c r="J1992" s="848"/>
      <c r="K1992" s="848"/>
    </row>
    <row r="1993" spans="10:11">
      <c r="J1993" s="848"/>
      <c r="K1993" s="848"/>
    </row>
    <row r="1994" spans="10:11">
      <c r="J1994" s="848"/>
      <c r="K1994" s="848"/>
    </row>
    <row r="1995" spans="10:11">
      <c r="J1995" s="848"/>
      <c r="K1995" s="848"/>
    </row>
    <row r="1996" spans="10:11">
      <c r="J1996" s="848"/>
      <c r="K1996" s="848"/>
    </row>
    <row r="1997" spans="10:11">
      <c r="J1997" s="848"/>
      <c r="K1997" s="848"/>
    </row>
    <row r="1998" spans="10:11">
      <c r="J1998" s="848"/>
      <c r="K1998" s="848"/>
    </row>
    <row r="1999" spans="10:11">
      <c r="J1999" s="848"/>
      <c r="K1999" s="848"/>
    </row>
    <row r="2000" spans="10:11">
      <c r="J2000" s="848"/>
      <c r="K2000" s="848"/>
    </row>
    <row r="2001" spans="10:11">
      <c r="J2001" s="848"/>
      <c r="K2001" s="848"/>
    </row>
    <row r="2002" spans="10:11">
      <c r="J2002" s="848"/>
      <c r="K2002" s="848"/>
    </row>
    <row r="2003" spans="10:11">
      <c r="J2003" s="848"/>
      <c r="K2003" s="848"/>
    </row>
    <row r="2004" spans="10:11">
      <c r="J2004" s="848"/>
      <c r="K2004" s="848"/>
    </row>
    <row r="2005" spans="10:11">
      <c r="J2005" s="848"/>
      <c r="K2005" s="848"/>
    </row>
    <row r="2006" spans="10:11">
      <c r="J2006" s="848"/>
      <c r="K2006" s="848"/>
    </row>
    <row r="2007" spans="10:11">
      <c r="J2007" s="848"/>
      <c r="K2007" s="848"/>
    </row>
    <row r="2008" spans="10:11">
      <c r="J2008" s="848"/>
      <c r="K2008" s="848"/>
    </row>
    <row r="2009" spans="10:11">
      <c r="J2009" s="848"/>
      <c r="K2009" s="848"/>
    </row>
    <row r="2010" spans="10:11">
      <c r="J2010" s="848"/>
      <c r="K2010" s="848"/>
    </row>
    <row r="2011" spans="10:11">
      <c r="J2011" s="848"/>
      <c r="K2011" s="848"/>
    </row>
    <row r="2012" spans="10:11">
      <c r="J2012" s="848"/>
      <c r="K2012" s="848"/>
    </row>
    <row r="2013" spans="10:11">
      <c r="J2013" s="848"/>
      <c r="K2013" s="848"/>
    </row>
    <row r="2014" spans="10:11">
      <c r="J2014" s="848"/>
      <c r="K2014" s="848"/>
    </row>
    <row r="2015" spans="10:11">
      <c r="J2015" s="848"/>
      <c r="K2015" s="848"/>
    </row>
    <row r="2016" spans="10:11">
      <c r="J2016" s="848"/>
      <c r="K2016" s="848"/>
    </row>
    <row r="2017" spans="10:11">
      <c r="J2017" s="848"/>
      <c r="K2017" s="848"/>
    </row>
    <row r="2018" spans="10:11">
      <c r="J2018" s="848"/>
      <c r="K2018" s="848"/>
    </row>
    <row r="2019" spans="10:11">
      <c r="J2019" s="848"/>
      <c r="K2019" s="848"/>
    </row>
    <row r="2020" spans="10:11">
      <c r="J2020" s="848"/>
      <c r="K2020" s="848"/>
    </row>
    <row r="2021" spans="10:11">
      <c r="J2021" s="848"/>
      <c r="K2021" s="848"/>
    </row>
    <row r="2022" spans="10:11">
      <c r="J2022" s="848"/>
      <c r="K2022" s="848"/>
    </row>
    <row r="2023" spans="10:11">
      <c r="J2023" s="848"/>
      <c r="K2023" s="848"/>
    </row>
    <row r="2024" spans="10:11">
      <c r="J2024" s="848"/>
      <c r="K2024" s="848"/>
    </row>
    <row r="2025" spans="10:11">
      <c r="J2025" s="848"/>
      <c r="K2025" s="848"/>
    </row>
    <row r="2026" spans="10:11">
      <c r="J2026" s="848"/>
      <c r="K2026" s="848"/>
    </row>
    <row r="2027" spans="10:11">
      <c r="J2027" s="848"/>
      <c r="K2027" s="848"/>
    </row>
    <row r="2028" spans="10:11">
      <c r="J2028" s="848"/>
      <c r="K2028" s="848"/>
    </row>
    <row r="2029" spans="10:11">
      <c r="J2029" s="848"/>
      <c r="K2029" s="848"/>
    </row>
    <row r="2030" spans="10:11">
      <c r="J2030" s="848"/>
      <c r="K2030" s="848"/>
    </row>
    <row r="2031" spans="10:11">
      <c r="J2031" s="848"/>
      <c r="K2031" s="848"/>
    </row>
    <row r="2032" spans="10:11">
      <c r="J2032" s="848"/>
      <c r="K2032" s="848"/>
    </row>
    <row r="2033" spans="10:11">
      <c r="J2033" s="848"/>
      <c r="K2033" s="848"/>
    </row>
    <row r="2034" spans="10:11">
      <c r="J2034" s="848"/>
      <c r="K2034" s="848"/>
    </row>
    <row r="2035" spans="10:11">
      <c r="J2035" s="848"/>
      <c r="K2035" s="848"/>
    </row>
    <row r="2036" spans="10:11">
      <c r="J2036" s="848"/>
      <c r="K2036" s="848"/>
    </row>
    <row r="2037" spans="10:11">
      <c r="J2037" s="848"/>
      <c r="K2037" s="848"/>
    </row>
    <row r="2038" spans="10:11">
      <c r="J2038" s="848"/>
      <c r="K2038" s="848"/>
    </row>
    <row r="2039" spans="10:11">
      <c r="J2039" s="848"/>
      <c r="K2039" s="848"/>
    </row>
    <row r="2040" spans="10:11">
      <c r="J2040" s="848"/>
      <c r="K2040" s="848"/>
    </row>
    <row r="2041" spans="10:11">
      <c r="J2041" s="848"/>
      <c r="K2041" s="848"/>
    </row>
    <row r="2042" spans="10:11">
      <c r="J2042" s="848"/>
      <c r="K2042" s="848"/>
    </row>
    <row r="2043" spans="10:11">
      <c r="J2043" s="848"/>
      <c r="K2043" s="848"/>
    </row>
    <row r="2044" spans="10:11">
      <c r="J2044" s="848"/>
      <c r="K2044" s="848"/>
    </row>
    <row r="2045" spans="10:11">
      <c r="J2045" s="848"/>
      <c r="K2045" s="848"/>
    </row>
    <row r="2046" spans="10:11">
      <c r="J2046" s="848"/>
      <c r="K2046" s="848"/>
    </row>
    <row r="2047" spans="10:11">
      <c r="J2047" s="848"/>
      <c r="K2047" s="848"/>
    </row>
    <row r="2048" spans="10:11">
      <c r="J2048" s="848"/>
      <c r="K2048" s="848"/>
    </row>
    <row r="2049" spans="10:11">
      <c r="J2049" s="848"/>
      <c r="K2049" s="848"/>
    </row>
    <row r="2050" spans="10:11">
      <c r="J2050" s="848"/>
      <c r="K2050" s="848"/>
    </row>
    <row r="2051" spans="10:11">
      <c r="J2051" s="848"/>
      <c r="K2051" s="848"/>
    </row>
    <row r="2052" spans="10:11">
      <c r="J2052" s="848"/>
      <c r="K2052" s="848"/>
    </row>
    <row r="2053" spans="10:11">
      <c r="J2053" s="848"/>
      <c r="K2053" s="848"/>
    </row>
    <row r="2054" spans="10:11">
      <c r="J2054" s="848"/>
      <c r="K2054" s="848"/>
    </row>
    <row r="2055" spans="10:11">
      <c r="J2055" s="848"/>
      <c r="K2055" s="848"/>
    </row>
    <row r="2056" spans="10:11">
      <c r="J2056" s="848"/>
      <c r="K2056" s="848"/>
    </row>
    <row r="2057" spans="10:11">
      <c r="J2057" s="848"/>
      <c r="K2057" s="848"/>
    </row>
    <row r="2058" spans="10:11">
      <c r="J2058" s="848"/>
      <c r="K2058" s="848"/>
    </row>
    <row r="2059" spans="10:11">
      <c r="J2059" s="848"/>
      <c r="K2059" s="848"/>
    </row>
    <row r="2060" spans="10:11">
      <c r="J2060" s="848"/>
      <c r="K2060" s="848"/>
    </row>
    <row r="2061" spans="10:11">
      <c r="J2061" s="848"/>
      <c r="K2061" s="848"/>
    </row>
    <row r="2062" spans="10:11">
      <c r="J2062" s="848"/>
      <c r="K2062" s="848"/>
    </row>
    <row r="2063" spans="10:11">
      <c r="J2063" s="848"/>
      <c r="K2063" s="848"/>
    </row>
    <row r="2064" spans="10:11">
      <c r="J2064" s="848"/>
      <c r="K2064" s="848"/>
    </row>
    <row r="2065" spans="10:11">
      <c r="J2065" s="848"/>
      <c r="K2065" s="848"/>
    </row>
    <row r="2066" spans="10:11">
      <c r="J2066" s="848"/>
      <c r="K2066" s="848"/>
    </row>
    <row r="2067" spans="10:11">
      <c r="J2067" s="848"/>
      <c r="K2067" s="848"/>
    </row>
    <row r="2068" spans="10:11">
      <c r="J2068" s="848"/>
      <c r="K2068" s="848"/>
    </row>
    <row r="2069" spans="10:11">
      <c r="J2069" s="848"/>
      <c r="K2069" s="848"/>
    </row>
    <row r="2070" spans="10:11">
      <c r="J2070" s="848"/>
      <c r="K2070" s="848"/>
    </row>
    <row r="2071" spans="10:11">
      <c r="J2071" s="848"/>
      <c r="K2071" s="848"/>
    </row>
    <row r="2072" spans="10:11">
      <c r="J2072" s="848"/>
      <c r="K2072" s="848"/>
    </row>
    <row r="2073" spans="10:11">
      <c r="J2073" s="848"/>
      <c r="K2073" s="848"/>
    </row>
    <row r="2074" spans="10:11">
      <c r="J2074" s="848"/>
      <c r="K2074" s="848"/>
    </row>
    <row r="2075" spans="10:11">
      <c r="J2075" s="848"/>
      <c r="K2075" s="848"/>
    </row>
    <row r="2076" spans="10:11">
      <c r="J2076" s="848"/>
      <c r="K2076" s="848"/>
    </row>
    <row r="2077" spans="10:11">
      <c r="J2077" s="848"/>
      <c r="K2077" s="848"/>
    </row>
    <row r="2078" spans="10:11">
      <c r="J2078" s="848"/>
      <c r="K2078" s="848"/>
    </row>
    <row r="2079" spans="10:11">
      <c r="J2079" s="848"/>
      <c r="K2079" s="848"/>
    </row>
    <row r="2080" spans="10:11">
      <c r="J2080" s="848"/>
      <c r="K2080" s="848"/>
    </row>
    <row r="2081" spans="10:11">
      <c r="J2081" s="848"/>
      <c r="K2081" s="848"/>
    </row>
    <row r="2082" spans="10:11">
      <c r="J2082" s="848"/>
      <c r="K2082" s="848"/>
    </row>
    <row r="2083" spans="10:11">
      <c r="J2083" s="848"/>
      <c r="K2083" s="848"/>
    </row>
    <row r="2084" spans="10:11">
      <c r="J2084" s="848"/>
      <c r="K2084" s="848"/>
    </row>
    <row r="2085" spans="10:11">
      <c r="J2085" s="848"/>
      <c r="K2085" s="848"/>
    </row>
    <row r="2086" spans="10:11">
      <c r="J2086" s="848"/>
      <c r="K2086" s="848"/>
    </row>
    <row r="2087" spans="10:11">
      <c r="J2087" s="848"/>
      <c r="K2087" s="848"/>
    </row>
    <row r="2088" spans="10:11">
      <c r="J2088" s="848"/>
      <c r="K2088" s="848"/>
    </row>
    <row r="2089" spans="10:11">
      <c r="J2089" s="848"/>
      <c r="K2089" s="848"/>
    </row>
    <row r="2090" spans="10:11">
      <c r="J2090" s="848"/>
      <c r="K2090" s="848"/>
    </row>
    <row r="2091" spans="10:11">
      <c r="J2091" s="848"/>
      <c r="K2091" s="848"/>
    </row>
    <row r="2092" spans="10:11">
      <c r="J2092" s="848"/>
      <c r="K2092" s="848"/>
    </row>
    <row r="2093" spans="10:11">
      <c r="J2093" s="848"/>
      <c r="K2093" s="848"/>
    </row>
    <row r="2094" spans="10:11">
      <c r="J2094" s="848"/>
      <c r="K2094" s="848"/>
    </row>
    <row r="2095" spans="10:11">
      <c r="J2095" s="848"/>
      <c r="K2095" s="848"/>
    </row>
    <row r="2096" spans="10:11">
      <c r="J2096" s="848"/>
      <c r="K2096" s="848"/>
    </row>
    <row r="2097" spans="10:11">
      <c r="J2097" s="848"/>
      <c r="K2097" s="848"/>
    </row>
    <row r="2098" spans="10:11">
      <c r="J2098" s="848"/>
      <c r="K2098" s="848"/>
    </row>
    <row r="2099" spans="10:11">
      <c r="J2099" s="848"/>
      <c r="K2099" s="848"/>
    </row>
    <row r="2100" spans="10:11">
      <c r="J2100" s="848"/>
      <c r="K2100" s="848"/>
    </row>
    <row r="2101" spans="10:11">
      <c r="J2101" s="848"/>
      <c r="K2101" s="848"/>
    </row>
    <row r="2102" spans="10:11">
      <c r="J2102" s="848"/>
      <c r="K2102" s="848"/>
    </row>
    <row r="2103" spans="10:11">
      <c r="J2103" s="848"/>
      <c r="K2103" s="848"/>
    </row>
    <row r="2104" spans="10:11">
      <c r="J2104" s="848"/>
      <c r="K2104" s="848"/>
    </row>
    <row r="2105" spans="10:11">
      <c r="J2105" s="848"/>
      <c r="K2105" s="848"/>
    </row>
    <row r="2106" spans="10:11">
      <c r="J2106" s="848"/>
      <c r="K2106" s="848"/>
    </row>
    <row r="2107" spans="10:11">
      <c r="J2107" s="848"/>
      <c r="K2107" s="848"/>
    </row>
    <row r="2108" spans="10:11">
      <c r="J2108" s="848"/>
      <c r="K2108" s="848"/>
    </row>
    <row r="2109" spans="10:11">
      <c r="J2109" s="848"/>
      <c r="K2109" s="848"/>
    </row>
    <row r="2110" spans="10:11">
      <c r="J2110" s="848"/>
      <c r="K2110" s="848"/>
    </row>
    <row r="2111" spans="10:11">
      <c r="J2111" s="848"/>
      <c r="K2111" s="848"/>
    </row>
    <row r="2112" spans="10:11">
      <c r="J2112" s="848"/>
      <c r="K2112" s="848"/>
    </row>
    <row r="2113" spans="10:11">
      <c r="J2113" s="848"/>
      <c r="K2113" s="848"/>
    </row>
    <row r="2114" spans="10:11">
      <c r="J2114" s="848"/>
      <c r="K2114" s="848"/>
    </row>
    <row r="2115" spans="10:11">
      <c r="J2115" s="848"/>
      <c r="K2115" s="848"/>
    </row>
    <row r="2116" spans="10:11">
      <c r="J2116" s="848"/>
      <c r="K2116" s="848"/>
    </row>
    <row r="2117" spans="10:11">
      <c r="J2117" s="848"/>
      <c r="K2117" s="848"/>
    </row>
    <row r="2118" spans="10:11">
      <c r="J2118" s="848"/>
      <c r="K2118" s="848"/>
    </row>
    <row r="2119" spans="10:11">
      <c r="J2119" s="848"/>
      <c r="K2119" s="848"/>
    </row>
    <row r="2120" spans="10:11">
      <c r="J2120" s="848"/>
      <c r="K2120" s="848"/>
    </row>
    <row r="2121" spans="10:11">
      <c r="J2121" s="848"/>
      <c r="K2121" s="848"/>
    </row>
    <row r="2122" spans="10:11">
      <c r="J2122" s="848"/>
      <c r="K2122" s="848"/>
    </row>
    <row r="2123" spans="10:11">
      <c r="J2123" s="848"/>
      <c r="K2123" s="848"/>
    </row>
    <row r="2124" spans="10:11">
      <c r="J2124" s="848"/>
      <c r="K2124" s="848"/>
    </row>
    <row r="2125" spans="10:11">
      <c r="J2125" s="848"/>
      <c r="K2125" s="848"/>
    </row>
    <row r="2126" spans="10:11">
      <c r="J2126" s="848"/>
      <c r="K2126" s="848"/>
    </row>
    <row r="2127" spans="10:11">
      <c r="J2127" s="848"/>
      <c r="K2127" s="848"/>
    </row>
    <row r="2128" spans="10:11">
      <c r="J2128" s="848"/>
      <c r="K2128" s="848"/>
    </row>
    <row r="2129" spans="10:11">
      <c r="J2129" s="848"/>
      <c r="K2129" s="848"/>
    </row>
    <row r="2130" spans="10:11">
      <c r="J2130" s="848"/>
      <c r="K2130" s="848"/>
    </row>
    <row r="2131" spans="10:11">
      <c r="J2131" s="848"/>
      <c r="K2131" s="848"/>
    </row>
    <row r="2132" spans="10:11">
      <c r="J2132" s="848"/>
      <c r="K2132" s="848"/>
    </row>
    <row r="2133" spans="10:11">
      <c r="J2133" s="848"/>
      <c r="K2133" s="848"/>
    </row>
    <row r="2134" spans="10:11">
      <c r="J2134" s="848"/>
      <c r="K2134" s="848"/>
    </row>
    <row r="2135" spans="10:11">
      <c r="J2135" s="848"/>
      <c r="K2135" s="848"/>
    </row>
    <row r="2136" spans="10:11">
      <c r="J2136" s="848"/>
      <c r="K2136" s="848"/>
    </row>
    <row r="2137" spans="10:11">
      <c r="J2137" s="848"/>
      <c r="K2137" s="848"/>
    </row>
    <row r="2138" spans="10:11">
      <c r="J2138" s="848"/>
      <c r="K2138" s="848"/>
    </row>
    <row r="2139" spans="10:11">
      <c r="J2139" s="848"/>
      <c r="K2139" s="848"/>
    </row>
    <row r="2140" spans="10:11">
      <c r="J2140" s="848"/>
      <c r="K2140" s="848"/>
    </row>
    <row r="2141" spans="10:11">
      <c r="J2141" s="848"/>
      <c r="K2141" s="848"/>
    </row>
    <row r="2142" spans="10:11">
      <c r="J2142" s="848"/>
      <c r="K2142" s="848"/>
    </row>
    <row r="2143" spans="10:11">
      <c r="J2143" s="848"/>
      <c r="K2143" s="848"/>
    </row>
    <row r="2144" spans="10:11">
      <c r="J2144" s="848"/>
      <c r="K2144" s="848"/>
    </row>
    <row r="2145" spans="10:11">
      <c r="J2145" s="848"/>
      <c r="K2145" s="848"/>
    </row>
    <row r="2146" spans="10:11">
      <c r="J2146" s="848"/>
      <c r="K2146" s="848"/>
    </row>
    <row r="2147" spans="10:11">
      <c r="J2147" s="848"/>
      <c r="K2147" s="848"/>
    </row>
    <row r="2148" spans="10:11">
      <c r="J2148" s="848"/>
      <c r="K2148" s="848"/>
    </row>
    <row r="2149" spans="10:11">
      <c r="J2149" s="848"/>
      <c r="K2149" s="848"/>
    </row>
    <row r="2150" spans="10:11">
      <c r="J2150" s="848"/>
      <c r="K2150" s="848"/>
    </row>
    <row r="2151" spans="10:11">
      <c r="J2151" s="848"/>
      <c r="K2151" s="848"/>
    </row>
    <row r="2152" spans="10:11">
      <c r="J2152" s="848"/>
      <c r="K2152" s="848"/>
    </row>
    <row r="2153" spans="10:11">
      <c r="J2153" s="848"/>
      <c r="K2153" s="848"/>
    </row>
    <row r="2154" spans="10:11">
      <c r="J2154" s="848"/>
      <c r="K2154" s="848"/>
    </row>
    <row r="2155" spans="10:11">
      <c r="J2155" s="848"/>
      <c r="K2155" s="848"/>
    </row>
    <row r="2156" spans="10:11">
      <c r="J2156" s="848"/>
      <c r="K2156" s="848"/>
    </row>
    <row r="2157" spans="10:11">
      <c r="J2157" s="848"/>
      <c r="K2157" s="848"/>
    </row>
    <row r="2158" spans="10:11">
      <c r="J2158" s="848"/>
      <c r="K2158" s="848"/>
    </row>
    <row r="2159" spans="10:11">
      <c r="J2159" s="848"/>
      <c r="K2159" s="848"/>
    </row>
    <row r="2160" spans="10:11">
      <c r="J2160" s="848"/>
      <c r="K2160" s="848"/>
    </row>
    <row r="2161" spans="10:11">
      <c r="J2161" s="848"/>
      <c r="K2161" s="848"/>
    </row>
    <row r="2162" spans="10:11">
      <c r="J2162" s="848"/>
      <c r="K2162" s="848"/>
    </row>
    <row r="2163" spans="10:11">
      <c r="J2163" s="848"/>
      <c r="K2163" s="848"/>
    </row>
    <row r="2164" spans="10:11">
      <c r="J2164" s="848"/>
      <c r="K2164" s="848"/>
    </row>
    <row r="2165" spans="10:11">
      <c r="J2165" s="848"/>
      <c r="K2165" s="848"/>
    </row>
    <row r="2166" spans="10:11">
      <c r="J2166" s="848"/>
      <c r="K2166" s="848"/>
    </row>
    <row r="2167" spans="10:11">
      <c r="J2167" s="848"/>
      <c r="K2167" s="848"/>
    </row>
    <row r="2168" spans="10:11">
      <c r="J2168" s="848"/>
      <c r="K2168" s="848"/>
    </row>
    <row r="2169" spans="10:11">
      <c r="J2169" s="848"/>
      <c r="K2169" s="848"/>
    </row>
    <row r="2170" spans="10:11">
      <c r="J2170" s="848"/>
      <c r="K2170" s="848"/>
    </row>
    <row r="2171" spans="10:11">
      <c r="J2171" s="848"/>
      <c r="K2171" s="848"/>
    </row>
    <row r="2172" spans="10:11">
      <c r="J2172" s="848"/>
      <c r="K2172" s="848"/>
    </row>
    <row r="2173" spans="10:11">
      <c r="J2173" s="848"/>
      <c r="K2173" s="848"/>
    </row>
    <row r="2174" spans="10:11">
      <c r="J2174" s="848"/>
      <c r="K2174" s="848"/>
    </row>
    <row r="2175" spans="10:11">
      <c r="J2175" s="848"/>
      <c r="K2175" s="848"/>
    </row>
    <row r="2176" spans="10:11">
      <c r="J2176" s="848"/>
      <c r="K2176" s="848"/>
    </row>
    <row r="2177" spans="10:11">
      <c r="J2177" s="848"/>
      <c r="K2177" s="848"/>
    </row>
    <row r="2178" spans="10:11">
      <c r="J2178" s="848"/>
      <c r="K2178" s="848"/>
    </row>
    <row r="2179" spans="10:11">
      <c r="J2179" s="848"/>
      <c r="K2179" s="848"/>
    </row>
    <row r="2180" spans="10:11">
      <c r="J2180" s="848"/>
      <c r="K2180" s="848"/>
    </row>
    <row r="2181" spans="10:11">
      <c r="J2181" s="848"/>
      <c r="K2181" s="848"/>
    </row>
    <row r="2182" spans="10:11">
      <c r="J2182" s="848"/>
      <c r="K2182" s="848"/>
    </row>
    <row r="2183" spans="10:11">
      <c r="J2183" s="848"/>
      <c r="K2183" s="848"/>
    </row>
    <row r="2184" spans="10:11">
      <c r="J2184" s="848"/>
      <c r="K2184" s="848"/>
    </row>
    <row r="2185" spans="10:11">
      <c r="J2185" s="848"/>
      <c r="K2185" s="848"/>
    </row>
    <row r="2186" spans="10:11">
      <c r="J2186" s="848"/>
      <c r="K2186" s="848"/>
    </row>
    <row r="2187" spans="10:11">
      <c r="J2187" s="848"/>
      <c r="K2187" s="848"/>
    </row>
    <row r="2188" spans="10:11">
      <c r="J2188" s="848"/>
      <c r="K2188" s="848"/>
    </row>
    <row r="2189" spans="10:11">
      <c r="J2189" s="848"/>
      <c r="K2189" s="848"/>
    </row>
    <row r="2190" spans="10:11">
      <c r="J2190" s="848"/>
      <c r="K2190" s="848"/>
    </row>
    <row r="2191" spans="10:11">
      <c r="J2191" s="848"/>
      <c r="K2191" s="848"/>
    </row>
    <row r="2192" spans="10:11">
      <c r="J2192" s="848"/>
      <c r="K2192" s="848"/>
    </row>
    <row r="2193" spans="10:11">
      <c r="J2193" s="848"/>
      <c r="K2193" s="848"/>
    </row>
    <row r="2194" spans="10:11">
      <c r="J2194" s="848"/>
      <c r="K2194" s="848"/>
    </row>
    <row r="2195" spans="10:11">
      <c r="J2195" s="848"/>
      <c r="K2195" s="848"/>
    </row>
    <row r="2196" spans="10:11">
      <c r="J2196" s="848"/>
      <c r="K2196" s="848"/>
    </row>
    <row r="2197" spans="10:11">
      <c r="J2197" s="848"/>
      <c r="K2197" s="848"/>
    </row>
    <row r="2198" spans="10:11">
      <c r="J2198" s="848"/>
      <c r="K2198" s="848"/>
    </row>
    <row r="2199" spans="10:11">
      <c r="J2199" s="848"/>
      <c r="K2199" s="848"/>
    </row>
    <row r="2200" spans="10:11">
      <c r="J2200" s="848"/>
      <c r="K2200" s="848"/>
    </row>
    <row r="2201" spans="10:11">
      <c r="J2201" s="848"/>
      <c r="K2201" s="848"/>
    </row>
    <row r="2202" spans="10:11">
      <c r="J2202" s="848"/>
      <c r="K2202" s="848"/>
    </row>
    <row r="2203" spans="10:11">
      <c r="J2203" s="848"/>
      <c r="K2203" s="848"/>
    </row>
    <row r="2204" spans="10:11">
      <c r="J2204" s="848"/>
      <c r="K2204" s="848"/>
    </row>
    <row r="2205" spans="10:11">
      <c r="J2205" s="848"/>
      <c r="K2205" s="848"/>
    </row>
    <row r="2206" spans="10:11">
      <c r="J2206" s="848"/>
      <c r="K2206" s="848"/>
    </row>
    <row r="2207" spans="10:11">
      <c r="J2207" s="848"/>
      <c r="K2207" s="848"/>
    </row>
    <row r="2208" spans="10:11">
      <c r="J2208" s="848"/>
      <c r="K2208" s="848"/>
    </row>
    <row r="2209" spans="10:11">
      <c r="J2209" s="848"/>
      <c r="K2209" s="848"/>
    </row>
    <row r="2210" spans="10:11">
      <c r="J2210" s="848"/>
      <c r="K2210" s="848"/>
    </row>
    <row r="2211" spans="10:11">
      <c r="J2211" s="848"/>
      <c r="K2211" s="848"/>
    </row>
    <row r="2212" spans="10:11">
      <c r="J2212" s="848"/>
      <c r="K2212" s="848"/>
    </row>
    <row r="2213" spans="10:11">
      <c r="J2213" s="848"/>
      <c r="K2213" s="848"/>
    </row>
    <row r="2214" spans="10:11">
      <c r="J2214" s="848"/>
      <c r="K2214" s="848"/>
    </row>
    <row r="2215" spans="10:11">
      <c r="J2215" s="848"/>
      <c r="K2215" s="848"/>
    </row>
    <row r="2216" spans="10:11">
      <c r="J2216" s="848"/>
      <c r="K2216" s="848"/>
    </row>
    <row r="2217" spans="10:11">
      <c r="J2217" s="848"/>
      <c r="K2217" s="848"/>
    </row>
    <row r="2218" spans="10:11">
      <c r="J2218" s="848"/>
      <c r="K2218" s="848"/>
    </row>
    <row r="2219" spans="10:11">
      <c r="J2219" s="848"/>
      <c r="K2219" s="848"/>
    </row>
    <row r="2220" spans="10:11">
      <c r="J2220" s="848"/>
      <c r="K2220" s="848"/>
    </row>
    <row r="2221" spans="10:11">
      <c r="J2221" s="848"/>
      <c r="K2221" s="848"/>
    </row>
    <row r="2222" spans="10:11">
      <c r="J2222" s="848"/>
      <c r="K2222" s="848"/>
    </row>
    <row r="2223" spans="10:11">
      <c r="J2223" s="848"/>
      <c r="K2223" s="848"/>
    </row>
    <row r="2224" spans="10:11">
      <c r="J2224" s="848"/>
      <c r="K2224" s="848"/>
    </row>
    <row r="2225" spans="10:11">
      <c r="J2225" s="848"/>
      <c r="K2225" s="848"/>
    </row>
    <row r="2226" spans="10:11">
      <c r="J2226" s="848"/>
      <c r="K2226" s="848"/>
    </row>
    <row r="2227" spans="10:11">
      <c r="J2227" s="848"/>
      <c r="K2227" s="848"/>
    </row>
    <row r="2228" spans="10:11">
      <c r="J2228" s="848"/>
      <c r="K2228" s="848"/>
    </row>
    <row r="2229" spans="10:11">
      <c r="J2229" s="848"/>
      <c r="K2229" s="848"/>
    </row>
    <row r="2230" spans="10:11">
      <c r="J2230" s="848"/>
      <c r="K2230" s="848"/>
    </row>
    <row r="2231" spans="10:11">
      <c r="J2231" s="848"/>
      <c r="K2231" s="848"/>
    </row>
    <row r="2232" spans="10:11">
      <c r="J2232" s="848"/>
      <c r="K2232" s="848"/>
    </row>
    <row r="2233" spans="10:11">
      <c r="J2233" s="848"/>
      <c r="K2233" s="848"/>
    </row>
    <row r="2234" spans="10:11">
      <c r="J2234" s="848"/>
      <c r="K2234" s="848"/>
    </row>
    <row r="2235" spans="10:11">
      <c r="J2235" s="848"/>
      <c r="K2235" s="848"/>
    </row>
    <row r="2236" spans="10:11">
      <c r="J2236" s="848"/>
      <c r="K2236" s="848"/>
    </row>
    <row r="2237" spans="10:11">
      <c r="J2237" s="848"/>
      <c r="K2237" s="848"/>
    </row>
    <row r="2238" spans="10:11">
      <c r="J2238" s="848"/>
      <c r="K2238" s="848"/>
    </row>
    <row r="2239" spans="10:11">
      <c r="J2239" s="848"/>
      <c r="K2239" s="848"/>
    </row>
    <row r="2240" spans="10:11">
      <c r="J2240" s="848"/>
      <c r="K2240" s="848"/>
    </row>
    <row r="2241" spans="10:11">
      <c r="J2241" s="848"/>
      <c r="K2241" s="848"/>
    </row>
    <row r="2242" spans="10:11">
      <c r="J2242" s="848"/>
      <c r="K2242" s="848"/>
    </row>
    <row r="2243" spans="10:11">
      <c r="J2243" s="848"/>
      <c r="K2243" s="848"/>
    </row>
    <row r="2244" spans="10:11">
      <c r="J2244" s="848"/>
      <c r="K2244" s="848"/>
    </row>
    <row r="2245" spans="10:11">
      <c r="J2245" s="848"/>
      <c r="K2245" s="848"/>
    </row>
    <row r="2246" spans="10:11">
      <c r="J2246" s="848"/>
      <c r="K2246" s="848"/>
    </row>
    <row r="2247" spans="10:11">
      <c r="J2247" s="848"/>
      <c r="K2247" s="848"/>
    </row>
    <row r="2248" spans="10:11">
      <c r="J2248" s="848"/>
      <c r="K2248" s="848"/>
    </row>
    <row r="2249" spans="10:11">
      <c r="J2249" s="848"/>
      <c r="K2249" s="848"/>
    </row>
    <row r="2250" spans="10:11">
      <c r="J2250" s="848"/>
      <c r="K2250" s="848"/>
    </row>
    <row r="2251" spans="10:11">
      <c r="J2251" s="848"/>
      <c r="K2251" s="848"/>
    </row>
    <row r="2252" spans="10:11">
      <c r="J2252" s="848"/>
      <c r="K2252" s="848"/>
    </row>
    <row r="2253" spans="10:11">
      <c r="J2253" s="848"/>
      <c r="K2253" s="848"/>
    </row>
    <row r="2254" spans="10:11">
      <c r="J2254" s="848"/>
      <c r="K2254" s="848"/>
    </row>
    <row r="2255" spans="10:11">
      <c r="J2255" s="848"/>
      <c r="K2255" s="848"/>
    </row>
    <row r="2256" spans="10:11">
      <c r="J2256" s="848"/>
      <c r="K2256" s="848"/>
    </row>
    <row r="2257" spans="10:11">
      <c r="J2257" s="848"/>
      <c r="K2257" s="848"/>
    </row>
    <row r="2258" spans="10:11">
      <c r="J2258" s="848"/>
      <c r="K2258" s="848"/>
    </row>
    <row r="2259" spans="10:11">
      <c r="J2259" s="848"/>
      <c r="K2259" s="848"/>
    </row>
    <row r="2260" spans="10:11">
      <c r="J2260" s="848"/>
      <c r="K2260" s="848"/>
    </row>
    <row r="2261" spans="10:11">
      <c r="J2261" s="848"/>
      <c r="K2261" s="848"/>
    </row>
    <row r="2262" spans="10:11">
      <c r="J2262" s="848"/>
      <c r="K2262" s="848"/>
    </row>
    <row r="2263" spans="10:11">
      <c r="J2263" s="848"/>
      <c r="K2263" s="848"/>
    </row>
    <row r="2264" spans="10:11">
      <c r="J2264" s="848"/>
      <c r="K2264" s="848"/>
    </row>
    <row r="2265" spans="10:11">
      <c r="J2265" s="848"/>
      <c r="K2265" s="848"/>
    </row>
    <row r="2266" spans="10:11">
      <c r="J2266" s="848"/>
      <c r="K2266" s="848"/>
    </row>
    <row r="2267" spans="10:11">
      <c r="J2267" s="848"/>
      <c r="K2267" s="848"/>
    </row>
    <row r="2268" spans="10:11">
      <c r="J2268" s="848"/>
      <c r="K2268" s="848"/>
    </row>
    <row r="2269" spans="10:11">
      <c r="J2269" s="848"/>
      <c r="K2269" s="848"/>
    </row>
    <row r="2270" spans="10:11">
      <c r="J2270" s="848"/>
      <c r="K2270" s="848"/>
    </row>
    <row r="2271" spans="10:11">
      <c r="J2271" s="848"/>
      <c r="K2271" s="848"/>
    </row>
    <row r="2272" spans="10:11">
      <c r="J2272" s="848"/>
      <c r="K2272" s="848"/>
    </row>
    <row r="2273" spans="10:11">
      <c r="J2273" s="848"/>
      <c r="K2273" s="848"/>
    </row>
    <row r="2274" spans="10:11">
      <c r="J2274" s="848"/>
      <c r="K2274" s="848"/>
    </row>
    <row r="2275" spans="10:11">
      <c r="J2275" s="848"/>
      <c r="K2275" s="848"/>
    </row>
    <row r="2276" spans="10:11">
      <c r="J2276" s="848"/>
      <c r="K2276" s="848"/>
    </row>
    <row r="2277" spans="10:11">
      <c r="J2277" s="848"/>
      <c r="K2277" s="848"/>
    </row>
    <row r="2278" spans="10:11">
      <c r="J2278" s="848"/>
      <c r="K2278" s="848"/>
    </row>
    <row r="2279" spans="10:11">
      <c r="J2279" s="848"/>
      <c r="K2279" s="848"/>
    </row>
    <row r="2280" spans="10:11">
      <c r="J2280" s="848"/>
      <c r="K2280" s="848"/>
    </row>
    <row r="2281" spans="10:11">
      <c r="J2281" s="848"/>
      <c r="K2281" s="848"/>
    </row>
    <row r="2282" spans="10:11">
      <c r="J2282" s="848"/>
      <c r="K2282" s="848"/>
    </row>
    <row r="2283" spans="10:11">
      <c r="J2283" s="848"/>
      <c r="K2283" s="848"/>
    </row>
    <row r="2284" spans="10:11">
      <c r="J2284" s="848"/>
      <c r="K2284" s="848"/>
    </row>
    <row r="2285" spans="10:11">
      <c r="J2285" s="848"/>
      <c r="K2285" s="848"/>
    </row>
    <row r="2286" spans="10:11">
      <c r="J2286" s="848"/>
      <c r="K2286" s="848"/>
    </row>
    <row r="2287" spans="10:11">
      <c r="J2287" s="848"/>
      <c r="K2287" s="848"/>
    </row>
    <row r="2288" spans="10:11">
      <c r="J2288" s="848"/>
      <c r="K2288" s="848"/>
    </row>
    <row r="2289" spans="10:11">
      <c r="J2289" s="848"/>
      <c r="K2289" s="848"/>
    </row>
    <row r="2290" spans="10:11">
      <c r="J2290" s="848"/>
      <c r="K2290" s="848"/>
    </row>
    <row r="2291" spans="10:11">
      <c r="J2291" s="848"/>
      <c r="K2291" s="848"/>
    </row>
    <row r="2292" spans="10:11">
      <c r="J2292" s="848"/>
      <c r="K2292" s="848"/>
    </row>
    <row r="2293" spans="10:11">
      <c r="J2293" s="848"/>
      <c r="K2293" s="848"/>
    </row>
    <row r="2294" spans="10:11">
      <c r="J2294" s="848"/>
      <c r="K2294" s="848"/>
    </row>
    <row r="2295" spans="10:11">
      <c r="J2295" s="848"/>
      <c r="K2295" s="848"/>
    </row>
    <row r="2296" spans="10:11">
      <c r="J2296" s="848"/>
      <c r="K2296" s="848"/>
    </row>
    <row r="2297" spans="10:11">
      <c r="J2297" s="848"/>
      <c r="K2297" s="848"/>
    </row>
    <row r="2298" spans="10:11">
      <c r="J2298" s="848"/>
      <c r="K2298" s="848"/>
    </row>
    <row r="2299" spans="10:11">
      <c r="J2299" s="848"/>
      <c r="K2299" s="848"/>
    </row>
    <row r="2300" spans="10:11">
      <c r="J2300" s="848"/>
      <c r="K2300" s="848"/>
    </row>
    <row r="2301" spans="10:11">
      <c r="J2301" s="848"/>
      <c r="K2301" s="848"/>
    </row>
    <row r="2302" spans="10:11">
      <c r="J2302" s="848"/>
      <c r="K2302" s="848"/>
    </row>
    <row r="2303" spans="10:11">
      <c r="J2303" s="848"/>
      <c r="K2303" s="848"/>
    </row>
    <row r="2304" spans="10:11">
      <c r="J2304" s="848"/>
      <c r="K2304" s="848"/>
    </row>
    <row r="2305" spans="10:11">
      <c r="J2305" s="848"/>
      <c r="K2305" s="848"/>
    </row>
    <row r="2306" spans="10:11">
      <c r="J2306" s="848"/>
      <c r="K2306" s="848"/>
    </row>
    <row r="2307" spans="10:11">
      <c r="J2307" s="848"/>
      <c r="K2307" s="848"/>
    </row>
    <row r="2308" spans="10:11">
      <c r="J2308" s="848"/>
      <c r="K2308" s="848"/>
    </row>
    <row r="2309" spans="10:11">
      <c r="J2309" s="848"/>
      <c r="K2309" s="848"/>
    </row>
    <row r="2310" spans="10:11">
      <c r="J2310" s="848"/>
      <c r="K2310" s="848"/>
    </row>
    <row r="2311" spans="10:11">
      <c r="J2311" s="848"/>
      <c r="K2311" s="848"/>
    </row>
    <row r="2312" spans="10:11">
      <c r="J2312" s="848"/>
      <c r="K2312" s="848"/>
    </row>
    <row r="2313" spans="10:11">
      <c r="J2313" s="848"/>
      <c r="K2313" s="848"/>
    </row>
    <row r="2314" spans="10:11">
      <c r="J2314" s="848"/>
      <c r="K2314" s="848"/>
    </row>
    <row r="2315" spans="10:11">
      <c r="J2315" s="848"/>
      <c r="K2315" s="848"/>
    </row>
    <row r="2316" spans="10:11">
      <c r="J2316" s="848"/>
      <c r="K2316" s="848"/>
    </row>
    <row r="2317" spans="10:11">
      <c r="J2317" s="848"/>
      <c r="K2317" s="848"/>
    </row>
    <row r="2318" spans="10:11">
      <c r="J2318" s="848"/>
      <c r="K2318" s="848"/>
    </row>
    <row r="2319" spans="10:11">
      <c r="J2319" s="848"/>
      <c r="K2319" s="848"/>
    </row>
    <row r="2320" spans="10:11">
      <c r="J2320" s="848"/>
      <c r="K2320" s="848"/>
    </row>
    <row r="2321" spans="10:11">
      <c r="J2321" s="848"/>
      <c r="K2321" s="848"/>
    </row>
    <row r="2322" spans="10:11">
      <c r="J2322" s="848"/>
      <c r="K2322" s="848"/>
    </row>
    <row r="2323" spans="10:11">
      <c r="J2323" s="848"/>
      <c r="K2323" s="848"/>
    </row>
    <row r="2324" spans="10:11">
      <c r="J2324" s="848"/>
      <c r="K2324" s="848"/>
    </row>
    <row r="2325" spans="10:11">
      <c r="J2325" s="848"/>
      <c r="K2325" s="848"/>
    </row>
    <row r="2326" spans="10:11">
      <c r="J2326" s="848"/>
      <c r="K2326" s="848"/>
    </row>
    <row r="2327" spans="10:11">
      <c r="J2327" s="848"/>
      <c r="K2327" s="848"/>
    </row>
    <row r="2328" spans="10:11">
      <c r="J2328" s="848"/>
      <c r="K2328" s="848"/>
    </row>
    <row r="2329" spans="10:11">
      <c r="J2329" s="848"/>
      <c r="K2329" s="848"/>
    </row>
    <row r="2330" spans="10:11">
      <c r="J2330" s="848"/>
      <c r="K2330" s="848"/>
    </row>
    <row r="2331" spans="10:11">
      <c r="J2331" s="848"/>
      <c r="K2331" s="848"/>
    </row>
    <row r="2332" spans="10:11">
      <c r="J2332" s="848"/>
      <c r="K2332" s="848"/>
    </row>
    <row r="2333" spans="10:11">
      <c r="J2333" s="848"/>
      <c r="K2333" s="848"/>
    </row>
    <row r="2334" spans="10:11">
      <c r="J2334" s="848"/>
      <c r="K2334" s="848"/>
    </row>
    <row r="2335" spans="10:11">
      <c r="J2335" s="848"/>
      <c r="K2335" s="848"/>
    </row>
    <row r="2336" spans="10:11">
      <c r="J2336" s="848"/>
      <c r="K2336" s="848"/>
    </row>
    <row r="2337" spans="10:11">
      <c r="J2337" s="848"/>
      <c r="K2337" s="848"/>
    </row>
    <row r="2338" spans="10:11">
      <c r="J2338" s="848"/>
      <c r="K2338" s="848"/>
    </row>
    <row r="2339" spans="10:11">
      <c r="J2339" s="848"/>
      <c r="K2339" s="848"/>
    </row>
    <row r="2340" spans="10:11">
      <c r="J2340" s="848"/>
      <c r="K2340" s="848"/>
    </row>
    <row r="2341" spans="10:11">
      <c r="J2341" s="848"/>
      <c r="K2341" s="848"/>
    </row>
    <row r="2342" spans="10:11">
      <c r="J2342" s="848"/>
      <c r="K2342" s="848"/>
    </row>
    <row r="2343" spans="10:11">
      <c r="J2343" s="848"/>
      <c r="K2343" s="848"/>
    </row>
    <row r="2344" spans="10:11">
      <c r="J2344" s="848"/>
      <c r="K2344" s="848"/>
    </row>
    <row r="2345" spans="10:11">
      <c r="J2345" s="848"/>
      <c r="K2345" s="848"/>
    </row>
    <row r="2346" spans="10:11">
      <c r="J2346" s="848"/>
      <c r="K2346" s="848"/>
    </row>
    <row r="2347" spans="10:11">
      <c r="J2347" s="848"/>
      <c r="K2347" s="848"/>
    </row>
    <row r="2348" spans="10:11">
      <c r="J2348" s="848"/>
      <c r="K2348" s="848"/>
    </row>
    <row r="2349" spans="10:11">
      <c r="J2349" s="848"/>
      <c r="K2349" s="848"/>
    </row>
    <row r="2350" spans="10:11">
      <c r="J2350" s="848"/>
      <c r="K2350" s="848"/>
    </row>
    <row r="2351" spans="10:11">
      <c r="J2351" s="848"/>
      <c r="K2351" s="848"/>
    </row>
    <row r="2352" spans="10:11">
      <c r="J2352" s="848"/>
      <c r="K2352" s="848"/>
    </row>
    <row r="2353" spans="10:11">
      <c r="J2353" s="848"/>
      <c r="K2353" s="848"/>
    </row>
    <row r="2354" spans="10:11">
      <c r="J2354" s="848"/>
      <c r="K2354" s="848"/>
    </row>
    <row r="2355" spans="10:11">
      <c r="J2355" s="848"/>
      <c r="K2355" s="848"/>
    </row>
    <row r="2356" spans="10:11">
      <c r="J2356" s="848"/>
      <c r="K2356" s="848"/>
    </row>
    <row r="2357" spans="10:11">
      <c r="J2357" s="848"/>
      <c r="K2357" s="848"/>
    </row>
    <row r="2358" spans="10:11">
      <c r="J2358" s="848"/>
      <c r="K2358" s="848"/>
    </row>
    <row r="2359" spans="10:11">
      <c r="J2359" s="848"/>
      <c r="K2359" s="848"/>
    </row>
    <row r="2360" spans="10:11">
      <c r="J2360" s="848"/>
      <c r="K2360" s="848"/>
    </row>
    <row r="2361" spans="10:11">
      <c r="J2361" s="848"/>
      <c r="K2361" s="848"/>
    </row>
    <row r="2362" spans="10:11">
      <c r="J2362" s="848"/>
      <c r="K2362" s="848"/>
    </row>
    <row r="2363" spans="10:11">
      <c r="J2363" s="848"/>
      <c r="K2363" s="848"/>
    </row>
    <row r="2364" spans="10:11">
      <c r="J2364" s="848"/>
      <c r="K2364" s="848"/>
    </row>
    <row r="2365" spans="10:11">
      <c r="J2365" s="848"/>
      <c r="K2365" s="848"/>
    </row>
    <row r="2366" spans="10:11">
      <c r="J2366" s="848"/>
      <c r="K2366" s="848"/>
    </row>
    <row r="2367" spans="10:11">
      <c r="J2367" s="848"/>
      <c r="K2367" s="848"/>
    </row>
    <row r="2368" spans="10:11">
      <c r="J2368" s="848"/>
      <c r="K2368" s="848"/>
    </row>
    <row r="2369" spans="10:11">
      <c r="J2369" s="848"/>
      <c r="K2369" s="848"/>
    </row>
    <row r="2370" spans="10:11">
      <c r="J2370" s="848"/>
      <c r="K2370" s="848"/>
    </row>
    <row r="2371" spans="10:11">
      <c r="J2371" s="848"/>
      <c r="K2371" s="848"/>
    </row>
    <row r="2372" spans="10:11">
      <c r="J2372" s="848"/>
      <c r="K2372" s="848"/>
    </row>
    <row r="2373" spans="10:11">
      <c r="J2373" s="848"/>
      <c r="K2373" s="848"/>
    </row>
    <row r="2374" spans="10:11">
      <c r="J2374" s="848"/>
      <c r="K2374" s="848"/>
    </row>
    <row r="2375" spans="10:11">
      <c r="J2375" s="848"/>
      <c r="K2375" s="848"/>
    </row>
    <row r="2376" spans="10:11">
      <c r="J2376" s="848"/>
      <c r="K2376" s="848"/>
    </row>
    <row r="2377" spans="10:11">
      <c r="J2377" s="848"/>
      <c r="K2377" s="848"/>
    </row>
    <row r="2378" spans="10:11">
      <c r="J2378" s="848"/>
      <c r="K2378" s="848"/>
    </row>
    <row r="2379" spans="10:11">
      <c r="J2379" s="848"/>
      <c r="K2379" s="848"/>
    </row>
    <row r="2380" spans="10:11">
      <c r="J2380" s="848"/>
      <c r="K2380" s="848"/>
    </row>
    <row r="2381" spans="10:11">
      <c r="J2381" s="848"/>
      <c r="K2381" s="848"/>
    </row>
    <row r="2382" spans="10:11">
      <c r="J2382" s="848"/>
      <c r="K2382" s="848"/>
    </row>
    <row r="2383" spans="10:11">
      <c r="J2383" s="848"/>
      <c r="K2383" s="848"/>
    </row>
    <row r="2384" spans="10:11">
      <c r="J2384" s="848"/>
      <c r="K2384" s="848"/>
    </row>
    <row r="2385" spans="10:11">
      <c r="J2385" s="848"/>
      <c r="K2385" s="848"/>
    </row>
    <row r="2386" spans="10:11">
      <c r="J2386" s="848"/>
      <c r="K2386" s="848"/>
    </row>
    <row r="2387" spans="10:11">
      <c r="J2387" s="848"/>
      <c r="K2387" s="848"/>
    </row>
    <row r="2388" spans="10:11">
      <c r="J2388" s="848"/>
      <c r="K2388" s="848"/>
    </row>
    <row r="2389" spans="10:11">
      <c r="J2389" s="848"/>
      <c r="K2389" s="848"/>
    </row>
    <row r="2390" spans="10:11">
      <c r="J2390" s="848"/>
      <c r="K2390" s="848"/>
    </row>
    <row r="2391" spans="10:11">
      <c r="J2391" s="848"/>
      <c r="K2391" s="848"/>
    </row>
    <row r="2392" spans="10:11">
      <c r="J2392" s="848"/>
      <c r="K2392" s="848"/>
    </row>
    <row r="2393" spans="10:11">
      <c r="J2393" s="848"/>
      <c r="K2393" s="848"/>
    </row>
    <row r="2394" spans="10:11">
      <c r="J2394" s="848"/>
      <c r="K2394" s="848"/>
    </row>
    <row r="2395" spans="10:11">
      <c r="J2395" s="848"/>
      <c r="K2395" s="848"/>
    </row>
    <row r="2396" spans="10:11">
      <c r="J2396" s="848"/>
      <c r="K2396" s="848"/>
    </row>
    <row r="2397" spans="10:11">
      <c r="J2397" s="848"/>
      <c r="K2397" s="848"/>
    </row>
    <row r="2398" spans="10:11">
      <c r="J2398" s="848"/>
      <c r="K2398" s="848"/>
    </row>
    <row r="2399" spans="10:11">
      <c r="J2399" s="848"/>
      <c r="K2399" s="848"/>
    </row>
    <row r="2400" spans="10:11">
      <c r="J2400" s="848"/>
      <c r="K2400" s="848"/>
    </row>
  </sheetData>
  <mergeCells count="36">
    <mergeCell ref="A90:D90"/>
    <mergeCell ref="A101:D101"/>
    <mergeCell ref="A123:D123"/>
    <mergeCell ref="A135:D135"/>
    <mergeCell ref="A157:D157"/>
    <mergeCell ref="A169:D169"/>
    <mergeCell ref="W6:AC6"/>
    <mergeCell ref="N6:V6"/>
    <mergeCell ref="N25:V25"/>
    <mergeCell ref="A64:I64"/>
    <mergeCell ref="A9:G9"/>
    <mergeCell ref="A41:E41"/>
    <mergeCell ref="A53:E53"/>
    <mergeCell ref="B10:D10"/>
    <mergeCell ref="A7:G7"/>
    <mergeCell ref="A6:G6"/>
    <mergeCell ref="A8:G8"/>
    <mergeCell ref="A30:E30"/>
    <mergeCell ref="A67:D67"/>
    <mergeCell ref="A68:D68"/>
    <mergeCell ref="A112:D112"/>
    <mergeCell ref="A79:D79"/>
    <mergeCell ref="A1:T1"/>
    <mergeCell ref="N5:T5"/>
    <mergeCell ref="S3:T3"/>
    <mergeCell ref="A2:T2"/>
    <mergeCell ref="N4:T4"/>
    <mergeCell ref="A4:G4"/>
    <mergeCell ref="A5:G5"/>
    <mergeCell ref="A65:D65"/>
    <mergeCell ref="A66:D66"/>
    <mergeCell ref="A19:G19"/>
    <mergeCell ref="B20:D20"/>
    <mergeCell ref="A18:G18"/>
    <mergeCell ref="E10:G10"/>
    <mergeCell ref="E20:G20"/>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1"/>
  <sheetViews>
    <sheetView zoomScaleNormal="100" workbookViewId="0">
      <selection sqref="A1:R1"/>
    </sheetView>
  </sheetViews>
  <sheetFormatPr defaultColWidth="8.88671875" defaultRowHeight="13.2"/>
  <cols>
    <col min="1" max="1" width="36" style="872" customWidth="1"/>
    <col min="2" max="2" width="17.88671875" style="983" customWidth="1"/>
    <col min="3" max="4" width="17.88671875" style="925" customWidth="1"/>
    <col min="5" max="5" width="21.33203125" style="925" customWidth="1"/>
    <col min="6" max="6" width="17.88671875" style="925" customWidth="1"/>
    <col min="7" max="7" width="17.44140625" style="925" customWidth="1"/>
    <col min="8" max="8" width="15.109375" style="925" customWidth="1"/>
    <col min="9" max="9" width="15.44140625" style="925" customWidth="1"/>
    <col min="10" max="10" width="0.44140625" style="889" customWidth="1"/>
    <col min="11" max="11" width="11.88671875" style="927" customWidth="1"/>
    <col min="12" max="12" width="12.88671875" style="927" customWidth="1"/>
    <col min="13" max="16" width="12.88671875" style="928" customWidth="1"/>
    <col min="17" max="17" width="10" style="928" customWidth="1"/>
    <col min="18" max="18" width="7.6640625" style="928" customWidth="1"/>
    <col min="19" max="19" width="8.88671875" style="928"/>
    <col min="20" max="16384" width="8.88671875" style="872"/>
  </cols>
  <sheetData>
    <row r="1" spans="1:19" ht="13.35" customHeight="1">
      <c r="A1" s="1424" t="s">
        <v>0</v>
      </c>
      <c r="B1" s="1424"/>
      <c r="C1" s="1424"/>
      <c r="D1" s="1424"/>
      <c r="E1" s="1424"/>
      <c r="F1" s="1424"/>
      <c r="G1" s="1424"/>
      <c r="H1" s="1424"/>
      <c r="I1" s="1424"/>
      <c r="J1" s="1424"/>
      <c r="K1" s="1424"/>
      <c r="L1" s="1424"/>
      <c r="M1" s="1424"/>
      <c r="N1" s="1424"/>
      <c r="O1" s="1424"/>
      <c r="P1" s="1424"/>
      <c r="Q1" s="1424"/>
      <c r="R1" s="1424"/>
      <c r="S1" s="872"/>
    </row>
    <row r="2" spans="1:19" ht="35.25" customHeight="1">
      <c r="A2" s="1425"/>
      <c r="B2" s="1425"/>
      <c r="C2" s="1425"/>
      <c r="D2" s="1425"/>
      <c r="E2" s="1425"/>
      <c r="F2" s="1425"/>
      <c r="G2" s="1425"/>
      <c r="H2" s="1425"/>
      <c r="I2" s="1425"/>
      <c r="J2" s="1425"/>
      <c r="K2" s="1425"/>
      <c r="L2" s="1425"/>
      <c r="M2" s="1425"/>
      <c r="N2" s="1425"/>
      <c r="O2" s="1425"/>
      <c r="P2" s="1425"/>
      <c r="Q2" s="1425"/>
      <c r="R2" s="1425"/>
      <c r="S2" s="872"/>
    </row>
    <row r="3" spans="1:19" ht="5.25" customHeight="1">
      <c r="A3" s="1426"/>
      <c r="B3" s="1426"/>
      <c r="C3" s="1426"/>
      <c r="D3" s="1426"/>
      <c r="E3" s="1426"/>
      <c r="F3" s="1426"/>
      <c r="G3" s="1426"/>
      <c r="H3" s="1426"/>
      <c r="I3" s="1426"/>
      <c r="J3" s="1426"/>
      <c r="K3" s="1426"/>
      <c r="L3" s="1426"/>
      <c r="M3" s="1426"/>
      <c r="N3" s="1426"/>
      <c r="O3" s="1426"/>
      <c r="P3" s="1426"/>
      <c r="Q3" s="1426"/>
      <c r="R3" s="1426"/>
      <c r="S3" s="872"/>
    </row>
    <row r="4" spans="1:19" ht="30" customHeight="1">
      <c r="A4" s="1428" t="s">
        <v>552</v>
      </c>
      <c r="B4" s="1428"/>
      <c r="C4" s="1428"/>
      <c r="D4" s="1428"/>
      <c r="E4" s="1428"/>
      <c r="F4" s="1428"/>
      <c r="G4" s="1428"/>
      <c r="H4" s="873"/>
      <c r="I4" s="873"/>
      <c r="J4" s="874"/>
      <c r="K4" s="872"/>
      <c r="L4" s="1429" t="s">
        <v>553</v>
      </c>
      <c r="M4" s="1429"/>
      <c r="N4" s="1429"/>
      <c r="O4" s="1429"/>
      <c r="P4" s="1429"/>
      <c r="Q4" s="1429"/>
      <c r="R4" s="1429"/>
      <c r="S4" s="872"/>
    </row>
    <row r="5" spans="1:19" ht="15.6">
      <c r="A5" s="1414" t="s">
        <v>181</v>
      </c>
      <c r="B5" s="1414"/>
      <c r="C5" s="1414"/>
      <c r="D5" s="1414"/>
      <c r="E5" s="1414"/>
      <c r="F5" s="1414"/>
      <c r="G5" s="1414"/>
      <c r="H5" s="873"/>
      <c r="I5" s="873"/>
      <c r="J5" s="874"/>
      <c r="K5" s="872"/>
      <c r="L5" s="1427"/>
      <c r="M5" s="1427"/>
      <c r="N5" s="1427"/>
      <c r="O5" s="1427"/>
      <c r="P5" s="1427"/>
      <c r="Q5" s="1427"/>
      <c r="R5" s="1427"/>
      <c r="S5" s="872"/>
    </row>
    <row r="6" spans="1:19" ht="13.5" customHeight="1">
      <c r="A6" s="1414"/>
      <c r="B6" s="1414"/>
      <c r="C6" s="1414"/>
      <c r="D6" s="1414"/>
      <c r="E6" s="1414"/>
      <c r="F6" s="1414"/>
      <c r="G6" s="1414"/>
      <c r="H6" s="873"/>
      <c r="I6" s="873"/>
      <c r="J6" s="874"/>
      <c r="K6" s="872"/>
      <c r="L6" s="1422" t="s">
        <v>190</v>
      </c>
      <c r="M6" s="1422"/>
      <c r="N6" s="1422"/>
      <c r="O6" s="1422"/>
      <c r="P6" s="1422"/>
      <c r="Q6" s="1422"/>
      <c r="R6" s="1422"/>
      <c r="S6" s="872"/>
    </row>
    <row r="7" spans="1:19" ht="13.5" customHeight="1">
      <c r="A7" s="1413" t="s">
        <v>45</v>
      </c>
      <c r="B7" s="1413"/>
      <c r="C7" s="1413"/>
      <c r="D7" s="1413"/>
      <c r="E7" s="1413"/>
      <c r="F7" s="1413"/>
      <c r="G7" s="1413"/>
      <c r="H7" s="873"/>
      <c r="I7" s="873"/>
      <c r="J7" s="874"/>
      <c r="K7" s="872"/>
      <c r="L7" s="875"/>
      <c r="M7" s="875"/>
      <c r="N7" s="875"/>
      <c r="O7" s="875"/>
      <c r="P7" s="875"/>
      <c r="Q7" s="875"/>
      <c r="R7" s="875"/>
      <c r="S7" s="872"/>
    </row>
    <row r="8" spans="1:19" ht="13.5" customHeight="1">
      <c r="A8" s="1414"/>
      <c r="B8" s="1414"/>
      <c r="C8" s="1414"/>
      <c r="D8" s="1414"/>
      <c r="E8" s="1414"/>
      <c r="F8" s="1414"/>
      <c r="G8" s="1414"/>
      <c r="H8" s="873"/>
      <c r="I8" s="873"/>
      <c r="J8" s="874"/>
      <c r="K8" s="872"/>
      <c r="L8" s="875"/>
      <c r="M8" s="875"/>
      <c r="N8" s="875"/>
      <c r="O8" s="875"/>
      <c r="P8" s="875"/>
      <c r="Q8" s="875"/>
      <c r="R8" s="875"/>
      <c r="S8" s="872"/>
    </row>
    <row r="9" spans="1:19" ht="13.5" customHeight="1">
      <c r="A9" s="1412" t="s">
        <v>727</v>
      </c>
      <c r="B9" s="1412"/>
      <c r="C9" s="1412"/>
      <c r="D9" s="1412"/>
      <c r="E9" s="1412"/>
      <c r="F9" s="1412"/>
      <c r="G9" s="1412"/>
      <c r="H9" s="873"/>
      <c r="I9" s="873"/>
      <c r="J9" s="874"/>
      <c r="K9" s="872"/>
      <c r="L9" s="872"/>
      <c r="M9" s="872"/>
      <c r="N9" s="872"/>
      <c r="O9" s="872"/>
      <c r="P9" s="872"/>
      <c r="Q9" s="872"/>
      <c r="R9" s="872"/>
      <c r="S9" s="872"/>
    </row>
    <row r="10" spans="1:19" ht="13.8" thickBot="1">
      <c r="A10" s="876"/>
      <c r="B10" s="1415" t="s">
        <v>51</v>
      </c>
      <c r="C10" s="1416"/>
      <c r="D10" s="1416"/>
      <c r="E10" s="1415" t="s">
        <v>52</v>
      </c>
      <c r="F10" s="1416"/>
      <c r="G10" s="1416"/>
      <c r="H10" s="873"/>
      <c r="I10" s="873"/>
      <c r="J10" s="877"/>
      <c r="K10" s="872"/>
      <c r="L10" s="872"/>
      <c r="M10" s="872"/>
      <c r="N10" s="872"/>
      <c r="O10" s="872"/>
      <c r="P10" s="872"/>
      <c r="Q10" s="872"/>
      <c r="R10" s="872"/>
      <c r="S10" s="872"/>
    </row>
    <row r="11" spans="1:19" ht="29.25" customHeight="1" thickBot="1">
      <c r="A11" s="878"/>
      <c r="B11" s="879" t="s">
        <v>183</v>
      </c>
      <c r="C11" s="879" t="s">
        <v>184</v>
      </c>
      <c r="D11" s="880" t="s">
        <v>185</v>
      </c>
      <c r="E11" s="881" t="s">
        <v>186</v>
      </c>
      <c r="F11" s="879" t="s">
        <v>184</v>
      </c>
      <c r="G11" s="879" t="s">
        <v>57</v>
      </c>
      <c r="H11" s="873"/>
      <c r="I11" s="873"/>
      <c r="J11" s="882"/>
      <c r="K11" s="872"/>
      <c r="L11" s="872"/>
      <c r="M11" s="872"/>
      <c r="N11" s="872"/>
      <c r="O11" s="872"/>
      <c r="P11" s="872"/>
      <c r="Q11" s="872"/>
      <c r="R11" s="872"/>
      <c r="S11" s="872"/>
    </row>
    <row r="12" spans="1:19" ht="13.5" customHeight="1">
      <c r="A12" s="883" t="s">
        <v>187</v>
      </c>
      <c r="B12" s="60">
        <v>17575561</v>
      </c>
      <c r="C12" s="60">
        <v>14238751</v>
      </c>
      <c r="D12" s="851">
        <f>C12/B12</f>
        <v>0.81014489381021748</v>
      </c>
      <c r="E12" s="852">
        <v>13861941</v>
      </c>
      <c r="F12" s="60">
        <v>14238751</v>
      </c>
      <c r="G12" s="853">
        <f>F12/E12</f>
        <v>1.0271830618814493</v>
      </c>
      <c r="H12" s="873"/>
      <c r="I12" s="873"/>
      <c r="J12" s="884"/>
      <c r="K12" s="872"/>
      <c r="L12" s="872"/>
      <c r="M12" s="872"/>
      <c r="N12" s="872"/>
      <c r="O12" s="872"/>
      <c r="P12" s="872"/>
      <c r="Q12" s="872"/>
      <c r="R12" s="872"/>
      <c r="S12" s="872"/>
    </row>
    <row r="13" spans="1:19">
      <c r="A13" s="883" t="s">
        <v>188</v>
      </c>
      <c r="B13" s="60">
        <v>3885.26</v>
      </c>
      <c r="C13" s="60">
        <v>3236.9632459475806</v>
      </c>
      <c r="D13" s="854">
        <f>C13/B13</f>
        <v>0.83313941562407157</v>
      </c>
      <c r="E13" s="852">
        <v>2866</v>
      </c>
      <c r="F13" s="60">
        <v>3236.9632459475806</v>
      </c>
      <c r="G13" s="853">
        <f>F13/E13</f>
        <v>1.1294358848386534</v>
      </c>
      <c r="H13" s="873"/>
      <c r="I13" s="873"/>
      <c r="J13" s="882"/>
      <c r="K13" s="872"/>
      <c r="L13" s="872"/>
      <c r="M13" s="872"/>
      <c r="N13" s="872"/>
      <c r="O13" s="872"/>
      <c r="P13" s="872"/>
      <c r="Q13" s="872"/>
      <c r="R13" s="872"/>
      <c r="S13" s="872"/>
    </row>
    <row r="14" spans="1:19" ht="13.5" customHeight="1">
      <c r="A14" s="885"/>
      <c r="B14" s="886"/>
      <c r="C14" s="886"/>
      <c r="D14" s="887"/>
      <c r="E14" s="873"/>
      <c r="F14" s="873"/>
      <c r="G14" s="873"/>
      <c r="H14" s="873"/>
      <c r="I14" s="873"/>
      <c r="J14" s="877"/>
      <c r="K14" s="872"/>
      <c r="L14" s="872"/>
      <c r="M14" s="872"/>
      <c r="N14" s="872"/>
      <c r="O14" s="872"/>
      <c r="P14" s="872"/>
      <c r="Q14" s="872"/>
      <c r="R14" s="872"/>
      <c r="S14" s="872"/>
    </row>
    <row r="15" spans="1:19" ht="13.5" customHeight="1">
      <c r="A15" s="888" t="s">
        <v>189</v>
      </c>
      <c r="B15" s="886"/>
      <c r="C15" s="886"/>
      <c r="D15" s="887"/>
      <c r="E15" s="873"/>
      <c r="F15" s="873"/>
      <c r="G15" s="873"/>
      <c r="H15" s="873"/>
      <c r="I15" s="873"/>
      <c r="J15" s="877"/>
      <c r="K15" s="872"/>
      <c r="L15" s="872"/>
      <c r="M15" s="872"/>
      <c r="N15" s="872"/>
      <c r="O15" s="872"/>
      <c r="P15" s="872"/>
      <c r="Q15" s="872"/>
      <c r="R15" s="872"/>
      <c r="S15" s="872"/>
    </row>
    <row r="16" spans="1:19" ht="13.5" customHeight="1">
      <c r="A16" s="888"/>
      <c r="B16" s="886"/>
      <c r="C16" s="886"/>
      <c r="D16" s="887"/>
      <c r="E16" s="873"/>
      <c r="F16" s="873"/>
      <c r="G16" s="873"/>
      <c r="H16" s="873"/>
      <c r="I16" s="873"/>
      <c r="J16" s="877"/>
      <c r="K16" s="872"/>
      <c r="L16" s="872"/>
      <c r="M16" s="872"/>
      <c r="N16" s="872"/>
      <c r="O16" s="872"/>
      <c r="P16" s="872"/>
      <c r="Q16" s="872"/>
      <c r="R16" s="872"/>
      <c r="S16" s="872"/>
    </row>
    <row r="17" spans="1:19" ht="13.5" customHeight="1">
      <c r="A17" s="885"/>
      <c r="B17" s="886"/>
      <c r="C17" s="886"/>
      <c r="D17" s="887"/>
      <c r="E17" s="873"/>
      <c r="F17" s="873"/>
      <c r="G17" s="873"/>
      <c r="H17" s="873"/>
      <c r="I17" s="873"/>
      <c r="J17" s="877"/>
      <c r="K17" s="872"/>
      <c r="L17" s="872"/>
      <c r="M17" s="872"/>
      <c r="N17" s="872"/>
      <c r="O17" s="872"/>
      <c r="P17" s="872"/>
      <c r="Q17" s="872"/>
      <c r="R17" s="872"/>
      <c r="S17" s="872"/>
    </row>
    <row r="18" spans="1:19" ht="13.5" customHeight="1">
      <c r="A18" s="1412" t="s">
        <v>192</v>
      </c>
      <c r="B18" s="1412"/>
      <c r="C18" s="1412"/>
      <c r="D18" s="1412"/>
      <c r="E18" s="873"/>
      <c r="F18" s="873"/>
      <c r="G18" s="873"/>
      <c r="H18" s="873"/>
      <c r="I18" s="873"/>
      <c r="K18" s="872"/>
      <c r="L18" s="872"/>
      <c r="M18" s="872"/>
      <c r="N18" s="872"/>
      <c r="O18" s="872"/>
      <c r="P18" s="872"/>
      <c r="Q18" s="872"/>
      <c r="R18" s="872"/>
      <c r="S18" s="872"/>
    </row>
    <row r="19" spans="1:19" ht="27" thickBot="1">
      <c r="A19" s="890" t="s">
        <v>104</v>
      </c>
      <c r="B19" s="891" t="s">
        <v>105</v>
      </c>
      <c r="C19" s="891" t="s">
        <v>106</v>
      </c>
      <c r="D19" s="891" t="s">
        <v>107</v>
      </c>
      <c r="E19" s="873"/>
      <c r="F19" s="873"/>
      <c r="G19" s="873"/>
      <c r="H19" s="873"/>
      <c r="I19" s="873"/>
      <c r="K19" s="872"/>
      <c r="L19" s="872"/>
      <c r="M19" s="872"/>
      <c r="N19" s="872"/>
      <c r="O19" s="872"/>
      <c r="P19" s="872"/>
      <c r="Q19" s="872"/>
      <c r="R19" s="872"/>
      <c r="S19" s="872"/>
    </row>
    <row r="20" spans="1:19" ht="13.8" thickTop="1">
      <c r="A20" s="1417" t="s">
        <v>554</v>
      </c>
      <c r="B20" s="1417"/>
      <c r="C20" s="1417"/>
      <c r="D20" s="892">
        <v>1</v>
      </c>
      <c r="E20" s="873"/>
      <c r="F20" s="873"/>
      <c r="G20" s="873"/>
      <c r="H20" s="873"/>
      <c r="I20" s="873"/>
      <c r="J20" s="893"/>
      <c r="K20" s="872"/>
      <c r="L20" s="872"/>
      <c r="M20" s="872"/>
      <c r="N20" s="872"/>
      <c r="O20" s="872"/>
      <c r="P20" s="872"/>
      <c r="Q20" s="872"/>
      <c r="R20" s="872"/>
      <c r="S20" s="872"/>
    </row>
    <row r="21" spans="1:19">
      <c r="A21" s="894"/>
      <c r="B21" s="894"/>
      <c r="C21" s="894"/>
      <c r="D21" s="894"/>
      <c r="E21" s="873"/>
      <c r="F21" s="873"/>
      <c r="G21" s="873"/>
      <c r="H21" s="873"/>
      <c r="I21" s="873"/>
      <c r="J21" s="893"/>
      <c r="K21" s="872"/>
      <c r="L21" s="872"/>
      <c r="M21" s="872"/>
      <c r="N21" s="872"/>
      <c r="O21" s="872"/>
      <c r="P21" s="872"/>
      <c r="Q21" s="872"/>
      <c r="R21" s="872"/>
      <c r="S21" s="872"/>
    </row>
    <row r="22" spans="1:19">
      <c r="A22" s="894"/>
      <c r="B22" s="894"/>
      <c r="C22" s="894"/>
      <c r="D22" s="894"/>
      <c r="E22" s="873"/>
      <c r="F22" s="895"/>
      <c r="G22" s="873"/>
      <c r="H22" s="873"/>
      <c r="I22" s="873"/>
      <c r="J22" s="893"/>
      <c r="K22" s="872"/>
      <c r="L22" s="872"/>
      <c r="M22" s="872"/>
      <c r="N22" s="872"/>
      <c r="O22" s="872"/>
      <c r="P22" s="872"/>
      <c r="Q22" s="872"/>
      <c r="R22" s="872"/>
      <c r="S22" s="872"/>
    </row>
    <row r="23" spans="1:19">
      <c r="A23" s="894"/>
      <c r="B23" s="894"/>
      <c r="C23" s="894"/>
      <c r="D23" s="894"/>
      <c r="E23" s="873"/>
      <c r="F23" s="873"/>
      <c r="G23" s="873"/>
      <c r="H23" s="873"/>
      <c r="I23" s="873"/>
      <c r="J23" s="893"/>
      <c r="K23" s="872"/>
      <c r="L23" s="872"/>
      <c r="M23" s="872"/>
      <c r="N23" s="872"/>
      <c r="O23" s="872"/>
      <c r="P23" s="872"/>
      <c r="Q23" s="872"/>
      <c r="R23" s="872"/>
      <c r="S23" s="872"/>
    </row>
    <row r="24" spans="1:19" ht="13.5" customHeight="1">
      <c r="A24" s="1418" t="s">
        <v>555</v>
      </c>
      <c r="B24" s="1418"/>
      <c r="C24" s="1418"/>
      <c r="D24" s="1418"/>
      <c r="E24" s="1418"/>
      <c r="F24" s="1418"/>
      <c r="G24" s="1418"/>
      <c r="H24" s="873"/>
      <c r="I24" s="873"/>
      <c r="J24" s="893"/>
      <c r="K24" s="872"/>
      <c r="L24" s="872"/>
      <c r="M24" s="872"/>
      <c r="N24" s="872"/>
      <c r="O24" s="872"/>
      <c r="P24" s="872"/>
      <c r="Q24" s="872"/>
      <c r="R24" s="872"/>
      <c r="S24" s="872"/>
    </row>
    <row r="25" spans="1:19" ht="53.4" thickBot="1">
      <c r="A25" s="896" t="s">
        <v>556</v>
      </c>
      <c r="B25" s="897" t="s">
        <v>728</v>
      </c>
      <c r="C25" s="897" t="s">
        <v>729</v>
      </c>
      <c r="D25" s="897" t="s">
        <v>730</v>
      </c>
      <c r="E25" s="897" t="s">
        <v>733</v>
      </c>
      <c r="F25" s="897" t="s">
        <v>731</v>
      </c>
      <c r="G25" s="897" t="s">
        <v>732</v>
      </c>
      <c r="H25" s="897" t="s">
        <v>734</v>
      </c>
      <c r="I25" s="897" t="s">
        <v>557</v>
      </c>
      <c r="J25" s="893"/>
      <c r="K25" s="872"/>
      <c r="L25" s="872"/>
      <c r="M25" s="872"/>
      <c r="N25" s="872"/>
      <c r="O25" s="872"/>
      <c r="P25" s="872"/>
      <c r="Q25" s="872"/>
      <c r="R25" s="872"/>
      <c r="S25" s="872"/>
    </row>
    <row r="26" spans="1:19" ht="13.8" thickTop="1">
      <c r="A26" s="898" t="s">
        <v>980</v>
      </c>
      <c r="B26" s="899">
        <v>-0.61317088970039191</v>
      </c>
      <c r="C26" s="900">
        <v>21079049</v>
      </c>
      <c r="D26" s="900">
        <v>12925059.229368156</v>
      </c>
      <c r="E26" s="901">
        <v>3968483.0609797095</v>
      </c>
      <c r="F26" s="900">
        <v>504583.22936815582</v>
      </c>
      <c r="G26" s="900">
        <v>12420476</v>
      </c>
      <c r="H26" s="901">
        <v>15772483</v>
      </c>
      <c r="I26" s="901">
        <v>2999.0098790322581</v>
      </c>
      <c r="J26" s="893"/>
      <c r="K26" s="872"/>
      <c r="L26" s="872"/>
      <c r="M26" s="872"/>
      <c r="N26" s="872"/>
      <c r="O26" s="872"/>
      <c r="P26" s="872"/>
      <c r="Q26" s="872"/>
      <c r="R26" s="872"/>
      <c r="S26" s="872"/>
    </row>
    <row r="27" spans="1:19">
      <c r="A27" s="898" t="s">
        <v>559</v>
      </c>
      <c r="B27" s="899">
        <v>-0.19063679389376559</v>
      </c>
      <c r="C27" s="900">
        <v>1615823</v>
      </c>
      <c r="D27" s="900">
        <v>308035.31621980597</v>
      </c>
      <c r="E27" s="901">
        <v>637393.14145318919</v>
      </c>
      <c r="F27" s="900">
        <v>61469.465229110516</v>
      </c>
      <c r="G27" s="900">
        <v>246566</v>
      </c>
      <c r="H27" s="901">
        <v>308903</v>
      </c>
      <c r="I27" s="901">
        <v>-38.993407278225803</v>
      </c>
      <c r="J27" s="893"/>
      <c r="K27" s="872"/>
      <c r="L27" s="872"/>
      <c r="M27" s="872"/>
      <c r="N27" s="872"/>
      <c r="O27" s="872"/>
      <c r="P27" s="872"/>
      <c r="Q27" s="872"/>
      <c r="R27" s="872"/>
      <c r="S27" s="872"/>
    </row>
    <row r="28" spans="1:19">
      <c r="A28" s="902" t="s">
        <v>560</v>
      </c>
      <c r="B28" s="903">
        <v>-0.44629314970541584</v>
      </c>
      <c r="C28" s="904">
        <v>3532126</v>
      </c>
      <c r="D28" s="904">
        <v>1576363.6376963917</v>
      </c>
      <c r="E28" s="905">
        <v>854234.33585436095</v>
      </c>
      <c r="F28" s="904">
        <v>4653.637696391781</v>
      </c>
      <c r="G28" s="904">
        <v>1571710</v>
      </c>
      <c r="H28" s="905">
        <v>1494175</v>
      </c>
      <c r="I28" s="905">
        <v>276.94677419354838</v>
      </c>
      <c r="J28" s="893"/>
      <c r="K28" s="872"/>
      <c r="L28" s="1422" t="s">
        <v>345</v>
      </c>
      <c r="M28" s="1422"/>
      <c r="N28" s="1422"/>
      <c r="O28" s="1422"/>
      <c r="P28" s="1422"/>
      <c r="Q28" s="1422"/>
      <c r="R28" s="1422"/>
      <c r="S28" s="872"/>
    </row>
    <row r="29" spans="1:19" ht="13.8" thickBot="1">
      <c r="A29" s="906" t="s">
        <v>34</v>
      </c>
      <c r="B29" s="907"/>
      <c r="C29" s="908"/>
      <c r="D29" s="909">
        <v>14809458.183284353</v>
      </c>
      <c r="E29" s="909"/>
      <c r="F29" s="909">
        <v>570706.33229365817</v>
      </c>
      <c r="G29" s="909">
        <v>14238751</v>
      </c>
      <c r="H29" s="909">
        <f>SUM(H26:H28)</f>
        <v>17575561</v>
      </c>
      <c r="I29" s="909">
        <v>3236.9632459475806</v>
      </c>
      <c r="J29" s="893"/>
      <c r="K29" s="872"/>
      <c r="L29" s="872"/>
      <c r="M29" s="872"/>
      <c r="N29" s="872"/>
      <c r="O29" s="872"/>
      <c r="P29" s="872"/>
      <c r="Q29" s="872"/>
      <c r="R29" s="872"/>
      <c r="S29" s="872"/>
    </row>
    <row r="30" spans="1:19" ht="13.8" thickTop="1">
      <c r="A30" s="910"/>
      <c r="B30" s="911"/>
      <c r="C30" s="912"/>
      <c r="D30" s="911"/>
      <c r="E30" s="911"/>
      <c r="F30" s="911"/>
      <c r="G30" s="913"/>
      <c r="H30" s="873"/>
      <c r="I30" s="873"/>
      <c r="J30" s="893"/>
      <c r="K30" s="872"/>
      <c r="L30" s="872"/>
      <c r="M30" s="872"/>
      <c r="N30" s="872"/>
      <c r="O30" s="872"/>
      <c r="P30" s="872"/>
      <c r="Q30" s="872"/>
      <c r="R30" s="872"/>
      <c r="S30" s="872"/>
    </row>
    <row r="31" spans="1:19">
      <c r="A31" s="914" t="s">
        <v>561</v>
      </c>
      <c r="B31" s="894"/>
      <c r="C31" s="894"/>
      <c r="D31" s="894"/>
      <c r="E31" s="873"/>
      <c r="F31" s="1258"/>
      <c r="G31" s="1258"/>
      <c r="H31" s="873"/>
      <c r="I31" s="873"/>
      <c r="J31" s="893"/>
      <c r="K31" s="872"/>
      <c r="L31" s="872"/>
      <c r="M31" s="872"/>
      <c r="N31" s="872"/>
      <c r="O31" s="872"/>
      <c r="P31" s="872"/>
      <c r="Q31" s="872"/>
      <c r="R31" s="872"/>
      <c r="S31" s="872"/>
    </row>
    <row r="32" spans="1:19">
      <c r="A32" s="914" t="s">
        <v>735</v>
      </c>
      <c r="B32" s="894"/>
      <c r="C32" s="894"/>
      <c r="D32" s="894"/>
      <c r="E32" s="873"/>
      <c r="F32" s="1258"/>
      <c r="G32" s="1258"/>
      <c r="H32" s="873"/>
      <c r="I32" s="873"/>
      <c r="J32" s="893"/>
      <c r="K32" s="872"/>
      <c r="L32" s="872"/>
      <c r="M32" s="872"/>
      <c r="N32" s="872"/>
      <c r="O32" s="872"/>
      <c r="P32" s="872"/>
      <c r="Q32" s="872"/>
      <c r="R32" s="872"/>
      <c r="S32" s="872"/>
    </row>
    <row r="33" spans="1:19">
      <c r="A33" s="915" t="s">
        <v>736</v>
      </c>
      <c r="B33" s="894"/>
      <c r="C33" s="894"/>
      <c r="D33" s="894"/>
      <c r="E33" s="873"/>
      <c r="F33" s="1258"/>
      <c r="G33" s="1258"/>
      <c r="H33" s="873"/>
      <c r="I33" s="873"/>
      <c r="J33" s="893"/>
      <c r="K33" s="872"/>
      <c r="L33" s="872"/>
      <c r="M33" s="872"/>
      <c r="N33" s="872"/>
      <c r="O33" s="872"/>
      <c r="P33" s="872"/>
      <c r="Q33" s="872"/>
      <c r="R33" s="872"/>
      <c r="S33" s="872"/>
    </row>
    <row r="34" spans="1:19" ht="13.5" customHeight="1">
      <c r="A34" s="894"/>
      <c r="B34" s="894"/>
      <c r="C34" s="894"/>
      <c r="D34" s="894"/>
      <c r="E34" s="873"/>
      <c r="F34" s="1258"/>
      <c r="G34" s="1258"/>
      <c r="H34" s="873"/>
      <c r="I34" s="873"/>
      <c r="J34" s="893"/>
      <c r="K34" s="872"/>
      <c r="L34" s="872"/>
      <c r="M34" s="872"/>
      <c r="N34" s="872"/>
      <c r="O34" s="872"/>
      <c r="P34" s="872"/>
      <c r="Q34" s="872"/>
      <c r="R34" s="872"/>
      <c r="S34" s="872"/>
    </row>
    <row r="35" spans="1:19" ht="13.5" customHeight="1">
      <c r="A35" s="894"/>
      <c r="B35" s="894"/>
      <c r="C35" s="894"/>
      <c r="D35" s="894"/>
      <c r="E35" s="873"/>
      <c r="F35" s="873"/>
      <c r="G35" s="1251"/>
      <c r="H35" s="873"/>
      <c r="I35" s="873"/>
      <c r="J35" s="877"/>
      <c r="K35" s="872"/>
      <c r="L35" s="872"/>
      <c r="M35" s="872"/>
      <c r="N35" s="872"/>
      <c r="O35" s="872"/>
      <c r="P35" s="872"/>
      <c r="Q35" s="872"/>
      <c r="R35" s="872"/>
      <c r="S35" s="872"/>
    </row>
    <row r="36" spans="1:19" ht="13.5" customHeight="1">
      <c r="A36" s="916"/>
      <c r="B36" s="916"/>
      <c r="C36" s="916"/>
      <c r="D36" s="916"/>
      <c r="E36" s="873"/>
      <c r="F36" s="873"/>
      <c r="G36" s="873"/>
      <c r="H36" s="873"/>
      <c r="I36" s="873"/>
      <c r="J36" s="917"/>
      <c r="K36" s="872"/>
      <c r="L36" s="872"/>
      <c r="M36" s="872"/>
      <c r="N36" s="872"/>
      <c r="O36" s="872"/>
      <c r="P36" s="872"/>
      <c r="Q36" s="872"/>
      <c r="R36" s="872"/>
      <c r="S36" s="872"/>
    </row>
    <row r="37" spans="1:19" ht="5.25" customHeight="1">
      <c r="A37" s="1423"/>
      <c r="B37" s="1423"/>
      <c r="C37" s="1423"/>
      <c r="D37" s="1423"/>
      <c r="E37" s="1423"/>
      <c r="F37" s="1423"/>
      <c r="G37" s="1423"/>
      <c r="H37" s="1423"/>
      <c r="I37" s="1423"/>
      <c r="J37" s="874"/>
      <c r="K37" s="872"/>
      <c r="L37" s="872"/>
      <c r="M37" s="872"/>
      <c r="N37" s="872"/>
      <c r="O37" s="872"/>
      <c r="P37" s="872"/>
      <c r="Q37" s="872"/>
      <c r="R37" s="872"/>
      <c r="S37" s="872"/>
    </row>
    <row r="38" spans="1:19">
      <c r="A38" s="918"/>
      <c r="B38" s="918"/>
      <c r="C38" s="918"/>
      <c r="D38" s="918"/>
      <c r="E38" s="918"/>
      <c r="F38" s="918"/>
      <c r="G38" s="918"/>
      <c r="H38" s="918"/>
      <c r="I38" s="918"/>
      <c r="J38" s="877"/>
      <c r="K38" s="872"/>
      <c r="L38" s="872"/>
      <c r="M38" s="872"/>
      <c r="N38" s="872"/>
      <c r="O38" s="872"/>
      <c r="P38" s="872"/>
      <c r="Q38" s="872"/>
      <c r="R38" s="872"/>
      <c r="S38" s="872"/>
    </row>
    <row r="39" spans="1:19" ht="13.5" customHeight="1">
      <c r="A39" s="1414" t="s">
        <v>207</v>
      </c>
      <c r="B39" s="1414"/>
      <c r="C39" s="1414"/>
      <c r="D39" s="1414"/>
      <c r="E39" s="1414"/>
      <c r="F39" s="1414"/>
      <c r="G39" s="873"/>
      <c r="H39" s="873"/>
      <c r="I39" s="873"/>
      <c r="J39" s="882"/>
      <c r="K39" s="872"/>
      <c r="L39" s="872"/>
      <c r="M39" s="872"/>
      <c r="N39" s="872"/>
      <c r="O39" s="872"/>
      <c r="P39" s="872"/>
      <c r="Q39" s="872"/>
      <c r="R39" s="872"/>
      <c r="S39" s="872"/>
    </row>
    <row r="40" spans="1:19" ht="13.5" customHeight="1">
      <c r="A40" s="1414"/>
      <c r="B40" s="1414"/>
      <c r="C40" s="1414"/>
      <c r="D40" s="1414"/>
      <c r="E40" s="1414"/>
      <c r="F40" s="1414"/>
      <c r="G40" s="873"/>
      <c r="H40" s="873"/>
      <c r="I40" s="873"/>
      <c r="J40" s="882"/>
      <c r="K40" s="872"/>
      <c r="L40" s="872"/>
      <c r="M40" s="872"/>
      <c r="N40" s="872"/>
      <c r="O40" s="872"/>
      <c r="P40" s="872"/>
      <c r="Q40" s="872"/>
      <c r="R40" s="872"/>
      <c r="S40" s="872"/>
    </row>
    <row r="41" spans="1:19" ht="13.5" customHeight="1">
      <c r="A41" s="1411" t="s">
        <v>737</v>
      </c>
      <c r="B41" s="1411"/>
      <c r="C41" s="1411"/>
      <c r="D41" s="1411"/>
      <c r="E41" s="1411"/>
      <c r="F41" s="1411"/>
      <c r="G41" s="919"/>
      <c r="H41" s="873"/>
      <c r="I41" s="873"/>
      <c r="J41" s="884"/>
      <c r="K41" s="872"/>
      <c r="L41" s="872"/>
      <c r="M41" s="872"/>
      <c r="N41" s="872"/>
      <c r="O41" s="872"/>
      <c r="P41" s="872"/>
      <c r="Q41" s="872"/>
      <c r="R41" s="872"/>
      <c r="S41" s="872"/>
    </row>
    <row r="42" spans="1:19" ht="13.5" customHeight="1" thickBot="1">
      <c r="A42" s="1419" t="s">
        <v>556</v>
      </c>
      <c r="B42" s="1419" t="s">
        <v>738</v>
      </c>
      <c r="C42" s="1421" t="s">
        <v>739</v>
      </c>
      <c r="D42" s="1421"/>
      <c r="E42" s="1421" t="s">
        <v>740</v>
      </c>
      <c r="F42" s="1421"/>
      <c r="G42" s="919"/>
      <c r="H42" s="920"/>
      <c r="I42" s="920"/>
      <c r="J42" s="882"/>
      <c r="K42" s="872"/>
      <c r="L42" s="872"/>
      <c r="M42" s="872"/>
      <c r="N42" s="872"/>
      <c r="O42" s="872"/>
      <c r="P42" s="872"/>
      <c r="Q42" s="872"/>
      <c r="R42" s="872"/>
      <c r="S42" s="872"/>
    </row>
    <row r="43" spans="1:19" ht="13.35" customHeight="1" thickBot="1">
      <c r="A43" s="1420"/>
      <c r="B43" s="1420"/>
      <c r="C43" s="921" t="s">
        <v>741</v>
      </c>
      <c r="D43" s="921" t="s">
        <v>742</v>
      </c>
      <c r="E43" s="921" t="s">
        <v>741</v>
      </c>
      <c r="F43" s="921" t="s">
        <v>742</v>
      </c>
      <c r="G43" s="919"/>
      <c r="H43" s="922"/>
      <c r="I43" s="922"/>
      <c r="J43" s="877"/>
      <c r="K43" s="872"/>
      <c r="L43" s="872"/>
      <c r="M43" s="872"/>
      <c r="N43" s="872"/>
      <c r="O43" s="872"/>
      <c r="P43" s="872"/>
      <c r="Q43" s="872"/>
      <c r="R43" s="872"/>
      <c r="S43" s="872"/>
    </row>
    <row r="44" spans="1:19" ht="13.35" customHeight="1" thickTop="1">
      <c r="A44" s="898" t="s">
        <v>981</v>
      </c>
      <c r="B44" s="923" t="s">
        <v>743</v>
      </c>
      <c r="C44" s="924">
        <v>91491</v>
      </c>
      <c r="D44" s="924">
        <v>12233</v>
      </c>
      <c r="E44" s="924">
        <v>2166655</v>
      </c>
      <c r="F44" s="924">
        <v>289801</v>
      </c>
      <c r="G44" s="919"/>
      <c r="K44" s="872"/>
      <c r="L44" s="872"/>
      <c r="M44" s="872"/>
      <c r="N44" s="872"/>
      <c r="O44" s="872"/>
      <c r="P44" s="872"/>
      <c r="Q44" s="872"/>
      <c r="R44" s="872"/>
      <c r="S44" s="872"/>
    </row>
    <row r="45" spans="1:19" ht="14.4">
      <c r="A45" s="910"/>
      <c r="B45" s="923" t="s">
        <v>744</v>
      </c>
      <c r="C45" s="924">
        <v>91491</v>
      </c>
      <c r="D45" s="924">
        <v>12233</v>
      </c>
      <c r="E45" s="924">
        <v>2149854</v>
      </c>
      <c r="F45" s="924">
        <v>287600</v>
      </c>
      <c r="G45" s="919"/>
      <c r="K45" s="872"/>
      <c r="L45" s="872"/>
      <c r="M45" s="872"/>
      <c r="N45" s="872"/>
      <c r="O45" s="872"/>
      <c r="P45" s="872"/>
      <c r="Q45" s="872"/>
      <c r="R45" s="872"/>
      <c r="S45" s="872"/>
    </row>
    <row r="46" spans="1:19" ht="14.4">
      <c r="A46" s="910"/>
      <c r="B46" s="923" t="s">
        <v>745</v>
      </c>
      <c r="C46" s="924">
        <v>91491</v>
      </c>
      <c r="D46" s="924">
        <v>12233</v>
      </c>
      <c r="E46" s="924">
        <v>2059271</v>
      </c>
      <c r="F46" s="924">
        <v>275485</v>
      </c>
      <c r="J46" s="926"/>
      <c r="K46" s="872"/>
      <c r="L46" s="872"/>
      <c r="M46" s="872"/>
      <c r="N46" s="872"/>
      <c r="O46" s="872"/>
      <c r="P46" s="872"/>
      <c r="Q46" s="872"/>
      <c r="R46" s="872"/>
      <c r="S46" s="872"/>
    </row>
    <row r="47" spans="1:19" ht="28.8">
      <c r="A47" s="910"/>
      <c r="B47" s="923" t="s">
        <v>746</v>
      </c>
      <c r="C47" s="924">
        <v>59225</v>
      </c>
      <c r="D47" s="924">
        <v>7928</v>
      </c>
      <c r="E47" s="924">
        <v>1589894</v>
      </c>
      <c r="F47" s="924">
        <v>212821</v>
      </c>
      <c r="J47" s="926"/>
      <c r="K47" s="872"/>
      <c r="L47" s="872"/>
      <c r="M47" s="872"/>
      <c r="N47" s="872"/>
      <c r="O47" s="872"/>
      <c r="P47" s="872"/>
      <c r="Q47" s="872"/>
      <c r="R47" s="872"/>
      <c r="S47" s="872"/>
    </row>
    <row r="48" spans="1:19" ht="28.8">
      <c r="A48" s="910"/>
      <c r="B48" s="923" t="s">
        <v>747</v>
      </c>
      <c r="C48" s="924">
        <v>59218</v>
      </c>
      <c r="D48" s="924">
        <v>7928</v>
      </c>
      <c r="E48" s="924">
        <v>1589812</v>
      </c>
      <c r="F48" s="924">
        <v>212821</v>
      </c>
      <c r="J48" s="926"/>
      <c r="K48" s="872"/>
      <c r="S48" s="872"/>
    </row>
    <row r="49" spans="1:19" ht="28.8">
      <c r="A49" s="910"/>
      <c r="B49" s="923" t="s">
        <v>748</v>
      </c>
      <c r="C49" s="924">
        <v>59218</v>
      </c>
      <c r="D49" s="924">
        <v>7928</v>
      </c>
      <c r="E49" s="924">
        <v>1438681</v>
      </c>
      <c r="F49" s="924">
        <v>192562</v>
      </c>
      <c r="J49" s="926"/>
      <c r="K49" s="872"/>
      <c r="L49" s="872"/>
      <c r="M49" s="872"/>
      <c r="N49" s="872"/>
      <c r="O49" s="872"/>
      <c r="P49" s="872"/>
      <c r="Q49" s="872"/>
      <c r="R49" s="872"/>
      <c r="S49" s="872"/>
    </row>
    <row r="50" spans="1:19" ht="14.4">
      <c r="A50" s="910"/>
      <c r="B50" s="923" t="s">
        <v>749</v>
      </c>
      <c r="C50" s="924">
        <v>59218</v>
      </c>
      <c r="D50" s="924">
        <v>7928</v>
      </c>
      <c r="E50" s="924">
        <v>1400512</v>
      </c>
      <c r="F50" s="924">
        <v>187543</v>
      </c>
      <c r="J50" s="926"/>
      <c r="K50" s="872"/>
      <c r="L50" s="872"/>
      <c r="M50" s="872"/>
      <c r="N50" s="872"/>
      <c r="O50" s="872"/>
      <c r="P50" s="872"/>
      <c r="Q50" s="872"/>
      <c r="R50" s="872"/>
      <c r="S50" s="872"/>
    </row>
    <row r="51" spans="1:19" ht="28.8">
      <c r="A51" s="910"/>
      <c r="B51" s="923" t="s">
        <v>750</v>
      </c>
      <c r="C51" s="924">
        <v>59217</v>
      </c>
      <c r="D51" s="924">
        <v>7928</v>
      </c>
      <c r="E51" s="924">
        <v>1397115</v>
      </c>
      <c r="F51" s="924">
        <v>187118</v>
      </c>
      <c r="J51" s="926"/>
      <c r="K51" s="872"/>
      <c r="L51" s="872"/>
      <c r="M51" s="872"/>
      <c r="N51" s="872"/>
      <c r="O51" s="872"/>
      <c r="P51" s="872"/>
      <c r="Q51" s="872"/>
      <c r="R51" s="872"/>
      <c r="S51" s="872"/>
    </row>
    <row r="52" spans="1:19" ht="13.8" thickBot="1">
      <c r="A52" s="929"/>
      <c r="B52" s="929"/>
      <c r="C52" s="929"/>
      <c r="D52" s="929"/>
      <c r="E52" s="929"/>
      <c r="F52" s="929"/>
      <c r="J52" s="926"/>
      <c r="K52" s="872"/>
      <c r="L52" s="873"/>
      <c r="M52" s="873"/>
      <c r="N52" s="873"/>
      <c r="O52" s="873"/>
      <c r="P52" s="873"/>
      <c r="Q52" s="873"/>
      <c r="R52" s="873"/>
      <c r="S52" s="872"/>
    </row>
    <row r="53" spans="1:19" ht="14.4">
      <c r="A53" s="898" t="s">
        <v>751</v>
      </c>
      <c r="B53" s="923" t="s">
        <v>743</v>
      </c>
      <c r="C53" s="924">
        <v>12387</v>
      </c>
      <c r="D53" s="924">
        <v>9826</v>
      </c>
      <c r="E53" s="924">
        <v>253356</v>
      </c>
      <c r="F53" s="924">
        <v>200582</v>
      </c>
      <c r="J53" s="926"/>
      <c r="K53" s="872"/>
      <c r="L53" s="872"/>
      <c r="M53" s="872"/>
      <c r="N53" s="872"/>
      <c r="O53" s="872"/>
      <c r="P53" s="872"/>
      <c r="Q53" s="872"/>
      <c r="R53" s="872"/>
      <c r="S53" s="872"/>
    </row>
    <row r="54" spans="1:19" ht="14.4">
      <c r="A54" s="910"/>
      <c r="B54" s="923" t="s">
        <v>744</v>
      </c>
      <c r="C54" s="924">
        <v>12387</v>
      </c>
      <c r="D54" s="924">
        <v>9826</v>
      </c>
      <c r="E54" s="924">
        <v>250669</v>
      </c>
      <c r="F54" s="924">
        <v>198390</v>
      </c>
      <c r="J54" s="926"/>
      <c r="K54" s="872"/>
      <c r="L54" s="872"/>
      <c r="M54" s="872"/>
      <c r="N54" s="872"/>
      <c r="O54" s="872"/>
      <c r="P54" s="872"/>
      <c r="Q54" s="872"/>
      <c r="R54" s="872"/>
      <c r="S54" s="872"/>
    </row>
    <row r="55" spans="1:19" ht="14.4">
      <c r="A55" s="910"/>
      <c r="B55" s="923" t="s">
        <v>745</v>
      </c>
      <c r="C55" s="924">
        <v>12387</v>
      </c>
      <c r="D55" s="924">
        <v>9826</v>
      </c>
      <c r="E55" s="924">
        <v>238431</v>
      </c>
      <c r="F55" s="924">
        <v>188684</v>
      </c>
      <c r="J55" s="926"/>
      <c r="K55" s="872"/>
      <c r="L55" s="872"/>
      <c r="M55" s="872"/>
      <c r="N55" s="872"/>
      <c r="O55" s="872"/>
      <c r="P55" s="872"/>
      <c r="Q55" s="872"/>
      <c r="R55" s="872"/>
      <c r="S55" s="872"/>
    </row>
    <row r="56" spans="1:19" ht="28.8">
      <c r="A56" s="910"/>
      <c r="B56" s="923" t="s">
        <v>746</v>
      </c>
      <c r="C56" s="924">
        <v>4716</v>
      </c>
      <c r="D56" s="924">
        <v>3710</v>
      </c>
      <c r="E56" s="924">
        <v>126088</v>
      </c>
      <c r="F56" s="924">
        <v>99077</v>
      </c>
      <c r="J56" s="926"/>
      <c r="K56" s="872"/>
      <c r="L56" s="872"/>
      <c r="M56" s="872"/>
      <c r="N56" s="872"/>
      <c r="O56" s="872"/>
      <c r="P56" s="872"/>
      <c r="Q56" s="872"/>
      <c r="R56" s="872"/>
      <c r="S56" s="872"/>
    </row>
    <row r="57" spans="1:19" ht="28.8">
      <c r="A57" s="910"/>
      <c r="B57" s="923" t="s">
        <v>747</v>
      </c>
      <c r="C57" s="924">
        <v>4716</v>
      </c>
      <c r="D57" s="924">
        <v>3710</v>
      </c>
      <c r="E57" s="924">
        <v>113801</v>
      </c>
      <c r="F57" s="924">
        <v>89423</v>
      </c>
      <c r="J57" s="926"/>
      <c r="K57" s="872"/>
      <c r="L57" s="872"/>
      <c r="M57" s="872"/>
      <c r="N57" s="872"/>
      <c r="O57" s="872"/>
      <c r="P57" s="872"/>
      <c r="Q57" s="872"/>
      <c r="R57" s="872"/>
      <c r="S57" s="872"/>
    </row>
    <row r="58" spans="1:19" ht="28.8">
      <c r="A58" s="910"/>
      <c r="B58" s="923" t="s">
        <v>748</v>
      </c>
      <c r="C58" s="924">
        <v>4716</v>
      </c>
      <c r="D58" s="924">
        <v>3710</v>
      </c>
      <c r="E58" s="924">
        <v>109237</v>
      </c>
      <c r="F58" s="924">
        <v>85780</v>
      </c>
      <c r="G58" s="848"/>
      <c r="J58" s="926"/>
      <c r="K58" s="872"/>
      <c r="L58" s="872"/>
      <c r="M58" s="872"/>
      <c r="N58" s="872"/>
      <c r="O58" s="872"/>
      <c r="P58" s="872"/>
      <c r="Q58" s="872"/>
      <c r="R58" s="872"/>
      <c r="S58" s="872"/>
    </row>
    <row r="59" spans="1:19" ht="14.4">
      <c r="A59" s="910"/>
      <c r="B59" s="923" t="s">
        <v>749</v>
      </c>
      <c r="C59" s="924">
        <v>4716</v>
      </c>
      <c r="D59" s="924">
        <v>3710</v>
      </c>
      <c r="E59" s="924">
        <v>109019</v>
      </c>
      <c r="F59" s="924">
        <v>85676</v>
      </c>
      <c r="J59" s="926"/>
      <c r="K59" s="872"/>
      <c r="L59" s="872"/>
      <c r="M59" s="872"/>
      <c r="N59" s="872"/>
      <c r="O59" s="872"/>
      <c r="P59" s="872"/>
      <c r="Q59" s="872"/>
      <c r="R59" s="872"/>
      <c r="S59" s="872"/>
    </row>
    <row r="60" spans="1:19" ht="28.8">
      <c r="A60" s="910"/>
      <c r="B60" s="923" t="s">
        <v>750</v>
      </c>
      <c r="C60" s="924">
        <v>4716</v>
      </c>
      <c r="D60" s="924">
        <v>3710</v>
      </c>
      <c r="E60" s="924">
        <v>109019</v>
      </c>
      <c r="F60" s="924">
        <v>85676</v>
      </c>
      <c r="J60" s="926"/>
      <c r="K60" s="872"/>
      <c r="L60" s="872"/>
      <c r="M60" s="872"/>
      <c r="N60" s="872"/>
      <c r="O60" s="872"/>
      <c r="P60" s="872"/>
      <c r="Q60" s="872"/>
      <c r="R60" s="872"/>
      <c r="S60" s="872"/>
    </row>
    <row r="61" spans="1:19" ht="13.8" thickBot="1">
      <c r="A61" s="929"/>
      <c r="B61" s="929"/>
      <c r="C61" s="929"/>
      <c r="D61" s="929"/>
      <c r="E61" s="929"/>
      <c r="F61" s="929"/>
      <c r="J61" s="926"/>
      <c r="K61" s="872"/>
      <c r="L61" s="872"/>
      <c r="M61" s="872"/>
      <c r="N61" s="872"/>
      <c r="O61" s="872"/>
      <c r="P61" s="872"/>
      <c r="Q61" s="872"/>
      <c r="R61" s="872"/>
      <c r="S61" s="872"/>
    </row>
    <row r="62" spans="1:19" ht="14.4">
      <c r="A62" s="898" t="s">
        <v>752</v>
      </c>
      <c r="B62" s="923" t="s">
        <v>743</v>
      </c>
      <c r="C62" s="924">
        <v>17456</v>
      </c>
      <c r="D62" s="924">
        <v>11188</v>
      </c>
      <c r="E62" s="924">
        <v>398509</v>
      </c>
      <c r="F62" s="924">
        <v>255341</v>
      </c>
      <c r="J62" s="926"/>
      <c r="K62" s="872"/>
      <c r="L62" s="872"/>
      <c r="M62" s="872"/>
      <c r="N62" s="872"/>
      <c r="O62" s="872"/>
      <c r="P62" s="872"/>
      <c r="Q62" s="872"/>
      <c r="R62" s="872"/>
      <c r="S62" s="872"/>
    </row>
    <row r="63" spans="1:19" ht="14.4">
      <c r="A63" s="910"/>
      <c r="B63" s="923" t="s">
        <v>744</v>
      </c>
      <c r="C63" s="924">
        <v>17456</v>
      </c>
      <c r="D63" s="924">
        <v>11188</v>
      </c>
      <c r="E63" s="924">
        <v>394243</v>
      </c>
      <c r="F63" s="924">
        <v>252755</v>
      </c>
      <c r="J63" s="926"/>
      <c r="K63" s="872"/>
      <c r="L63" s="872"/>
      <c r="M63" s="872"/>
      <c r="N63" s="872"/>
      <c r="O63" s="872"/>
      <c r="P63" s="872"/>
      <c r="Q63" s="872"/>
      <c r="R63" s="872"/>
      <c r="S63" s="872"/>
    </row>
    <row r="64" spans="1:19" ht="14.4">
      <c r="A64" s="910"/>
      <c r="B64" s="923" t="s">
        <v>745</v>
      </c>
      <c r="C64" s="924">
        <v>17456</v>
      </c>
      <c r="D64" s="924">
        <v>11188</v>
      </c>
      <c r="E64" s="924">
        <v>376892</v>
      </c>
      <c r="F64" s="924">
        <v>241633</v>
      </c>
      <c r="J64" s="926"/>
      <c r="K64" s="872"/>
      <c r="L64" s="872"/>
      <c r="M64" s="872"/>
      <c r="N64" s="872"/>
      <c r="O64" s="872"/>
      <c r="P64" s="872"/>
      <c r="Q64" s="872"/>
      <c r="R64" s="872"/>
      <c r="S64" s="872"/>
    </row>
    <row r="65" spans="1:21" ht="28.8">
      <c r="A65" s="910"/>
      <c r="B65" s="923" t="s">
        <v>746</v>
      </c>
      <c r="C65" s="924">
        <v>10291</v>
      </c>
      <c r="D65" s="924">
        <v>6590</v>
      </c>
      <c r="E65" s="924">
        <v>272229</v>
      </c>
      <c r="F65" s="924">
        <v>174470</v>
      </c>
      <c r="J65" s="926"/>
      <c r="K65" s="872"/>
      <c r="L65" s="872"/>
      <c r="M65" s="872"/>
      <c r="N65" s="872"/>
      <c r="O65" s="872"/>
      <c r="P65" s="872"/>
      <c r="Q65" s="872"/>
      <c r="R65" s="872"/>
      <c r="S65" s="872"/>
    </row>
    <row r="66" spans="1:21" ht="28.8">
      <c r="A66" s="910"/>
      <c r="B66" s="923" t="s">
        <v>747</v>
      </c>
      <c r="C66" s="924">
        <v>10281</v>
      </c>
      <c r="D66" s="924">
        <v>6583</v>
      </c>
      <c r="E66" s="924">
        <v>272071</v>
      </c>
      <c r="F66" s="924">
        <v>174349</v>
      </c>
      <c r="J66" s="926"/>
      <c r="K66" s="872"/>
      <c r="L66" s="872"/>
      <c r="M66" s="872"/>
      <c r="N66" s="872"/>
      <c r="O66" s="872"/>
      <c r="P66" s="872"/>
      <c r="Q66" s="872"/>
      <c r="R66" s="872"/>
      <c r="S66" s="872"/>
    </row>
    <row r="67" spans="1:21" ht="28.8">
      <c r="A67" s="910"/>
      <c r="B67" s="923" t="s">
        <v>748</v>
      </c>
      <c r="C67" s="924">
        <v>10281</v>
      </c>
      <c r="D67" s="924">
        <v>6583</v>
      </c>
      <c r="E67" s="924">
        <v>245584</v>
      </c>
      <c r="F67" s="924">
        <v>157318</v>
      </c>
      <c r="J67" s="926"/>
      <c r="K67" s="872"/>
      <c r="L67" s="873"/>
      <c r="M67" s="873"/>
      <c r="N67" s="873"/>
      <c r="O67" s="873"/>
      <c r="P67" s="873"/>
      <c r="Q67" s="873"/>
      <c r="R67" s="873"/>
      <c r="S67" s="872"/>
    </row>
    <row r="68" spans="1:21" ht="14.4">
      <c r="A68" s="910"/>
      <c r="B68" s="923" t="s">
        <v>749</v>
      </c>
      <c r="C68" s="924">
        <v>10281</v>
      </c>
      <c r="D68" s="924">
        <v>6583</v>
      </c>
      <c r="E68" s="924">
        <v>238143</v>
      </c>
      <c r="F68" s="924">
        <v>152560</v>
      </c>
      <c r="J68" s="926"/>
      <c r="K68" s="872"/>
      <c r="L68" s="875"/>
      <c r="M68" s="875"/>
      <c r="N68" s="875"/>
      <c r="O68" s="875"/>
      <c r="P68" s="875"/>
      <c r="Q68" s="875"/>
      <c r="R68" s="875"/>
      <c r="S68" s="872"/>
    </row>
    <row r="69" spans="1:21" ht="28.8">
      <c r="A69" s="910"/>
      <c r="B69" s="923" t="s">
        <v>750</v>
      </c>
      <c r="C69" s="924">
        <v>10281</v>
      </c>
      <c r="D69" s="924">
        <v>6583</v>
      </c>
      <c r="E69" s="924">
        <v>237528</v>
      </c>
      <c r="F69" s="924">
        <v>151973</v>
      </c>
      <c r="J69" s="926"/>
      <c r="K69" s="872"/>
      <c r="L69" s="872"/>
      <c r="M69" s="872"/>
      <c r="N69" s="872"/>
      <c r="O69" s="872"/>
      <c r="P69" s="872"/>
      <c r="Q69" s="872"/>
      <c r="R69" s="872"/>
      <c r="S69" s="872"/>
    </row>
    <row r="70" spans="1:21" ht="13.8" thickBot="1">
      <c r="A70" s="929"/>
      <c r="B70" s="929"/>
      <c r="C70" s="929"/>
      <c r="D70" s="929"/>
      <c r="E70" s="929"/>
      <c r="F70" s="929"/>
      <c r="J70" s="926"/>
      <c r="K70" s="872"/>
      <c r="L70" s="872"/>
      <c r="M70" s="872"/>
      <c r="N70" s="872"/>
      <c r="O70" s="872"/>
      <c r="P70" s="872"/>
      <c r="Q70" s="872"/>
      <c r="R70" s="872"/>
      <c r="S70" s="872"/>
    </row>
    <row r="71" spans="1:21">
      <c r="A71" s="930"/>
      <c r="B71" s="930"/>
      <c r="C71" s="930"/>
      <c r="D71" s="930"/>
      <c r="E71" s="930"/>
      <c r="F71" s="930"/>
      <c r="J71" s="926"/>
      <c r="K71" s="872"/>
      <c r="L71" s="1422" t="s">
        <v>753</v>
      </c>
      <c r="M71" s="1422"/>
      <c r="N71" s="1422"/>
      <c r="O71" s="1422"/>
      <c r="P71" s="1422"/>
      <c r="Q71" s="1422"/>
      <c r="R71" s="1422"/>
      <c r="S71" s="872"/>
    </row>
    <row r="72" spans="1:21">
      <c r="A72" s="914" t="s">
        <v>561</v>
      </c>
      <c r="B72" s="930"/>
      <c r="C72" s="912"/>
      <c r="D72" s="912"/>
      <c r="J72" s="926"/>
      <c r="K72" s="872"/>
      <c r="L72" s="872"/>
      <c r="M72" s="872"/>
      <c r="N72" s="872"/>
      <c r="O72" s="872"/>
      <c r="P72" s="872"/>
      <c r="Q72" s="872"/>
      <c r="R72" s="872"/>
      <c r="S72" s="872"/>
    </row>
    <row r="73" spans="1:21">
      <c r="A73" s="914"/>
      <c r="B73" s="930"/>
      <c r="C73" s="912"/>
      <c r="D73" s="912"/>
      <c r="J73" s="926"/>
      <c r="K73" s="872"/>
      <c r="L73" s="872"/>
      <c r="M73" s="872"/>
      <c r="N73" s="872"/>
      <c r="O73" s="872"/>
      <c r="P73" s="872"/>
      <c r="Q73" s="872"/>
      <c r="R73" s="872"/>
      <c r="S73" s="872"/>
    </row>
    <row r="74" spans="1:21">
      <c r="A74" s="914"/>
      <c r="B74" s="930"/>
      <c r="C74" s="912"/>
      <c r="D74" s="912"/>
      <c r="J74" s="926"/>
      <c r="K74" s="872"/>
      <c r="L74" s="872"/>
      <c r="M74" s="872"/>
      <c r="N74" s="872"/>
      <c r="O74" s="872"/>
      <c r="P74" s="872"/>
      <c r="Q74" s="872"/>
      <c r="R74" s="872"/>
      <c r="S74" s="872"/>
    </row>
    <row r="75" spans="1:21">
      <c r="A75" s="914"/>
      <c r="B75" s="930"/>
      <c r="C75" s="912"/>
      <c r="D75" s="912"/>
      <c r="J75" s="926"/>
      <c r="K75" s="872"/>
      <c r="L75" s="872"/>
      <c r="M75" s="872"/>
      <c r="N75" s="872"/>
      <c r="O75" s="872"/>
      <c r="P75" s="872"/>
      <c r="Q75" s="872"/>
      <c r="R75" s="872"/>
      <c r="S75" s="872"/>
    </row>
    <row r="76" spans="1:21">
      <c r="A76" s="1412" t="s">
        <v>753</v>
      </c>
      <c r="B76" s="1412"/>
      <c r="C76" s="912"/>
      <c r="D76" s="912"/>
      <c r="J76" s="926"/>
      <c r="K76" s="872"/>
      <c r="L76" s="872"/>
      <c r="M76" s="872"/>
      <c r="N76" s="872"/>
      <c r="O76" s="872"/>
      <c r="P76" s="872"/>
      <c r="Q76" s="872"/>
      <c r="R76" s="872"/>
      <c r="S76" s="872"/>
    </row>
    <row r="77" spans="1:21" ht="40.200000000000003" thickBot="1">
      <c r="A77" s="931" t="s">
        <v>754</v>
      </c>
      <c r="B77" s="932" t="s">
        <v>732</v>
      </c>
      <c r="C77" s="1257" t="s">
        <v>198</v>
      </c>
      <c r="D77" s="912"/>
      <c r="J77" s="926"/>
      <c r="K77" s="872"/>
      <c r="L77" s="872"/>
      <c r="M77" s="872"/>
      <c r="N77" s="872"/>
      <c r="O77" s="872"/>
      <c r="P77" s="872"/>
      <c r="Q77" s="872"/>
      <c r="R77" s="872"/>
      <c r="S77" s="872"/>
    </row>
    <row r="78" spans="1:21">
      <c r="A78" s="933" t="s">
        <v>980</v>
      </c>
      <c r="B78" s="934">
        <v>12420476</v>
      </c>
      <c r="C78" s="1254">
        <v>0.87230094830649119</v>
      </c>
      <c r="D78" s="930"/>
      <c r="E78" s="912"/>
      <c r="F78" s="912"/>
      <c r="K78" s="872"/>
      <c r="L78" s="872"/>
      <c r="M78" s="872"/>
      <c r="N78" s="872"/>
      <c r="O78" s="872"/>
      <c r="P78" s="872"/>
      <c r="Q78" s="872"/>
      <c r="R78" s="872"/>
      <c r="S78" s="872"/>
      <c r="T78" s="936"/>
      <c r="U78" s="937"/>
    </row>
    <row r="79" spans="1:21">
      <c r="A79" s="933" t="s">
        <v>559</v>
      </c>
      <c r="B79" s="934">
        <v>246566</v>
      </c>
      <c r="C79" s="1254">
        <v>1.7316546935893466E-2</v>
      </c>
      <c r="D79" s="930"/>
      <c r="E79" s="912"/>
      <c r="F79" s="912"/>
      <c r="K79" s="872"/>
      <c r="L79" s="873"/>
      <c r="M79" s="873"/>
      <c r="N79" s="873"/>
      <c r="O79" s="873"/>
      <c r="P79" s="873"/>
      <c r="Q79" s="873"/>
      <c r="R79" s="873"/>
      <c r="S79" s="872"/>
      <c r="T79" s="936"/>
      <c r="U79" s="937"/>
    </row>
    <row r="80" spans="1:21" ht="13.8" thickBot="1">
      <c r="A80" s="938" t="s">
        <v>560</v>
      </c>
      <c r="B80" s="939">
        <v>1571710</v>
      </c>
      <c r="C80" s="1255">
        <v>0.11038257498849442</v>
      </c>
      <c r="D80" s="930"/>
      <c r="E80" s="912"/>
      <c r="F80" s="912"/>
      <c r="K80" s="872"/>
      <c r="L80" s="872"/>
      <c r="M80" s="872"/>
      <c r="N80" s="872"/>
      <c r="O80" s="872"/>
      <c r="P80" s="872"/>
      <c r="Q80" s="872"/>
      <c r="R80" s="872"/>
      <c r="S80" s="872"/>
      <c r="T80" s="936"/>
      <c r="U80" s="937"/>
    </row>
    <row r="81" spans="1:21">
      <c r="A81" s="933"/>
      <c r="B81" s="934">
        <v>14238751</v>
      </c>
      <c r="C81" s="1256">
        <v>1.001414483986834</v>
      </c>
      <c r="D81" s="930"/>
      <c r="E81" s="912"/>
      <c r="F81" s="912"/>
      <c r="K81" s="872"/>
      <c r="L81" s="872"/>
      <c r="M81" s="872"/>
      <c r="N81" s="872"/>
      <c r="O81" s="872"/>
      <c r="P81" s="872"/>
      <c r="Q81" s="872"/>
      <c r="R81" s="872"/>
      <c r="S81" s="872"/>
      <c r="T81" s="936"/>
      <c r="U81" s="937"/>
    </row>
    <row r="82" spans="1:21">
      <c r="A82" s="914"/>
      <c r="B82" s="930"/>
      <c r="C82" s="912"/>
      <c r="D82" s="912"/>
      <c r="J82" s="926"/>
      <c r="K82" s="872"/>
      <c r="L82" s="872"/>
      <c r="M82" s="872"/>
      <c r="N82" s="872"/>
      <c r="O82" s="872"/>
      <c r="P82" s="872"/>
      <c r="Q82" s="872"/>
      <c r="R82" s="872"/>
      <c r="S82" s="872"/>
    </row>
    <row r="83" spans="1:21">
      <c r="A83" s="910"/>
      <c r="B83" s="930"/>
      <c r="C83" s="912"/>
      <c r="D83" s="912"/>
      <c r="J83" s="926"/>
      <c r="K83" s="872"/>
      <c r="L83" s="872"/>
      <c r="M83" s="872"/>
      <c r="N83" s="872"/>
      <c r="O83" s="872"/>
      <c r="P83" s="872"/>
      <c r="Q83" s="872"/>
      <c r="R83" s="872"/>
      <c r="S83" s="872"/>
    </row>
    <row r="84" spans="1:21">
      <c r="A84" s="1411" t="s">
        <v>982</v>
      </c>
      <c r="B84" s="1411"/>
      <c r="C84" s="1411"/>
      <c r="D84" s="1411"/>
      <c r="E84" s="1411"/>
      <c r="F84" s="1411"/>
      <c r="G84" s="873"/>
      <c r="J84" s="926"/>
      <c r="K84" s="872"/>
      <c r="L84" s="872"/>
      <c r="M84" s="872"/>
      <c r="N84" s="872"/>
      <c r="O84" s="872"/>
      <c r="P84" s="872"/>
      <c r="Q84" s="872"/>
      <c r="R84" s="872"/>
      <c r="S84" s="872"/>
    </row>
    <row r="85" spans="1:21" ht="13.8" thickBot="1">
      <c r="A85" s="940"/>
      <c r="B85" s="1431" t="s">
        <v>755</v>
      </c>
      <c r="C85" s="1431"/>
      <c r="D85" s="1431"/>
      <c r="E85" s="1431"/>
      <c r="F85" s="1431"/>
      <c r="G85" s="940" t="s">
        <v>34</v>
      </c>
      <c r="J85" s="926"/>
      <c r="K85" s="848"/>
      <c r="L85" s="872"/>
      <c r="M85" s="872"/>
      <c r="N85" s="872"/>
      <c r="O85" s="872"/>
      <c r="P85" s="872"/>
      <c r="Q85" s="872"/>
      <c r="R85" s="872"/>
      <c r="S85" s="872"/>
    </row>
    <row r="86" spans="1:21" ht="27" thickBot="1">
      <c r="A86" s="921" t="s">
        <v>756</v>
      </c>
      <c r="B86" s="921" t="s">
        <v>757</v>
      </c>
      <c r="C86" s="921" t="s">
        <v>758</v>
      </c>
      <c r="D86" s="941" t="s">
        <v>759</v>
      </c>
      <c r="E86" s="942" t="s">
        <v>760</v>
      </c>
      <c r="F86" s="942" t="s">
        <v>761</v>
      </c>
      <c r="G86" s="921"/>
      <c r="H86" s="943"/>
      <c r="J86" s="926"/>
      <c r="K86" s="872"/>
      <c r="L86" s="872"/>
      <c r="M86" s="872"/>
      <c r="N86" s="872"/>
      <c r="O86" s="872"/>
      <c r="P86" s="872"/>
      <c r="Q86" s="872"/>
      <c r="R86" s="872"/>
      <c r="S86" s="872"/>
    </row>
    <row r="87" spans="1:21" ht="14.4" thickTop="1" thickBot="1">
      <c r="A87" s="944" t="s">
        <v>558</v>
      </c>
      <c r="B87" s="944"/>
      <c r="C87" s="944"/>
      <c r="D87" s="944"/>
      <c r="E87" s="944"/>
      <c r="F87" s="944"/>
      <c r="G87" s="944"/>
      <c r="H87" s="945"/>
      <c r="J87" s="926"/>
      <c r="K87" s="848"/>
      <c r="L87" s="872"/>
      <c r="M87" s="872"/>
      <c r="N87" s="872"/>
      <c r="O87" s="872"/>
      <c r="P87" s="872"/>
      <c r="Q87" s="872"/>
      <c r="R87" s="872"/>
      <c r="S87" s="872"/>
    </row>
    <row r="88" spans="1:21" ht="27" thickBot="1">
      <c r="A88" s="946" t="s">
        <v>762</v>
      </c>
      <c r="B88" s="947">
        <v>2812</v>
      </c>
      <c r="C88" s="947">
        <v>518</v>
      </c>
      <c r="D88" s="948">
        <v>481</v>
      </c>
      <c r="E88" s="947">
        <v>328</v>
      </c>
      <c r="F88" s="947">
        <v>197</v>
      </c>
      <c r="G88" s="949" t="s">
        <v>87</v>
      </c>
      <c r="H88" s="950"/>
      <c r="J88" s="926"/>
      <c r="K88" s="872"/>
      <c r="L88" s="872"/>
      <c r="M88" s="872"/>
      <c r="N88" s="872"/>
      <c r="O88" s="872"/>
      <c r="P88" s="872"/>
      <c r="Q88" s="872"/>
      <c r="R88" s="872"/>
      <c r="S88" s="872"/>
    </row>
    <row r="89" spans="1:21" ht="13.8" thickBot="1">
      <c r="A89" s="946" t="s">
        <v>763</v>
      </c>
      <c r="B89" s="951">
        <v>582</v>
      </c>
      <c r="C89" s="951">
        <v>89</v>
      </c>
      <c r="D89" s="951">
        <v>173</v>
      </c>
      <c r="E89" s="952">
        <v>242</v>
      </c>
      <c r="F89" s="952">
        <v>177</v>
      </c>
      <c r="G89" s="949" t="s">
        <v>87</v>
      </c>
      <c r="H89" s="950"/>
      <c r="J89" s="926"/>
      <c r="K89" s="848"/>
      <c r="L89" s="872"/>
      <c r="M89" s="872"/>
      <c r="N89" s="872"/>
      <c r="O89" s="872"/>
      <c r="P89" s="872"/>
      <c r="Q89" s="872"/>
      <c r="R89" s="872"/>
      <c r="S89" s="872"/>
    </row>
    <row r="90" spans="1:21" ht="13.8" thickBot="1">
      <c r="A90" s="946" t="s">
        <v>764</v>
      </c>
      <c r="B90" s="952">
        <v>59217</v>
      </c>
      <c r="C90" s="952">
        <v>59217</v>
      </c>
      <c r="D90" s="952">
        <v>59217</v>
      </c>
      <c r="E90" s="952">
        <v>59217</v>
      </c>
      <c r="F90" s="952">
        <v>59217</v>
      </c>
      <c r="G90" s="949" t="s">
        <v>87</v>
      </c>
      <c r="H90" s="950"/>
      <c r="J90" s="926"/>
      <c r="K90" s="872"/>
      <c r="L90" s="872"/>
      <c r="M90" s="872"/>
      <c r="N90" s="872"/>
      <c r="O90" s="872"/>
      <c r="P90" s="872"/>
      <c r="Q90" s="872"/>
      <c r="R90" s="872"/>
      <c r="S90" s="872"/>
    </row>
    <row r="91" spans="1:21" ht="13.8" thickBot="1">
      <c r="A91" s="946" t="s">
        <v>765</v>
      </c>
      <c r="B91" s="953">
        <v>9.8282587770403777E-3</v>
      </c>
      <c r="C91" s="953">
        <v>1.502946788928855E-3</v>
      </c>
      <c r="D91" s="953">
        <v>2.9214583649965382E-3</v>
      </c>
      <c r="E91" s="953">
        <v>4.0866643024807065E-3</v>
      </c>
      <c r="F91" s="953">
        <v>2.9890065352854754E-3</v>
      </c>
      <c r="G91" s="949" t="s">
        <v>87</v>
      </c>
      <c r="H91" s="950"/>
      <c r="J91" s="926"/>
      <c r="K91" s="848"/>
      <c r="L91" s="872"/>
      <c r="M91" s="872"/>
      <c r="N91" s="872"/>
      <c r="O91" s="872"/>
      <c r="P91" s="872"/>
      <c r="Q91" s="872"/>
      <c r="R91" s="872"/>
      <c r="S91" s="872"/>
    </row>
    <row r="92" spans="1:21" ht="13.8" thickBot="1">
      <c r="A92" s="946" t="s">
        <v>766</v>
      </c>
      <c r="B92" s="951">
        <v>77</v>
      </c>
      <c r="C92" s="951">
        <v>14</v>
      </c>
      <c r="D92" s="951">
        <v>26</v>
      </c>
      <c r="E92" s="952">
        <v>31</v>
      </c>
      <c r="F92" s="952">
        <v>25</v>
      </c>
      <c r="G92" s="949" t="s">
        <v>87</v>
      </c>
      <c r="H92" s="950"/>
      <c r="J92" s="926"/>
      <c r="K92" s="872"/>
      <c r="L92" s="872"/>
      <c r="M92" s="872"/>
      <c r="N92" s="872"/>
      <c r="O92" s="872"/>
      <c r="P92" s="872"/>
      <c r="Q92" s="872"/>
      <c r="R92" s="872"/>
      <c r="S92" s="872"/>
    </row>
    <row r="93" spans="1:21" ht="13.8" thickBot="1">
      <c r="A93" s="946" t="s">
        <v>767</v>
      </c>
      <c r="B93" s="952">
        <v>7928</v>
      </c>
      <c r="C93" s="952">
        <v>7928</v>
      </c>
      <c r="D93" s="952">
        <v>7928</v>
      </c>
      <c r="E93" s="952">
        <v>7928</v>
      </c>
      <c r="F93" s="952">
        <v>7928</v>
      </c>
      <c r="G93" s="949" t="s">
        <v>87</v>
      </c>
      <c r="H93" s="950"/>
      <c r="J93" s="926"/>
      <c r="K93" s="848"/>
      <c r="L93" s="872"/>
      <c r="M93" s="872"/>
      <c r="N93" s="872"/>
      <c r="O93" s="872"/>
      <c r="P93" s="872"/>
      <c r="Q93" s="872"/>
      <c r="R93" s="872"/>
      <c r="S93" s="872"/>
    </row>
    <row r="94" spans="1:21" ht="13.8" thickBot="1">
      <c r="A94" s="946" t="s">
        <v>765</v>
      </c>
      <c r="B94" s="953">
        <v>9.712411705348133E-3</v>
      </c>
      <c r="C94" s="953">
        <v>1.7658930373360242E-3</v>
      </c>
      <c r="D94" s="953">
        <v>3.279515640766902E-3</v>
      </c>
      <c r="E94" s="953">
        <v>3.9101917255297677E-3</v>
      </c>
      <c r="F94" s="953">
        <v>3.153380423814329E-3</v>
      </c>
      <c r="G94" s="949" t="s">
        <v>87</v>
      </c>
      <c r="H94" s="950"/>
      <c r="J94" s="926"/>
      <c r="K94" s="872"/>
      <c r="L94" s="872"/>
      <c r="M94" s="872"/>
      <c r="N94" s="872"/>
      <c r="O94" s="872"/>
      <c r="P94" s="872"/>
      <c r="Q94" s="872"/>
      <c r="R94" s="872"/>
      <c r="S94" s="872"/>
    </row>
    <row r="95" spans="1:21" ht="13.8" thickBot="1">
      <c r="A95" s="946" t="s">
        <v>768</v>
      </c>
      <c r="B95" s="953">
        <v>1.1584707169224467E-4</v>
      </c>
      <c r="C95" s="953">
        <v>-2.629462484071692E-4</v>
      </c>
      <c r="D95" s="953">
        <v>-3.5805727577036374E-4</v>
      </c>
      <c r="E95" s="953">
        <v>1.7647257695093885E-4</v>
      </c>
      <c r="F95" s="953">
        <v>-1.6437388852885357E-4</v>
      </c>
      <c r="G95" s="949" t="s">
        <v>87</v>
      </c>
      <c r="H95" s="950"/>
      <c r="J95" s="926"/>
      <c r="K95" s="848"/>
      <c r="L95" s="872"/>
      <c r="M95" s="872"/>
      <c r="N95" s="872"/>
      <c r="O95" s="872"/>
      <c r="P95" s="872"/>
      <c r="Q95" s="872"/>
      <c r="R95" s="872"/>
      <c r="S95" s="872"/>
    </row>
    <row r="96" spans="1:21" ht="27" thickBot="1">
      <c r="A96" s="946" t="s">
        <v>769</v>
      </c>
      <c r="B96" s="954">
        <v>6.8601160443996525</v>
      </c>
      <c r="C96" s="954">
        <v>-15.570887991927338</v>
      </c>
      <c r="D96" s="954">
        <v>-21.20307769929363</v>
      </c>
      <c r="E96" s="954">
        <v>10.450176589303746</v>
      </c>
      <c r="F96" s="954">
        <v>-9.7337285570131211</v>
      </c>
      <c r="G96" s="949" t="s">
        <v>87</v>
      </c>
      <c r="H96" s="950"/>
      <c r="J96" s="926"/>
      <c r="K96" s="872"/>
      <c r="L96" s="872"/>
      <c r="M96" s="872"/>
      <c r="N96" s="872"/>
      <c r="O96" s="872"/>
      <c r="P96" s="872"/>
      <c r="Q96" s="872"/>
      <c r="R96" s="872"/>
      <c r="S96" s="872"/>
    </row>
    <row r="97" spans="1:19" ht="27" thickBot="1">
      <c r="A97" s="946" t="s">
        <v>770</v>
      </c>
      <c r="B97" s="951" t="s">
        <v>650</v>
      </c>
      <c r="C97" s="951" t="s">
        <v>650</v>
      </c>
      <c r="D97" s="951" t="s">
        <v>650</v>
      </c>
      <c r="E97" s="955" t="s">
        <v>650</v>
      </c>
      <c r="F97" s="955" t="s">
        <v>650</v>
      </c>
      <c r="G97" s="949" t="s">
        <v>87</v>
      </c>
      <c r="H97" s="950"/>
      <c r="J97" s="926"/>
      <c r="K97" s="848"/>
      <c r="L97" s="872"/>
      <c r="M97" s="872"/>
      <c r="N97" s="872"/>
      <c r="O97" s="872"/>
      <c r="P97" s="872"/>
      <c r="Q97" s="872"/>
      <c r="R97" s="872"/>
      <c r="S97" s="872"/>
    </row>
    <row r="98" spans="1:19" ht="27" thickBot="1">
      <c r="A98" s="946" t="s">
        <v>771</v>
      </c>
      <c r="B98" s="952">
        <v>19290.646316851824</v>
      </c>
      <c r="C98" s="952">
        <v>-8065.719979818361</v>
      </c>
      <c r="D98" s="952">
        <v>-10198.680373360236</v>
      </c>
      <c r="E98" s="952">
        <v>3427.6579212916286</v>
      </c>
      <c r="F98" s="952">
        <v>-1917.5445257315848</v>
      </c>
      <c r="G98" s="952">
        <v>2536.3593592332709</v>
      </c>
      <c r="H98" s="950"/>
      <c r="J98" s="926"/>
      <c r="K98" s="872"/>
      <c r="L98" s="872"/>
      <c r="M98" s="872"/>
      <c r="N98" s="872"/>
      <c r="O98" s="872"/>
      <c r="P98" s="872"/>
      <c r="Q98" s="872"/>
      <c r="R98" s="872"/>
      <c r="S98" s="872"/>
    </row>
    <row r="99" spans="1:19" ht="27" thickBot="1">
      <c r="A99" s="956" t="s">
        <v>772</v>
      </c>
      <c r="B99" s="957" t="s">
        <v>118</v>
      </c>
      <c r="C99" s="957" t="s">
        <v>118</v>
      </c>
      <c r="D99" s="957" t="s">
        <v>118</v>
      </c>
      <c r="E99" s="957" t="s">
        <v>118</v>
      </c>
      <c r="F99" s="957" t="s">
        <v>118</v>
      </c>
      <c r="G99" s="958" t="s">
        <v>118</v>
      </c>
      <c r="H99" s="959"/>
      <c r="J99" s="926"/>
      <c r="K99" s="848"/>
      <c r="L99" s="872"/>
      <c r="M99" s="872"/>
      <c r="N99" s="872"/>
      <c r="O99" s="872"/>
      <c r="P99" s="872"/>
      <c r="Q99" s="872"/>
      <c r="R99" s="872"/>
      <c r="S99" s="872"/>
    </row>
    <row r="100" spans="1:19" ht="13.8" thickBot="1">
      <c r="A100" s="960" t="s">
        <v>559</v>
      </c>
      <c r="B100" s="960"/>
      <c r="C100" s="960"/>
      <c r="D100" s="960"/>
      <c r="E100" s="960"/>
      <c r="F100" s="960"/>
      <c r="G100" s="960"/>
      <c r="H100" s="945"/>
      <c r="J100" s="926"/>
      <c r="K100" s="872"/>
      <c r="L100" s="872"/>
      <c r="M100" s="872"/>
      <c r="N100" s="872"/>
      <c r="O100" s="872"/>
      <c r="P100" s="872"/>
      <c r="Q100" s="872"/>
      <c r="R100" s="872"/>
      <c r="S100" s="872"/>
    </row>
    <row r="101" spans="1:19" ht="27" thickBot="1">
      <c r="A101" s="946" t="s">
        <v>762</v>
      </c>
      <c r="B101" s="947">
        <v>2506</v>
      </c>
      <c r="C101" s="947">
        <v>2506</v>
      </c>
      <c r="D101" s="948">
        <v>481</v>
      </c>
      <c r="E101" s="947">
        <v>328</v>
      </c>
      <c r="F101" s="947">
        <v>197</v>
      </c>
      <c r="G101" s="949" t="s">
        <v>87</v>
      </c>
      <c r="H101" s="950"/>
      <c r="J101" s="926"/>
      <c r="K101" s="848"/>
      <c r="L101" s="872"/>
      <c r="M101" s="872"/>
      <c r="N101" s="872"/>
      <c r="O101" s="872"/>
      <c r="P101" s="872"/>
      <c r="Q101" s="872"/>
      <c r="R101" s="872"/>
      <c r="S101" s="872"/>
    </row>
    <row r="102" spans="1:19" ht="13.8" thickBot="1">
      <c r="A102" s="946" t="s">
        <v>763</v>
      </c>
      <c r="B102" s="951">
        <v>32</v>
      </c>
      <c r="C102" s="951">
        <v>9</v>
      </c>
      <c r="D102" s="951">
        <v>79</v>
      </c>
      <c r="E102" s="952">
        <v>35</v>
      </c>
      <c r="F102" s="952">
        <v>28</v>
      </c>
      <c r="G102" s="949" t="s">
        <v>87</v>
      </c>
      <c r="H102" s="950"/>
      <c r="J102" s="926"/>
      <c r="K102" s="872"/>
      <c r="L102" s="872"/>
      <c r="M102" s="872"/>
      <c r="N102" s="872"/>
      <c r="O102" s="872"/>
      <c r="P102" s="872"/>
      <c r="Q102" s="872"/>
      <c r="R102" s="872"/>
      <c r="S102" s="872"/>
    </row>
    <row r="103" spans="1:19" ht="13.8" thickBot="1">
      <c r="A103" s="946" t="s">
        <v>764</v>
      </c>
      <c r="B103" s="952">
        <v>4716</v>
      </c>
      <c r="C103" s="952">
        <v>4716</v>
      </c>
      <c r="D103" s="952">
        <v>4716</v>
      </c>
      <c r="E103" s="952">
        <v>4716</v>
      </c>
      <c r="F103" s="952">
        <v>4716</v>
      </c>
      <c r="G103" s="949" t="s">
        <v>87</v>
      </c>
      <c r="H103" s="950"/>
      <c r="J103" s="926"/>
      <c r="K103" s="848"/>
      <c r="L103" s="872"/>
      <c r="M103" s="872"/>
      <c r="N103" s="872"/>
      <c r="O103" s="872"/>
      <c r="P103" s="872"/>
      <c r="Q103" s="872"/>
      <c r="R103" s="872"/>
      <c r="S103" s="872"/>
    </row>
    <row r="104" spans="1:19" ht="13.8" thickBot="1">
      <c r="A104" s="946" t="s">
        <v>765</v>
      </c>
      <c r="B104" s="953">
        <v>6.7854113655640372E-3</v>
      </c>
      <c r="C104" s="953">
        <v>1.9083969465648854E-3</v>
      </c>
      <c r="D104" s="953">
        <v>1.6751484308736218E-2</v>
      </c>
      <c r="E104" s="953">
        <v>7.4215436810856662E-3</v>
      </c>
      <c r="F104" s="953">
        <v>5.9372349448685328E-3</v>
      </c>
      <c r="G104" s="949" t="s">
        <v>87</v>
      </c>
      <c r="H104" s="950"/>
      <c r="J104" s="926"/>
      <c r="K104" s="872"/>
      <c r="L104" s="872"/>
      <c r="M104" s="872"/>
      <c r="N104" s="872"/>
      <c r="O104" s="872"/>
      <c r="P104" s="872"/>
      <c r="Q104" s="872"/>
      <c r="R104" s="872"/>
      <c r="S104" s="872"/>
    </row>
    <row r="105" spans="1:19" ht="13.8" thickBot="1">
      <c r="A105" s="946" t="s">
        <v>766</v>
      </c>
      <c r="B105" s="951">
        <v>14</v>
      </c>
      <c r="C105" s="951">
        <v>8</v>
      </c>
      <c r="D105" s="951">
        <v>34</v>
      </c>
      <c r="E105" s="952">
        <v>31</v>
      </c>
      <c r="F105" s="952">
        <v>16</v>
      </c>
      <c r="G105" s="949" t="s">
        <v>87</v>
      </c>
      <c r="H105" s="950"/>
      <c r="J105" s="926"/>
      <c r="K105" s="848"/>
      <c r="L105" s="872"/>
      <c r="M105" s="872"/>
      <c r="N105" s="872"/>
      <c r="O105" s="872"/>
      <c r="P105" s="872"/>
      <c r="Q105" s="872"/>
      <c r="R105" s="872"/>
      <c r="S105" s="872"/>
    </row>
    <row r="106" spans="1:19" ht="13.8" thickBot="1">
      <c r="A106" s="946" t="s">
        <v>767</v>
      </c>
      <c r="B106" s="952">
        <v>3710</v>
      </c>
      <c r="C106" s="952">
        <v>3710</v>
      </c>
      <c r="D106" s="952">
        <v>3710</v>
      </c>
      <c r="E106" s="952">
        <v>3710</v>
      </c>
      <c r="F106" s="952">
        <v>3710</v>
      </c>
      <c r="G106" s="949" t="s">
        <v>87</v>
      </c>
      <c r="H106" s="950"/>
      <c r="J106" s="926"/>
      <c r="K106" s="872"/>
      <c r="L106" s="872"/>
      <c r="M106" s="872"/>
      <c r="N106" s="872"/>
      <c r="O106" s="872"/>
      <c r="P106" s="872"/>
      <c r="Q106" s="872"/>
      <c r="R106" s="872"/>
      <c r="S106" s="872"/>
    </row>
    <row r="107" spans="1:19" ht="13.8" thickBot="1">
      <c r="A107" s="946" t="s">
        <v>765</v>
      </c>
      <c r="B107" s="953">
        <v>3.7735849056603774E-3</v>
      </c>
      <c r="C107" s="953">
        <v>2.1563342318059301E-3</v>
      </c>
      <c r="D107" s="953">
        <v>9.1644204851752016E-3</v>
      </c>
      <c r="E107" s="953">
        <v>8.3557951482479791E-3</v>
      </c>
      <c r="F107" s="953">
        <v>4.3126684636118602E-3</v>
      </c>
      <c r="G107" s="949" t="s">
        <v>87</v>
      </c>
      <c r="H107" s="950"/>
      <c r="J107" s="926"/>
      <c r="K107" s="848"/>
      <c r="L107" s="872"/>
      <c r="M107" s="872"/>
      <c r="N107" s="872"/>
      <c r="O107" s="872"/>
      <c r="P107" s="872"/>
      <c r="Q107" s="872"/>
      <c r="R107" s="872"/>
      <c r="S107" s="872"/>
    </row>
    <row r="108" spans="1:19" ht="13.8" thickBot="1">
      <c r="A108" s="946" t="s">
        <v>768</v>
      </c>
      <c r="B108" s="953">
        <v>3.0118264599036599E-3</v>
      </c>
      <c r="C108" s="953">
        <v>-2.479372852410447E-4</v>
      </c>
      <c r="D108" s="953">
        <v>7.5870638235610161E-3</v>
      </c>
      <c r="E108" s="953">
        <v>-9.3425146716231283E-4</v>
      </c>
      <c r="F108" s="953">
        <v>1.6245664812566726E-3</v>
      </c>
      <c r="G108" s="949" t="s">
        <v>87</v>
      </c>
      <c r="H108" s="950"/>
      <c r="J108" s="926"/>
      <c r="K108" s="872"/>
      <c r="L108" s="872"/>
      <c r="M108" s="872"/>
      <c r="N108" s="872"/>
      <c r="O108" s="872"/>
      <c r="P108" s="872"/>
      <c r="Q108" s="872"/>
      <c r="R108" s="872"/>
      <c r="S108" s="872"/>
    </row>
    <row r="109" spans="1:19" ht="27" thickBot="1">
      <c r="A109" s="946" t="s">
        <v>769</v>
      </c>
      <c r="B109" s="954">
        <v>14.20377358490566</v>
      </c>
      <c r="C109" s="954">
        <v>-1.1692722371967668</v>
      </c>
      <c r="D109" s="954">
        <v>35.78059299191375</v>
      </c>
      <c r="E109" s="954">
        <v>-4.405929919137467</v>
      </c>
      <c r="F109" s="954">
        <v>7.6614555256064678</v>
      </c>
      <c r="G109" s="949" t="s">
        <v>87</v>
      </c>
      <c r="H109" s="950"/>
      <c r="J109" s="926"/>
      <c r="K109" s="848"/>
      <c r="L109" s="872"/>
      <c r="M109" s="872"/>
      <c r="N109" s="872"/>
      <c r="O109" s="872"/>
      <c r="P109" s="872"/>
      <c r="Q109" s="872"/>
      <c r="R109" s="872"/>
      <c r="S109" s="872"/>
    </row>
    <row r="110" spans="1:19" ht="27" thickBot="1">
      <c r="A110" s="946" t="s">
        <v>770</v>
      </c>
      <c r="B110" s="951" t="s">
        <v>650</v>
      </c>
      <c r="C110" s="951" t="s">
        <v>650</v>
      </c>
      <c r="D110" s="951" t="s">
        <v>773</v>
      </c>
      <c r="E110" s="955" t="s">
        <v>650</v>
      </c>
      <c r="F110" s="955" t="s">
        <v>650</v>
      </c>
      <c r="G110" s="949" t="s">
        <v>87</v>
      </c>
      <c r="H110" s="950"/>
      <c r="J110" s="926"/>
      <c r="K110" s="872"/>
      <c r="L110" s="872"/>
      <c r="M110" s="872"/>
      <c r="N110" s="872"/>
      <c r="O110" s="872"/>
      <c r="P110" s="872"/>
      <c r="Q110" s="872"/>
      <c r="R110" s="872"/>
      <c r="S110" s="872"/>
    </row>
    <row r="111" spans="1:19" ht="27" thickBot="1">
      <c r="A111" s="961" t="s">
        <v>771</v>
      </c>
      <c r="B111" s="952">
        <v>35594.656603773583</v>
      </c>
      <c r="C111" s="952">
        <v>-2930.1962264150975</v>
      </c>
      <c r="D111" s="952">
        <v>17210.465229110512</v>
      </c>
      <c r="E111" s="952">
        <v>-1445.1450134770892</v>
      </c>
      <c r="F111" s="952">
        <v>1509.3067385444742</v>
      </c>
      <c r="G111" s="952">
        <v>49939.087331536386</v>
      </c>
      <c r="H111" s="950"/>
      <c r="J111" s="926"/>
      <c r="K111" s="848"/>
      <c r="L111" s="872"/>
      <c r="M111" s="872"/>
      <c r="N111" s="872"/>
      <c r="O111" s="872"/>
      <c r="P111" s="872"/>
      <c r="Q111" s="872"/>
      <c r="R111" s="872"/>
      <c r="S111" s="872"/>
    </row>
    <row r="112" spans="1:19" ht="27" thickBot="1">
      <c r="A112" s="956" t="s">
        <v>772</v>
      </c>
      <c r="B112" s="957" t="s">
        <v>118</v>
      </c>
      <c r="C112" s="957" t="s">
        <v>118</v>
      </c>
      <c r="D112" s="957">
        <v>17210.465229110512</v>
      </c>
      <c r="E112" s="957" t="s">
        <v>118</v>
      </c>
      <c r="F112" s="957" t="s">
        <v>118</v>
      </c>
      <c r="G112" s="958">
        <v>17210.465229110512</v>
      </c>
      <c r="H112" s="959"/>
      <c r="J112" s="926"/>
      <c r="K112" s="872"/>
      <c r="L112" s="872"/>
      <c r="M112" s="872"/>
      <c r="N112" s="872"/>
      <c r="O112" s="872"/>
      <c r="P112" s="872"/>
      <c r="Q112" s="872"/>
      <c r="R112" s="872"/>
      <c r="S112" s="872"/>
    </row>
    <row r="113" spans="1:19" ht="13.8" thickBot="1">
      <c r="A113" s="960" t="s">
        <v>774</v>
      </c>
      <c r="B113" s="960"/>
      <c r="C113" s="960"/>
      <c r="D113" s="960"/>
      <c r="E113" s="960"/>
      <c r="F113" s="960"/>
      <c r="G113" s="960"/>
      <c r="H113" s="945"/>
      <c r="J113" s="926"/>
      <c r="K113" s="848"/>
      <c r="L113" s="872"/>
      <c r="M113" s="872"/>
      <c r="N113" s="872"/>
      <c r="O113" s="872"/>
      <c r="P113" s="872"/>
      <c r="Q113" s="872"/>
      <c r="R113" s="872"/>
      <c r="S113" s="872"/>
    </row>
    <row r="114" spans="1:19" ht="27" thickBot="1">
      <c r="A114" s="946" t="s">
        <v>762</v>
      </c>
      <c r="B114" s="947">
        <v>2506</v>
      </c>
      <c r="C114" s="947">
        <v>2506</v>
      </c>
      <c r="D114" s="948">
        <v>481</v>
      </c>
      <c r="E114" s="947">
        <v>328</v>
      </c>
      <c r="F114" s="947">
        <v>197</v>
      </c>
      <c r="G114" s="949" t="s">
        <v>87</v>
      </c>
      <c r="H114" s="950"/>
      <c r="J114" s="926"/>
      <c r="K114" s="872"/>
      <c r="L114" s="872"/>
      <c r="M114" s="872"/>
      <c r="N114" s="872"/>
      <c r="O114" s="872"/>
      <c r="P114" s="872"/>
      <c r="Q114" s="872"/>
      <c r="R114" s="872"/>
      <c r="S114" s="872"/>
    </row>
    <row r="115" spans="1:19" ht="13.8" thickBot="1">
      <c r="A115" s="946" t="s">
        <v>763</v>
      </c>
      <c r="B115" s="951">
        <v>60</v>
      </c>
      <c r="C115" s="951">
        <v>10</v>
      </c>
      <c r="D115" s="951">
        <v>114</v>
      </c>
      <c r="E115" s="952">
        <v>58</v>
      </c>
      <c r="F115" s="952">
        <v>36</v>
      </c>
      <c r="G115" s="949" t="s">
        <v>87</v>
      </c>
      <c r="H115" s="950"/>
      <c r="J115" s="926"/>
      <c r="K115" s="848"/>
      <c r="L115" s="872"/>
      <c r="M115" s="872"/>
      <c r="N115" s="872"/>
      <c r="O115" s="872"/>
      <c r="P115" s="872"/>
      <c r="Q115" s="872"/>
      <c r="R115" s="872"/>
      <c r="S115" s="872"/>
    </row>
    <row r="116" spans="1:19" ht="13.8" thickBot="1">
      <c r="A116" s="946" t="s">
        <v>764</v>
      </c>
      <c r="B116" s="952">
        <v>10281</v>
      </c>
      <c r="C116" s="952">
        <v>10281</v>
      </c>
      <c r="D116" s="952">
        <v>10281</v>
      </c>
      <c r="E116" s="952">
        <v>10281</v>
      </c>
      <c r="F116" s="952">
        <v>10281</v>
      </c>
      <c r="G116" s="949" t="s">
        <v>87</v>
      </c>
      <c r="H116" s="950"/>
      <c r="J116" s="926"/>
      <c r="K116" s="872"/>
      <c r="L116" s="872"/>
      <c r="M116" s="872"/>
      <c r="N116" s="872"/>
      <c r="O116" s="872"/>
      <c r="P116" s="872"/>
      <c r="Q116" s="872"/>
      <c r="R116" s="872"/>
      <c r="S116" s="872"/>
    </row>
    <row r="117" spans="1:19" ht="13.8" thickBot="1">
      <c r="A117" s="946" t="s">
        <v>765</v>
      </c>
      <c r="B117" s="953">
        <v>5.8360081704114386E-3</v>
      </c>
      <c r="C117" s="953">
        <v>9.7266802840190647E-4</v>
      </c>
      <c r="D117" s="953">
        <v>1.1088415523781734E-2</v>
      </c>
      <c r="E117" s="953">
        <v>5.6414745647310575E-3</v>
      </c>
      <c r="F117" s="953">
        <v>3.5016049022468633E-3</v>
      </c>
      <c r="G117" s="949" t="s">
        <v>87</v>
      </c>
      <c r="H117" s="950"/>
      <c r="J117" s="926"/>
      <c r="K117" s="848"/>
      <c r="L117" s="872"/>
      <c r="M117" s="872"/>
      <c r="N117" s="872"/>
      <c r="O117" s="872"/>
      <c r="P117" s="872"/>
      <c r="Q117" s="872"/>
      <c r="R117" s="872"/>
      <c r="S117" s="872"/>
    </row>
    <row r="118" spans="1:19" ht="13.8" thickBot="1">
      <c r="A118" s="946" t="s">
        <v>766</v>
      </c>
      <c r="B118" s="951">
        <v>32</v>
      </c>
      <c r="C118" s="951">
        <v>7</v>
      </c>
      <c r="D118" s="951">
        <v>72</v>
      </c>
      <c r="E118" s="952">
        <v>27</v>
      </c>
      <c r="F118" s="952">
        <v>11</v>
      </c>
      <c r="G118" s="949" t="s">
        <v>87</v>
      </c>
      <c r="H118" s="950"/>
      <c r="J118" s="926"/>
      <c r="K118" s="872"/>
      <c r="L118" s="872"/>
      <c r="M118" s="872"/>
      <c r="N118" s="872"/>
      <c r="O118" s="872"/>
      <c r="P118" s="872"/>
      <c r="Q118" s="872"/>
      <c r="R118" s="872"/>
      <c r="S118" s="872"/>
    </row>
    <row r="119" spans="1:19" ht="13.8" thickBot="1">
      <c r="A119" s="946" t="s">
        <v>767</v>
      </c>
      <c r="B119" s="952">
        <v>6583</v>
      </c>
      <c r="C119" s="952">
        <v>6583</v>
      </c>
      <c r="D119" s="952">
        <v>6583</v>
      </c>
      <c r="E119" s="952">
        <v>6583</v>
      </c>
      <c r="F119" s="952">
        <v>6583</v>
      </c>
      <c r="G119" s="949" t="s">
        <v>87</v>
      </c>
      <c r="H119" s="950"/>
      <c r="J119" s="926"/>
      <c r="K119" s="848"/>
      <c r="L119" s="872"/>
      <c r="M119" s="872"/>
      <c r="N119" s="872"/>
      <c r="O119" s="872"/>
      <c r="P119" s="872"/>
      <c r="Q119" s="872"/>
      <c r="R119" s="872"/>
      <c r="S119" s="872"/>
    </row>
    <row r="120" spans="1:19" ht="13.8" thickBot="1">
      <c r="A120" s="946" t="s">
        <v>765</v>
      </c>
      <c r="B120" s="953">
        <v>4.8610056205377486E-3</v>
      </c>
      <c r="C120" s="953">
        <v>1.0633449794926325E-3</v>
      </c>
      <c r="D120" s="953">
        <v>1.0937262646209934E-2</v>
      </c>
      <c r="E120" s="953">
        <v>4.1014734923287251E-3</v>
      </c>
      <c r="F120" s="953">
        <v>1.6709706820598512E-3</v>
      </c>
      <c r="G120" s="949" t="s">
        <v>87</v>
      </c>
      <c r="H120" s="950"/>
      <c r="J120" s="926"/>
      <c r="K120" s="872"/>
      <c r="L120" s="872"/>
      <c r="M120" s="872"/>
      <c r="N120" s="872"/>
      <c r="O120" s="872"/>
      <c r="P120" s="872"/>
      <c r="Q120" s="872"/>
      <c r="R120" s="872"/>
      <c r="S120" s="872"/>
    </row>
    <row r="121" spans="1:19" ht="13.8" thickBot="1">
      <c r="A121" s="946" t="s">
        <v>768</v>
      </c>
      <c r="B121" s="953">
        <v>9.7500254987368997E-4</v>
      </c>
      <c r="C121" s="953">
        <v>-9.067695109072607E-5</v>
      </c>
      <c r="D121" s="953">
        <v>1.5115287757179983E-4</v>
      </c>
      <c r="E121" s="953">
        <v>1.5400010724023324E-3</v>
      </c>
      <c r="F121" s="953">
        <v>1.8306342201870121E-3</v>
      </c>
      <c r="G121" s="949" t="s">
        <v>87</v>
      </c>
      <c r="H121" s="950"/>
      <c r="J121" s="926"/>
      <c r="K121" s="848"/>
      <c r="L121" s="872"/>
      <c r="M121" s="872"/>
      <c r="N121" s="872"/>
      <c r="O121" s="872"/>
      <c r="P121" s="872"/>
      <c r="Q121" s="872"/>
      <c r="R121" s="872"/>
      <c r="S121" s="872"/>
    </row>
    <row r="122" spans="1:19" ht="27" thickBot="1">
      <c r="A122" s="946" t="s">
        <v>769</v>
      </c>
      <c r="B122" s="954">
        <v>10.024001215251406</v>
      </c>
      <c r="C122" s="954">
        <v>-0.93224973416375478</v>
      </c>
      <c r="D122" s="954">
        <v>1.5540027343156742</v>
      </c>
      <c r="E122" s="954">
        <v>15.832751025368379</v>
      </c>
      <c r="F122" s="954">
        <v>18.820750417742673</v>
      </c>
      <c r="G122" s="949" t="s">
        <v>87</v>
      </c>
      <c r="H122" s="950"/>
      <c r="J122" s="926"/>
      <c r="K122" s="872"/>
      <c r="L122" s="872"/>
      <c r="M122" s="872"/>
      <c r="N122" s="872"/>
      <c r="O122" s="872"/>
      <c r="P122" s="872"/>
      <c r="Q122" s="872"/>
      <c r="R122" s="872"/>
      <c r="S122" s="872"/>
    </row>
    <row r="123" spans="1:19" ht="27" thickBot="1">
      <c r="A123" s="946" t="s">
        <v>770</v>
      </c>
      <c r="B123" s="951" t="s">
        <v>650</v>
      </c>
      <c r="C123" s="951" t="s">
        <v>650</v>
      </c>
      <c r="D123" s="951" t="s">
        <v>650</v>
      </c>
      <c r="E123" s="955" t="s">
        <v>650</v>
      </c>
      <c r="F123" s="955" t="s">
        <v>773</v>
      </c>
      <c r="G123" s="949" t="s">
        <v>87</v>
      </c>
      <c r="H123" s="950"/>
      <c r="J123" s="926"/>
      <c r="K123" s="848"/>
      <c r="L123" s="872"/>
      <c r="M123" s="872"/>
      <c r="N123" s="872"/>
      <c r="O123" s="872"/>
      <c r="P123" s="872"/>
      <c r="Q123" s="872"/>
      <c r="R123" s="872"/>
      <c r="S123" s="872"/>
    </row>
    <row r="124" spans="1:19" ht="27" thickBot="1">
      <c r="A124" s="961" t="s">
        <v>771</v>
      </c>
      <c r="B124" s="952">
        <v>25120.147045420024</v>
      </c>
      <c r="C124" s="952">
        <v>-2336.2178338143694</v>
      </c>
      <c r="D124" s="952">
        <v>747.47531520583925</v>
      </c>
      <c r="E124" s="952">
        <v>5193.1423363208287</v>
      </c>
      <c r="F124" s="952">
        <v>3707.6878322953066</v>
      </c>
      <c r="G124" s="952">
        <v>32432.234695427629</v>
      </c>
      <c r="H124" s="950"/>
      <c r="J124" s="926"/>
      <c r="K124" s="872"/>
      <c r="L124" s="872"/>
      <c r="M124" s="872"/>
      <c r="N124" s="872"/>
      <c r="O124" s="872"/>
      <c r="P124" s="872"/>
      <c r="Q124" s="872"/>
      <c r="R124" s="872"/>
      <c r="S124" s="872"/>
    </row>
    <row r="125" spans="1:19" ht="27" thickBot="1">
      <c r="A125" s="956" t="s">
        <v>772</v>
      </c>
      <c r="B125" s="957" t="s">
        <v>118</v>
      </c>
      <c r="C125" s="957" t="s">
        <v>118</v>
      </c>
      <c r="D125" s="957" t="s">
        <v>118</v>
      </c>
      <c r="E125" s="957" t="s">
        <v>118</v>
      </c>
      <c r="F125" s="957">
        <v>3707.6878322953066</v>
      </c>
      <c r="G125" s="958">
        <v>3707.6878322953066</v>
      </c>
      <c r="H125" s="959"/>
      <c r="J125" s="926"/>
      <c r="K125" s="848"/>
      <c r="L125" s="872"/>
      <c r="M125" s="872"/>
      <c r="N125" s="872"/>
      <c r="O125" s="872"/>
      <c r="P125" s="872"/>
      <c r="Q125" s="872"/>
      <c r="R125" s="872"/>
      <c r="S125" s="872"/>
    </row>
    <row r="126" spans="1:19" ht="15">
      <c r="A126" s="962" t="s">
        <v>561</v>
      </c>
      <c r="B126" s="930"/>
      <c r="C126" s="912"/>
      <c r="D126" s="912"/>
      <c r="J126" s="963"/>
      <c r="K126" s="872"/>
      <c r="L126" s="872"/>
      <c r="M126" s="872"/>
      <c r="N126" s="872"/>
      <c r="O126" s="872"/>
      <c r="P126" s="872"/>
      <c r="Q126" s="872"/>
      <c r="R126" s="872"/>
      <c r="S126" s="872"/>
    </row>
    <row r="127" spans="1:19" ht="15">
      <c r="A127" s="964"/>
      <c r="B127" s="930"/>
      <c r="C127" s="912"/>
      <c r="D127" s="912"/>
      <c r="J127" s="963"/>
      <c r="K127" s="872"/>
      <c r="L127" s="872"/>
      <c r="M127" s="872"/>
      <c r="N127" s="872"/>
      <c r="O127" s="872"/>
      <c r="P127" s="872"/>
      <c r="Q127" s="872"/>
      <c r="R127" s="872"/>
      <c r="S127" s="872"/>
    </row>
    <row r="128" spans="1:19" ht="15">
      <c r="A128" s="964"/>
      <c r="B128" s="930"/>
      <c r="C128" s="912"/>
      <c r="D128" s="912"/>
      <c r="J128" s="963"/>
      <c r="K128" s="872"/>
      <c r="L128" s="872"/>
      <c r="M128" s="872"/>
      <c r="N128" s="872"/>
      <c r="O128" s="872"/>
      <c r="P128" s="872"/>
      <c r="Q128" s="872"/>
      <c r="R128" s="872"/>
      <c r="S128" s="872"/>
    </row>
    <row r="129" spans="1:32">
      <c r="A129" s="910"/>
      <c r="B129" s="930"/>
      <c r="C129" s="912"/>
      <c r="D129" s="912"/>
      <c r="J129" s="965"/>
      <c r="K129" s="872"/>
      <c r="L129" s="872"/>
      <c r="M129" s="872"/>
      <c r="N129" s="872"/>
      <c r="O129" s="872"/>
      <c r="P129" s="872"/>
      <c r="Q129" s="872"/>
      <c r="R129" s="872"/>
      <c r="S129" s="872"/>
    </row>
    <row r="130" spans="1:32">
      <c r="A130" s="1412" t="s">
        <v>775</v>
      </c>
      <c r="B130" s="1412"/>
      <c r="C130" s="1412"/>
      <c r="D130" s="1412"/>
      <c r="J130" s="966"/>
      <c r="K130" s="872"/>
      <c r="L130" s="872"/>
      <c r="M130" s="872"/>
      <c r="N130" s="872"/>
      <c r="O130" s="872"/>
      <c r="P130" s="872"/>
      <c r="Q130" s="872"/>
      <c r="R130" s="872"/>
      <c r="S130" s="872"/>
    </row>
    <row r="131" spans="1:32" ht="13.8" thickBot="1">
      <c r="A131" s="967"/>
      <c r="B131" s="967" t="s">
        <v>980</v>
      </c>
      <c r="C131" s="967" t="s">
        <v>559</v>
      </c>
      <c r="D131" s="967" t="s">
        <v>560</v>
      </c>
      <c r="J131" s="966"/>
      <c r="K131" s="872"/>
      <c r="L131" s="872"/>
      <c r="M131" s="872"/>
      <c r="N131" s="872"/>
      <c r="O131" s="872"/>
      <c r="P131" s="872"/>
      <c r="Q131" s="872"/>
      <c r="R131" s="872"/>
      <c r="S131" s="872"/>
    </row>
    <row r="132" spans="1:32" ht="14.4" thickTop="1" thickBot="1">
      <c r="A132" s="960" t="s">
        <v>776</v>
      </c>
      <c r="B132" s="960"/>
      <c r="C132" s="960"/>
      <c r="D132" s="960"/>
      <c r="K132" s="872"/>
      <c r="L132" s="872"/>
      <c r="M132" s="872"/>
      <c r="N132" s="872"/>
      <c r="O132" s="872"/>
      <c r="P132" s="872"/>
      <c r="Q132" s="872"/>
      <c r="R132" s="872"/>
      <c r="S132" s="872"/>
    </row>
    <row r="133" spans="1:32">
      <c r="A133" s="930" t="s">
        <v>777</v>
      </c>
      <c r="B133" s="924" t="s">
        <v>778</v>
      </c>
      <c r="C133" s="924" t="s">
        <v>778</v>
      </c>
      <c r="D133" s="924" t="s">
        <v>778</v>
      </c>
      <c r="J133" s="965"/>
      <c r="K133" s="872"/>
      <c r="L133" s="872"/>
      <c r="M133" s="872"/>
      <c r="N133" s="872"/>
      <c r="O133" s="872"/>
      <c r="P133" s="872"/>
      <c r="Q133" s="872"/>
      <c r="R133" s="872"/>
      <c r="S133" s="872"/>
    </row>
    <row r="134" spans="1:32">
      <c r="A134" s="930" t="s">
        <v>779</v>
      </c>
      <c r="B134" s="924" t="s">
        <v>780</v>
      </c>
      <c r="C134" s="924" t="s">
        <v>781</v>
      </c>
      <c r="D134" s="924" t="s">
        <v>782</v>
      </c>
      <c r="J134" s="968"/>
      <c r="K134" s="872"/>
      <c r="L134" s="872"/>
      <c r="M134" s="872"/>
      <c r="N134" s="872"/>
      <c r="O134" s="872"/>
      <c r="P134" s="872"/>
      <c r="Q134" s="872"/>
      <c r="R134" s="872"/>
      <c r="S134" s="872"/>
    </row>
    <row r="135" spans="1:32" ht="12.75" customHeight="1">
      <c r="A135" s="930" t="s">
        <v>783</v>
      </c>
      <c r="B135" s="924">
        <v>8086</v>
      </c>
      <c r="C135" s="924">
        <v>3847</v>
      </c>
      <c r="D135" s="924">
        <v>6895</v>
      </c>
      <c r="J135" s="968"/>
      <c r="K135" s="872"/>
      <c r="L135" s="872"/>
      <c r="M135" s="872"/>
      <c r="N135" s="872"/>
      <c r="O135" s="872"/>
      <c r="P135" s="872"/>
      <c r="Q135" s="872"/>
      <c r="R135" s="872"/>
      <c r="S135" s="872"/>
    </row>
    <row r="136" spans="1:32">
      <c r="A136" s="930" t="s">
        <v>784</v>
      </c>
      <c r="B136" s="924">
        <v>60453</v>
      </c>
      <c r="C136" s="924">
        <v>4910</v>
      </c>
      <c r="D136" s="924">
        <v>10752</v>
      </c>
      <c r="J136" s="968"/>
      <c r="K136" s="872"/>
      <c r="L136" s="872"/>
      <c r="M136" s="872"/>
      <c r="N136" s="872"/>
      <c r="O136" s="872"/>
      <c r="P136" s="872"/>
      <c r="Q136" s="872"/>
      <c r="R136" s="872"/>
      <c r="S136" s="872"/>
    </row>
    <row r="137" spans="1:32">
      <c r="A137" s="930" t="s">
        <v>785</v>
      </c>
      <c r="B137" s="924">
        <v>7928</v>
      </c>
      <c r="C137" s="924">
        <v>3710</v>
      </c>
      <c r="D137" s="924">
        <v>6583</v>
      </c>
      <c r="J137" s="968"/>
      <c r="K137" s="872"/>
      <c r="L137" s="872"/>
      <c r="M137" s="872"/>
      <c r="N137" s="872"/>
      <c r="O137" s="872"/>
      <c r="P137" s="872"/>
      <c r="Q137" s="872"/>
      <c r="R137" s="872"/>
      <c r="S137" s="872"/>
    </row>
    <row r="138" spans="1:32" ht="15">
      <c r="A138" s="930" t="s">
        <v>786</v>
      </c>
      <c r="B138" s="924">
        <v>59217</v>
      </c>
      <c r="C138" s="924">
        <v>4716</v>
      </c>
      <c r="D138" s="924">
        <v>10281</v>
      </c>
      <c r="J138" s="963"/>
      <c r="K138" s="872"/>
      <c r="L138" s="872"/>
      <c r="M138" s="872"/>
      <c r="N138" s="872"/>
      <c r="O138" s="872"/>
      <c r="P138" s="872"/>
      <c r="Q138" s="872"/>
      <c r="R138" s="872"/>
      <c r="S138" s="872"/>
    </row>
    <row r="139" spans="1:32" ht="15.6" thickBot="1">
      <c r="A139" s="969" t="s">
        <v>787</v>
      </c>
      <c r="B139" s="970">
        <v>33.90917968299383</v>
      </c>
      <c r="C139" s="970">
        <v>34.179954894065773</v>
      </c>
      <c r="D139" s="970">
        <v>28.748037846487787</v>
      </c>
      <c r="J139" s="963"/>
      <c r="K139" s="872"/>
      <c r="L139" s="872"/>
      <c r="M139" s="872"/>
      <c r="N139" s="872"/>
      <c r="O139" s="872"/>
      <c r="P139" s="872"/>
      <c r="Q139" s="872"/>
      <c r="R139" s="872"/>
      <c r="S139" s="872"/>
    </row>
    <row r="140" spans="1:32" ht="13.8" thickBot="1">
      <c r="A140" s="971" t="s">
        <v>788</v>
      </c>
      <c r="B140" s="971"/>
      <c r="C140" s="971"/>
      <c r="D140" s="971"/>
      <c r="J140" s="966"/>
      <c r="K140" s="872"/>
      <c r="L140" s="872"/>
      <c r="M140" s="872"/>
      <c r="N140" s="872"/>
      <c r="O140" s="872"/>
      <c r="P140" s="872"/>
      <c r="Q140" s="872"/>
      <c r="R140" s="872"/>
      <c r="S140" s="872"/>
    </row>
    <row r="141" spans="1:32" ht="26.4">
      <c r="A141" s="961" t="s">
        <v>789</v>
      </c>
      <c r="B141" s="972">
        <v>-0.61317088970039191</v>
      </c>
      <c r="C141" s="972">
        <v>-0.19063679389376559</v>
      </c>
      <c r="D141" s="972">
        <v>-0.44629314970541584</v>
      </c>
      <c r="J141" s="966"/>
      <c r="K141" s="872"/>
      <c r="L141" s="872"/>
      <c r="M141" s="872"/>
      <c r="N141" s="872"/>
      <c r="O141" s="872"/>
      <c r="P141" s="872"/>
      <c r="Q141" s="872"/>
      <c r="R141" s="872"/>
      <c r="S141" s="872"/>
      <c r="V141" s="875"/>
      <c r="W141" s="875"/>
    </row>
    <row r="142" spans="1:32" ht="26.4">
      <c r="A142" s="961" t="s">
        <v>790</v>
      </c>
      <c r="B142" s="972">
        <v>0.1882667031600766</v>
      </c>
      <c r="C142" s="972">
        <v>0.39446965506320258</v>
      </c>
      <c r="D142" s="972">
        <v>0.24184707336441594</v>
      </c>
      <c r="K142" s="872"/>
      <c r="L142" s="872"/>
      <c r="M142" s="872"/>
      <c r="N142" s="872"/>
      <c r="O142" s="872"/>
      <c r="P142" s="872"/>
      <c r="Q142" s="872"/>
      <c r="R142" s="872"/>
      <c r="S142" s="872"/>
      <c r="T142" s="875"/>
      <c r="U142" s="875"/>
      <c r="X142" s="875"/>
      <c r="Y142" s="875"/>
      <c r="Z142" s="875"/>
      <c r="AA142" s="875"/>
      <c r="AB142" s="875"/>
      <c r="AC142" s="875"/>
      <c r="AD142" s="875"/>
      <c r="AE142" s="875"/>
      <c r="AF142" s="875"/>
    </row>
    <row r="143" spans="1:32">
      <c r="A143" s="930" t="s">
        <v>791</v>
      </c>
      <c r="B143" s="924">
        <v>21079049</v>
      </c>
      <c r="C143" s="924">
        <v>1615823</v>
      </c>
      <c r="D143" s="924">
        <v>3532126</v>
      </c>
      <c r="J143" s="965"/>
      <c r="K143" s="872"/>
      <c r="L143" s="872"/>
      <c r="M143" s="872"/>
      <c r="N143" s="872"/>
      <c r="O143" s="872"/>
      <c r="P143" s="872"/>
      <c r="Q143" s="872"/>
      <c r="R143" s="872"/>
      <c r="S143" s="872"/>
    </row>
    <row r="144" spans="1:32" ht="26.4">
      <c r="A144" s="961" t="s">
        <v>792</v>
      </c>
      <c r="B144" s="924">
        <v>12925059.229368156</v>
      </c>
      <c r="C144" s="924">
        <v>308035.31621980597</v>
      </c>
      <c r="D144" s="924">
        <v>1576363.6376963917</v>
      </c>
      <c r="J144" s="968"/>
      <c r="K144" s="872"/>
      <c r="L144" s="872"/>
      <c r="M144" s="872"/>
      <c r="N144" s="872"/>
      <c r="O144" s="872"/>
      <c r="P144" s="872"/>
      <c r="Q144" s="872"/>
      <c r="R144" s="872"/>
      <c r="S144" s="872"/>
    </row>
    <row r="145" spans="1:32" ht="26.4">
      <c r="A145" s="961" t="s">
        <v>793</v>
      </c>
      <c r="B145" s="924">
        <v>3968483.0609797095</v>
      </c>
      <c r="C145" s="924">
        <v>637393.14145318919</v>
      </c>
      <c r="D145" s="924">
        <v>854234.33585436095</v>
      </c>
      <c r="E145" s="901"/>
      <c r="J145" s="968"/>
      <c r="K145" s="872"/>
      <c r="L145" s="872"/>
      <c r="M145" s="872"/>
      <c r="N145" s="872"/>
      <c r="O145" s="872"/>
      <c r="P145" s="872"/>
      <c r="Q145" s="872"/>
      <c r="R145" s="872"/>
      <c r="S145" s="872"/>
    </row>
    <row r="146" spans="1:32">
      <c r="A146" s="961" t="s">
        <v>794</v>
      </c>
      <c r="B146" s="973">
        <v>1.8082740291352727E-2</v>
      </c>
      <c r="C146" s="973">
        <v>5.5774442793914683E-3</v>
      </c>
      <c r="D146" s="973">
        <v>1.5524299504842224E-2</v>
      </c>
      <c r="J146" s="968"/>
      <c r="K146" s="872"/>
      <c r="L146" s="872"/>
      <c r="M146" s="872"/>
      <c r="N146" s="872"/>
      <c r="O146" s="872"/>
      <c r="P146" s="872"/>
      <c r="Q146" s="872"/>
      <c r="R146" s="872"/>
      <c r="S146" s="872"/>
    </row>
    <row r="147" spans="1:32" ht="15.6" thickBot="1">
      <c r="A147" s="969" t="s">
        <v>795</v>
      </c>
      <c r="B147" s="974">
        <v>5.5520866302317638E-3</v>
      </c>
      <c r="C147" s="974">
        <v>1.1540964763873614E-2</v>
      </c>
      <c r="D147" s="974">
        <v>8.4126462701858088E-3</v>
      </c>
      <c r="J147" s="963"/>
      <c r="K147" s="872"/>
      <c r="L147" s="872"/>
      <c r="M147" s="872"/>
      <c r="N147" s="872"/>
      <c r="O147" s="872"/>
      <c r="P147" s="872"/>
      <c r="Q147" s="872"/>
      <c r="R147" s="872"/>
      <c r="S147" s="872"/>
    </row>
    <row r="148" spans="1:32" ht="13.8" thickBot="1">
      <c r="A148" s="971" t="s">
        <v>796</v>
      </c>
      <c r="B148" s="971"/>
      <c r="C148" s="971"/>
      <c r="D148" s="971"/>
      <c r="J148" s="966"/>
      <c r="K148" s="872"/>
      <c r="L148" s="872"/>
      <c r="M148" s="872"/>
      <c r="N148" s="872"/>
      <c r="O148" s="872"/>
      <c r="P148" s="872"/>
      <c r="Q148" s="872"/>
      <c r="R148" s="872"/>
      <c r="S148" s="872"/>
    </row>
    <row r="149" spans="1:32" ht="26.4">
      <c r="A149" s="961" t="s">
        <v>983</v>
      </c>
      <c r="B149" s="975">
        <v>0</v>
      </c>
      <c r="C149" s="901">
        <v>17210.465229110512</v>
      </c>
      <c r="D149" s="901">
        <v>3707.6878322953066</v>
      </c>
      <c r="J149" s="966"/>
      <c r="K149" s="872"/>
      <c r="L149" s="872"/>
      <c r="M149" s="872"/>
      <c r="N149" s="872"/>
      <c r="O149" s="872"/>
      <c r="P149" s="872"/>
      <c r="Q149" s="872"/>
      <c r="R149" s="872"/>
      <c r="S149" s="872"/>
    </row>
    <row r="150" spans="1:32" s="1252" customFormat="1" ht="26.4">
      <c r="A150" s="961" t="s">
        <v>984</v>
      </c>
      <c r="B150" s="975">
        <v>504583.22936815582</v>
      </c>
      <c r="C150" s="975">
        <v>44259</v>
      </c>
      <c r="D150" s="975">
        <v>945.9498640964739</v>
      </c>
      <c r="E150" s="925"/>
      <c r="F150" s="925"/>
      <c r="G150" s="925"/>
      <c r="H150" s="925"/>
      <c r="I150" s="925"/>
      <c r="J150" s="966"/>
    </row>
    <row r="151" spans="1:32" s="875" customFormat="1" ht="27" thickBot="1">
      <c r="A151" s="969" t="s">
        <v>797</v>
      </c>
      <c r="B151" s="976">
        <v>12420476</v>
      </c>
      <c r="C151" s="976">
        <v>246566</v>
      </c>
      <c r="D151" s="976">
        <v>1571710</v>
      </c>
      <c r="E151" s="901"/>
      <c r="F151" s="901"/>
      <c r="G151" s="901"/>
      <c r="H151" s="925"/>
      <c r="I151" s="925"/>
      <c r="J151" s="977"/>
      <c r="K151" s="872"/>
      <c r="L151" s="872"/>
      <c r="M151" s="872"/>
      <c r="N151" s="872"/>
      <c r="O151" s="872"/>
      <c r="P151" s="872"/>
      <c r="Q151" s="872"/>
      <c r="R151" s="872"/>
      <c r="S151" s="872"/>
      <c r="T151" s="872"/>
      <c r="U151" s="872"/>
      <c r="V151" s="872"/>
      <c r="W151" s="872"/>
      <c r="X151" s="872"/>
      <c r="Y151" s="872"/>
      <c r="Z151" s="872"/>
      <c r="AA151" s="872"/>
      <c r="AB151" s="872"/>
      <c r="AC151" s="872"/>
      <c r="AD151" s="872"/>
      <c r="AE151" s="872"/>
      <c r="AF151" s="872"/>
    </row>
    <row r="152" spans="1:32" s="875" customFormat="1">
      <c r="A152" s="930"/>
      <c r="B152" s="978"/>
      <c r="C152" s="978"/>
      <c r="D152" s="978"/>
      <c r="E152" s="925"/>
      <c r="F152" s="925"/>
      <c r="G152" s="925"/>
      <c r="H152" s="925"/>
      <c r="I152" s="925"/>
      <c r="J152" s="977"/>
      <c r="K152" s="872"/>
      <c r="L152" s="872"/>
      <c r="M152" s="872"/>
      <c r="N152" s="872"/>
      <c r="O152" s="872"/>
      <c r="P152" s="872"/>
      <c r="Q152" s="872"/>
      <c r="R152" s="872"/>
      <c r="S152" s="872"/>
      <c r="T152" s="872"/>
      <c r="U152" s="872"/>
      <c r="V152" s="872"/>
      <c r="W152" s="872"/>
      <c r="X152" s="872"/>
      <c r="Y152" s="872"/>
      <c r="Z152" s="872"/>
      <c r="AA152" s="872"/>
      <c r="AB152" s="872"/>
      <c r="AC152" s="872"/>
      <c r="AD152" s="872"/>
      <c r="AE152" s="872"/>
      <c r="AF152" s="872"/>
    </row>
    <row r="153" spans="1:32" s="875" customFormat="1">
      <c r="A153" s="888" t="s">
        <v>798</v>
      </c>
      <c r="B153" s="930"/>
      <c r="C153" s="912"/>
      <c r="D153" s="912"/>
      <c r="E153" s="925"/>
      <c r="F153" s="925"/>
      <c r="G153" s="925"/>
      <c r="H153" s="925"/>
      <c r="I153" s="925"/>
      <c r="J153" s="977"/>
      <c r="K153" s="872"/>
      <c r="L153" s="872"/>
      <c r="M153" s="872"/>
      <c r="N153" s="872"/>
      <c r="O153" s="872"/>
      <c r="P153" s="872"/>
      <c r="Q153" s="872"/>
      <c r="R153" s="872"/>
      <c r="S153" s="872"/>
      <c r="T153" s="872"/>
      <c r="U153" s="872"/>
      <c r="V153" s="872"/>
      <c r="W153" s="872"/>
      <c r="X153" s="872"/>
      <c r="Y153" s="872"/>
      <c r="Z153" s="872"/>
      <c r="AA153" s="872"/>
      <c r="AB153" s="872"/>
      <c r="AC153" s="872"/>
      <c r="AD153" s="872"/>
      <c r="AE153" s="872"/>
      <c r="AF153" s="872"/>
    </row>
    <row r="154" spans="1:32">
      <c r="A154" s="962" t="s">
        <v>799</v>
      </c>
      <c r="B154" s="930"/>
      <c r="C154" s="911"/>
      <c r="D154" s="912"/>
      <c r="K154" s="872"/>
      <c r="L154" s="872"/>
      <c r="M154" s="872"/>
      <c r="N154" s="872"/>
      <c r="O154" s="872"/>
      <c r="P154" s="872"/>
      <c r="Q154" s="872"/>
      <c r="R154" s="872"/>
      <c r="S154" s="872"/>
    </row>
    <row r="155" spans="1:32" ht="13.5" customHeight="1">
      <c r="A155" s="962"/>
      <c r="B155" s="930"/>
      <c r="C155" s="912"/>
      <c r="D155" s="912"/>
      <c r="K155" s="872"/>
      <c r="L155" s="872"/>
      <c r="M155" s="872"/>
      <c r="N155" s="872"/>
      <c r="O155" s="872"/>
      <c r="P155" s="872"/>
      <c r="Q155" s="872"/>
      <c r="R155" s="872"/>
      <c r="S155" s="872"/>
    </row>
    <row r="156" spans="1:32" ht="13.5" customHeight="1">
      <c r="A156" s="962"/>
      <c r="B156" s="930"/>
      <c r="C156" s="912"/>
      <c r="D156" s="912"/>
      <c r="K156" s="872"/>
      <c r="L156" s="872"/>
      <c r="M156" s="872"/>
      <c r="N156" s="872"/>
      <c r="O156" s="872"/>
      <c r="P156" s="872"/>
      <c r="Q156" s="872"/>
      <c r="R156" s="872"/>
      <c r="S156" s="872"/>
    </row>
    <row r="157" spans="1:32" ht="13.5" customHeight="1">
      <c r="A157" s="910"/>
      <c r="B157" s="930"/>
      <c r="C157" s="912"/>
      <c r="D157" s="912"/>
      <c r="K157" s="872"/>
      <c r="L157" s="872"/>
      <c r="M157" s="872"/>
      <c r="N157" s="872"/>
      <c r="O157" s="872"/>
      <c r="P157" s="872"/>
      <c r="Q157" s="872"/>
      <c r="R157" s="872"/>
      <c r="S157" s="872"/>
    </row>
    <row r="158" spans="1:32" ht="13.5" customHeight="1">
      <c r="A158" s="1412" t="s">
        <v>800</v>
      </c>
      <c r="B158" s="1412"/>
      <c r="C158" s="1412"/>
      <c r="D158" s="1412"/>
      <c r="K158" s="872"/>
      <c r="L158" s="872"/>
      <c r="M158" s="872"/>
      <c r="N158" s="872"/>
      <c r="O158" s="872"/>
      <c r="P158" s="872"/>
      <c r="Q158" s="872"/>
      <c r="R158" s="872"/>
      <c r="S158" s="872"/>
    </row>
    <row r="159" spans="1:32" ht="13.8" thickBot="1">
      <c r="A159" s="967"/>
      <c r="B159" s="921" t="s">
        <v>985</v>
      </c>
      <c r="C159" s="921" t="s">
        <v>751</v>
      </c>
      <c r="D159" s="921" t="s">
        <v>752</v>
      </c>
      <c r="K159" s="872"/>
      <c r="L159" s="872"/>
      <c r="M159" s="872"/>
      <c r="N159" s="872"/>
      <c r="O159" s="872"/>
      <c r="P159" s="872"/>
      <c r="Q159" s="872"/>
      <c r="R159" s="872"/>
      <c r="S159" s="872"/>
    </row>
    <row r="160" spans="1:32" ht="14.4" thickTop="1" thickBot="1">
      <c r="A160" s="960" t="s">
        <v>788</v>
      </c>
      <c r="B160" s="960"/>
      <c r="C160" s="960"/>
      <c r="D160" s="960"/>
      <c r="K160" s="872"/>
      <c r="L160" s="872"/>
      <c r="M160" s="872"/>
      <c r="N160" s="872"/>
      <c r="O160" s="872"/>
      <c r="P160" s="872"/>
      <c r="Q160" s="872"/>
      <c r="R160" s="872"/>
      <c r="S160" s="872"/>
    </row>
    <row r="161" spans="1:19" ht="12.75" customHeight="1">
      <c r="A161" s="961" t="s">
        <v>789</v>
      </c>
      <c r="B161" s="979">
        <v>-0.62402414319939692</v>
      </c>
      <c r="C161" s="899">
        <v>-0.18474078741401145</v>
      </c>
      <c r="D161" s="899">
        <v>-0.45726748337722301</v>
      </c>
      <c r="K161" s="872"/>
      <c r="L161" s="872"/>
      <c r="M161" s="872"/>
      <c r="N161" s="872"/>
      <c r="O161" s="872"/>
      <c r="P161" s="872"/>
      <c r="Q161" s="872"/>
      <c r="R161" s="872"/>
      <c r="S161" s="872"/>
    </row>
    <row r="162" spans="1:19" ht="26.4">
      <c r="A162" s="961" t="s">
        <v>790</v>
      </c>
      <c r="B162" s="979">
        <v>0.12144803519220554</v>
      </c>
      <c r="C162" s="899">
        <v>0.23877089663901657</v>
      </c>
      <c r="D162" s="899">
        <v>0.16242844484530936</v>
      </c>
      <c r="K162" s="872"/>
      <c r="L162" s="872"/>
      <c r="M162" s="872"/>
      <c r="N162" s="872"/>
      <c r="O162" s="872"/>
      <c r="P162" s="872"/>
      <c r="Q162" s="872"/>
      <c r="R162" s="872"/>
      <c r="S162" s="872"/>
    </row>
    <row r="163" spans="1:19">
      <c r="A163" s="961" t="s">
        <v>794</v>
      </c>
      <c r="B163" s="980">
        <v>1.8402808591455197E-2</v>
      </c>
      <c r="C163" s="980">
        <v>5.4049453250181326E-3</v>
      </c>
      <c r="D163" s="980">
        <v>1.5906041512084919E-2</v>
      </c>
      <c r="K163" s="872"/>
      <c r="L163" s="872"/>
      <c r="M163" s="872"/>
      <c r="N163" s="872"/>
      <c r="O163" s="872"/>
      <c r="P163" s="872"/>
      <c r="Q163" s="872"/>
      <c r="R163" s="872"/>
      <c r="S163" s="872"/>
    </row>
    <row r="164" spans="1:19">
      <c r="A164" s="961" t="s">
        <v>795</v>
      </c>
      <c r="B164" s="980">
        <v>3.5815680688115938E-3</v>
      </c>
      <c r="C164" s="980">
        <v>6.9856995826659586E-3</v>
      </c>
      <c r="D164" s="980">
        <v>5.6500706487400704E-3</v>
      </c>
      <c r="K164" s="872"/>
      <c r="L164" s="872"/>
      <c r="M164" s="872"/>
      <c r="N164" s="872"/>
      <c r="O164" s="872"/>
      <c r="P164" s="872"/>
      <c r="Q164" s="872"/>
      <c r="R164" s="872"/>
      <c r="S164" s="872"/>
    </row>
    <row r="165" spans="1:19" ht="25.5" customHeight="1" thickBot="1">
      <c r="A165" s="981" t="s">
        <v>801</v>
      </c>
      <c r="B165" s="982">
        <v>13153835.491683105</v>
      </c>
      <c r="C165" s="982">
        <v>298508.41334167024</v>
      </c>
      <c r="D165" s="982">
        <v>1615126.3669912573</v>
      </c>
      <c r="K165" s="872"/>
      <c r="L165" s="872"/>
      <c r="M165" s="872"/>
      <c r="N165" s="872"/>
      <c r="O165" s="872"/>
      <c r="P165" s="872"/>
      <c r="Q165" s="872"/>
      <c r="R165" s="872"/>
      <c r="S165" s="872"/>
    </row>
    <row r="166" spans="1:19" ht="13.5" customHeight="1">
      <c r="A166" s="961"/>
      <c r="B166" s="980"/>
      <c r="C166" s="980"/>
      <c r="D166" s="980"/>
      <c r="K166" s="872"/>
      <c r="L166" s="872"/>
      <c r="M166" s="872"/>
      <c r="N166" s="872"/>
      <c r="O166" s="872"/>
      <c r="P166" s="872"/>
      <c r="Q166" s="872"/>
      <c r="R166" s="872"/>
      <c r="S166" s="872"/>
    </row>
    <row r="167" spans="1:19">
      <c r="A167" s="914" t="s">
        <v>561</v>
      </c>
      <c r="K167" s="872"/>
      <c r="L167" s="872"/>
      <c r="M167" s="872"/>
      <c r="N167" s="872"/>
      <c r="O167" s="872"/>
      <c r="P167" s="872"/>
      <c r="Q167" s="872"/>
      <c r="R167" s="872"/>
      <c r="S167" s="872"/>
    </row>
    <row r="168" spans="1:19">
      <c r="K168" s="872"/>
      <c r="L168" s="872"/>
      <c r="M168" s="872"/>
      <c r="N168" s="872"/>
      <c r="O168" s="872"/>
      <c r="P168" s="872"/>
      <c r="Q168" s="872"/>
      <c r="R168" s="872"/>
      <c r="S168" s="872"/>
    </row>
    <row r="169" spans="1:19">
      <c r="K169" s="872"/>
      <c r="L169" s="872"/>
      <c r="M169" s="872"/>
      <c r="N169" s="872"/>
      <c r="O169" s="872"/>
      <c r="P169" s="872"/>
      <c r="Q169" s="872"/>
      <c r="R169" s="872"/>
      <c r="S169" s="872"/>
    </row>
    <row r="170" spans="1:19">
      <c r="A170" s="1412" t="s">
        <v>802</v>
      </c>
      <c r="B170" s="1412"/>
      <c r="C170" s="1412"/>
      <c r="D170" s="1412"/>
      <c r="K170" s="872"/>
      <c r="L170" s="872"/>
      <c r="M170" s="872"/>
      <c r="N170" s="872"/>
      <c r="O170" s="872"/>
      <c r="P170" s="872"/>
      <c r="Q170" s="872"/>
      <c r="R170" s="872"/>
      <c r="S170" s="872"/>
    </row>
    <row r="171" spans="1:19" ht="26.4" customHeight="1" thickBot="1">
      <c r="A171" s="984"/>
      <c r="B171" s="1409" t="s">
        <v>981</v>
      </c>
      <c r="C171" s="1409"/>
      <c r="D171" s="1409" t="s">
        <v>751</v>
      </c>
      <c r="E171" s="1409"/>
      <c r="F171" s="1409" t="s">
        <v>752</v>
      </c>
      <c r="G171" s="1409"/>
      <c r="K171" s="872"/>
      <c r="L171" s="872"/>
      <c r="M171" s="872"/>
      <c r="N171" s="872"/>
      <c r="O171" s="872"/>
      <c r="P171" s="872"/>
      <c r="Q171" s="872"/>
      <c r="R171" s="872"/>
      <c r="S171" s="872"/>
    </row>
    <row r="172" spans="1:19" ht="14.4" thickTop="1" thickBot="1">
      <c r="A172" s="985"/>
      <c r="B172" s="986" t="s">
        <v>803</v>
      </c>
      <c r="C172" s="986" t="s">
        <v>804</v>
      </c>
      <c r="D172" s="986" t="s">
        <v>803</v>
      </c>
      <c r="E172" s="986" t="s">
        <v>804</v>
      </c>
      <c r="F172" s="986" t="s">
        <v>803</v>
      </c>
      <c r="G172" s="986" t="s">
        <v>804</v>
      </c>
      <c r="K172" s="872"/>
      <c r="L172" s="872"/>
      <c r="M172" s="872"/>
      <c r="N172" s="872"/>
      <c r="O172" s="872"/>
      <c r="P172" s="872"/>
      <c r="Q172" s="872"/>
      <c r="R172" s="872"/>
      <c r="S172" s="872"/>
    </row>
    <row r="173" spans="1:19">
      <c r="A173" s="987" t="s">
        <v>805</v>
      </c>
      <c r="B173" s="988">
        <v>-0.61317088970039191</v>
      </c>
      <c r="C173" s="988">
        <v>0.11444784386630796</v>
      </c>
      <c r="D173" s="988">
        <v>-0.19063679389376559</v>
      </c>
      <c r="E173" s="988">
        <v>0.2397991824092417</v>
      </c>
      <c r="F173" s="988">
        <v>-0.44629314970541584</v>
      </c>
      <c r="G173" s="988">
        <v>0.14701949748596713</v>
      </c>
      <c r="K173" s="872"/>
      <c r="L173" s="872"/>
      <c r="M173" s="872"/>
      <c r="N173" s="872"/>
      <c r="O173" s="872"/>
      <c r="P173" s="872"/>
      <c r="Q173" s="872"/>
      <c r="R173" s="872"/>
      <c r="S173" s="872"/>
    </row>
    <row r="174" spans="1:19">
      <c r="A174" s="987" t="s">
        <v>806</v>
      </c>
      <c r="B174" s="988">
        <v>0.70942587041638328</v>
      </c>
      <c r="C174" s="988">
        <v>4.1985267872593933E-3</v>
      </c>
      <c r="D174" s="988">
        <v>0.82393447984593537</v>
      </c>
      <c r="E174" s="988">
        <v>1.5139053454986106E-2</v>
      </c>
      <c r="F174" s="988">
        <v>0.92484362012898547</v>
      </c>
      <c r="G174" s="988">
        <v>1.006526808202517E-2</v>
      </c>
      <c r="H174" s="987"/>
      <c r="K174" s="872"/>
      <c r="L174" s="872"/>
      <c r="M174" s="872"/>
      <c r="N174" s="872"/>
      <c r="O174" s="872"/>
      <c r="P174" s="872"/>
      <c r="Q174" s="872"/>
      <c r="R174" s="872"/>
      <c r="S174" s="872"/>
    </row>
    <row r="175" spans="1:19">
      <c r="A175" s="987" t="s">
        <v>807</v>
      </c>
      <c r="B175" s="988">
        <v>5.3305523205152694</v>
      </c>
      <c r="C175" s="988">
        <v>0.16449560725660672</v>
      </c>
      <c r="D175" s="988">
        <v>5.832966323171739</v>
      </c>
      <c r="E175" s="988">
        <v>0.45637822564205799</v>
      </c>
      <c r="F175" s="988">
        <v>2.8417993667740715</v>
      </c>
      <c r="G175" s="988">
        <v>0.25773901705282432</v>
      </c>
      <c r="H175" s="987"/>
      <c r="K175" s="872"/>
      <c r="L175" s="872"/>
      <c r="M175" s="872"/>
      <c r="N175" s="872"/>
      <c r="O175" s="872"/>
      <c r="P175" s="872"/>
      <c r="Q175" s="872"/>
      <c r="R175" s="872"/>
      <c r="S175" s="872"/>
    </row>
    <row r="176" spans="1:19">
      <c r="A176" s="987" t="s">
        <v>808</v>
      </c>
      <c r="B176" s="988">
        <v>4.4969791555830607</v>
      </c>
      <c r="C176" s="988">
        <v>0.1769417760279462</v>
      </c>
      <c r="D176" s="988">
        <v>5.5329334532696404</v>
      </c>
      <c r="E176" s="988">
        <v>0.47145507647785262</v>
      </c>
      <c r="F176" s="988">
        <v>0.53217679493429682</v>
      </c>
      <c r="G176" s="988">
        <v>0.3044792474699044</v>
      </c>
      <c r="H176" s="987"/>
      <c r="K176" s="872"/>
      <c r="L176" s="872"/>
      <c r="M176" s="872"/>
      <c r="N176" s="872"/>
      <c r="O176" s="872"/>
      <c r="P176" s="872"/>
      <c r="Q176" s="872"/>
      <c r="R176" s="872"/>
      <c r="S176" s="872"/>
    </row>
    <row r="177" spans="1:19">
      <c r="A177" s="987" t="s">
        <v>809</v>
      </c>
      <c r="B177" s="988">
        <v>4.2497451338907526</v>
      </c>
      <c r="C177" s="988">
        <v>0.15979776036320945</v>
      </c>
      <c r="D177" s="988">
        <v>6.9713226912319666</v>
      </c>
      <c r="E177" s="988">
        <v>0.46437551005059408</v>
      </c>
      <c r="F177" s="988">
        <v>0.57194956146331244</v>
      </c>
      <c r="G177" s="988">
        <v>0.25812625447393805</v>
      </c>
      <c r="H177" s="987"/>
      <c r="K177" s="872"/>
      <c r="L177" s="872"/>
      <c r="M177" s="872"/>
      <c r="N177" s="872"/>
      <c r="O177" s="872"/>
      <c r="P177" s="872"/>
      <c r="Q177" s="872"/>
      <c r="R177" s="872"/>
      <c r="S177" s="872"/>
    </row>
    <row r="178" spans="1:19">
      <c r="A178" s="987" t="s">
        <v>810</v>
      </c>
      <c r="B178" s="988">
        <v>4.2678853543237105</v>
      </c>
      <c r="C178" s="988">
        <v>0.13621335415637714</v>
      </c>
      <c r="D178" s="988">
        <v>6.2129944129893007</v>
      </c>
      <c r="E178" s="988">
        <v>0.37746190112560951</v>
      </c>
      <c r="F178" s="988">
        <v>2.0163872628409019</v>
      </c>
      <c r="G178" s="988">
        <v>0.22215493282848262</v>
      </c>
      <c r="H178" s="872"/>
      <c r="K178" s="872"/>
      <c r="L178" s="872"/>
      <c r="M178" s="872"/>
      <c r="N178" s="872"/>
      <c r="O178" s="872"/>
      <c r="P178" s="872"/>
      <c r="Q178" s="872"/>
      <c r="R178" s="872"/>
      <c r="S178" s="872"/>
    </row>
    <row r="179" spans="1:19">
      <c r="A179" s="987" t="s">
        <v>811</v>
      </c>
      <c r="B179" s="988">
        <v>7.509626466448271</v>
      </c>
      <c r="C179" s="988">
        <v>0.14860960350495614</v>
      </c>
      <c r="D179" s="988">
        <v>8.6904480843084393</v>
      </c>
      <c r="E179" s="988">
        <v>0.43463916655520363</v>
      </c>
      <c r="F179" s="988">
        <v>4.7823456208041133</v>
      </c>
      <c r="G179" s="988">
        <v>0.1861332694221933</v>
      </c>
      <c r="H179" s="872"/>
      <c r="K179" s="872"/>
      <c r="L179" s="872"/>
      <c r="M179" s="872"/>
      <c r="N179" s="872"/>
      <c r="O179" s="872"/>
      <c r="P179" s="872"/>
      <c r="Q179" s="872"/>
      <c r="R179" s="872"/>
      <c r="S179" s="872"/>
    </row>
    <row r="180" spans="1:19">
      <c r="A180" s="987" t="s">
        <v>812</v>
      </c>
      <c r="B180" s="988">
        <v>11.207143238046333</v>
      </c>
      <c r="C180" s="988">
        <v>0.17783555450718444</v>
      </c>
      <c r="D180" s="988">
        <v>10.979655689549338</v>
      </c>
      <c r="E180" s="988">
        <v>0.50355516031693281</v>
      </c>
      <c r="F180" s="988">
        <v>4.1118405386649961</v>
      </c>
      <c r="G180" s="988">
        <v>0.18739378569728163</v>
      </c>
      <c r="H180" s="872"/>
      <c r="K180" s="872"/>
      <c r="L180" s="872"/>
      <c r="M180" s="872"/>
      <c r="N180" s="872"/>
      <c r="O180" s="872"/>
      <c r="P180" s="872"/>
      <c r="Q180" s="872"/>
      <c r="R180" s="872"/>
      <c r="S180" s="872"/>
    </row>
    <row r="181" spans="1:19">
      <c r="A181" s="987" t="s">
        <v>813</v>
      </c>
      <c r="B181" s="988">
        <v>9.8900105469917925</v>
      </c>
      <c r="C181" s="988">
        <v>0.17690202061998339</v>
      </c>
      <c r="D181" s="988">
        <v>9.7385279628532686</v>
      </c>
      <c r="E181" s="988">
        <v>0.5402232819087307</v>
      </c>
      <c r="F181" s="988">
        <v>5.3947777730131499</v>
      </c>
      <c r="G181" s="988">
        <v>0.21692022926410603</v>
      </c>
      <c r="H181" s="872"/>
      <c r="K181" s="872"/>
      <c r="L181" s="872"/>
      <c r="M181" s="872"/>
      <c r="N181" s="872"/>
      <c r="O181" s="872"/>
      <c r="P181" s="872"/>
      <c r="Q181" s="872"/>
      <c r="R181" s="872"/>
      <c r="S181" s="872"/>
    </row>
    <row r="182" spans="1:19">
      <c r="A182" s="987" t="s">
        <v>814</v>
      </c>
      <c r="B182" s="988">
        <v>7.8101748594743858</v>
      </c>
      <c r="C182" s="988">
        <v>0.16908735148713958</v>
      </c>
      <c r="D182" s="988">
        <v>7.8588441653584153</v>
      </c>
      <c r="E182" s="988">
        <v>0.48376163581329651</v>
      </c>
      <c r="F182" s="988">
        <v>4.653092265721642</v>
      </c>
      <c r="G182" s="988">
        <v>0.2143247968681076</v>
      </c>
      <c r="H182" s="987"/>
      <c r="K182" s="872"/>
      <c r="L182" s="872"/>
      <c r="M182" s="872"/>
      <c r="N182" s="872"/>
      <c r="O182" s="872"/>
      <c r="P182" s="872"/>
      <c r="Q182" s="872"/>
      <c r="R182" s="872"/>
      <c r="S182" s="872"/>
    </row>
    <row r="183" spans="1:19">
      <c r="A183" s="987" t="s">
        <v>815</v>
      </c>
      <c r="B183" s="988">
        <v>5.9089179247327861</v>
      </c>
      <c r="C183" s="988">
        <v>0.1570425156293736</v>
      </c>
      <c r="D183" s="988">
        <v>6.571835042346172</v>
      </c>
      <c r="E183" s="988">
        <v>0.43547109774971399</v>
      </c>
      <c r="F183" s="988">
        <v>4.5543739344086838</v>
      </c>
      <c r="G183" s="988">
        <v>0.25516672959884673</v>
      </c>
      <c r="H183" s="987"/>
      <c r="K183" s="872"/>
      <c r="L183" s="872"/>
      <c r="M183" s="872"/>
      <c r="N183" s="872"/>
      <c r="O183" s="872"/>
      <c r="P183" s="872"/>
      <c r="Q183" s="872"/>
      <c r="R183" s="872"/>
      <c r="S183" s="872"/>
    </row>
    <row r="184" spans="1:19">
      <c r="A184" s="987" t="s">
        <v>816</v>
      </c>
      <c r="B184" s="988">
        <v>5.3980856484672621</v>
      </c>
      <c r="C184" s="988">
        <v>0.15913144281757385</v>
      </c>
      <c r="D184" s="988">
        <v>6.0963032437265365</v>
      </c>
      <c r="E184" s="988">
        <v>0.39078651237926171</v>
      </c>
      <c r="F184" s="988">
        <v>3.021244565647224</v>
      </c>
      <c r="G184" s="988">
        <v>0.20891732651780728</v>
      </c>
      <c r="H184" s="987"/>
      <c r="K184" s="872"/>
      <c r="L184" s="872"/>
      <c r="M184" s="872"/>
      <c r="N184" s="872"/>
      <c r="O184" s="872"/>
      <c r="P184" s="872"/>
      <c r="Q184" s="872"/>
      <c r="R184" s="872"/>
      <c r="S184" s="872"/>
    </row>
    <row r="185" spans="1:19">
      <c r="A185" s="987" t="s">
        <v>817</v>
      </c>
      <c r="B185" s="988">
        <v>3.8665030770056186</v>
      </c>
      <c r="C185" s="988">
        <v>0.16246200966050009</v>
      </c>
      <c r="D185" s="988">
        <v>5.5743215762717471</v>
      </c>
      <c r="E185" s="988">
        <v>0.46286992362392271</v>
      </c>
      <c r="F185" s="988">
        <v>1.2849617934905146</v>
      </c>
      <c r="G185" s="988">
        <v>0.27439039250602248</v>
      </c>
      <c r="H185" s="987"/>
      <c r="K185" s="872"/>
      <c r="L185" s="872"/>
      <c r="M185" s="872"/>
      <c r="N185" s="872"/>
      <c r="O185" s="872"/>
      <c r="P185" s="872"/>
      <c r="Q185" s="872"/>
      <c r="R185" s="872"/>
      <c r="S185" s="872"/>
    </row>
    <row r="186" spans="1:19">
      <c r="A186" s="987" t="s">
        <v>818</v>
      </c>
      <c r="B186" s="988">
        <v>5.9605224679643385</v>
      </c>
      <c r="C186" s="988">
        <v>0.15774462665998937</v>
      </c>
      <c r="D186" s="988">
        <v>6.6252002758417934</v>
      </c>
      <c r="E186" s="988">
        <v>0.45751638835401554</v>
      </c>
      <c r="F186" s="988">
        <v>2.5423947169082948</v>
      </c>
      <c r="G186" s="988">
        <v>0.26563390482707061</v>
      </c>
      <c r="H186" s="987"/>
      <c r="K186" s="872"/>
      <c r="L186" s="872"/>
      <c r="M186" s="872"/>
      <c r="N186" s="872"/>
      <c r="O186" s="872"/>
      <c r="P186" s="872"/>
      <c r="Q186" s="872"/>
      <c r="R186" s="872"/>
      <c r="S186" s="872"/>
    </row>
    <row r="187" spans="1:19">
      <c r="A187" s="987" t="s">
        <v>819</v>
      </c>
      <c r="B187" s="988">
        <v>8.9135143320208998E-2</v>
      </c>
      <c r="C187" s="988">
        <v>2.1900576694608514E-3</v>
      </c>
      <c r="D187" s="988">
        <v>7.536442497190432E-2</v>
      </c>
      <c r="E187" s="988">
        <v>8.3789072479347974E-3</v>
      </c>
      <c r="F187" s="988">
        <v>0.32463172487011677</v>
      </c>
      <c r="G187" s="988">
        <v>7.8031029034151709E-3</v>
      </c>
      <c r="H187" s="987"/>
      <c r="K187" s="872"/>
      <c r="L187" s="872"/>
      <c r="M187" s="872"/>
      <c r="N187" s="872"/>
      <c r="O187" s="872"/>
      <c r="P187" s="872"/>
      <c r="Q187" s="872"/>
      <c r="R187" s="872"/>
      <c r="S187" s="872"/>
    </row>
    <row r="188" spans="1:19">
      <c r="A188" s="987" t="s">
        <v>820</v>
      </c>
      <c r="B188" s="988">
        <v>8.3262172358709835E-2</v>
      </c>
      <c r="C188" s="988">
        <v>3.4002121617262289E-3</v>
      </c>
      <c r="D188" s="988">
        <v>-4.9348575849426125E-2</v>
      </c>
      <c r="E188" s="988">
        <v>1.7180248735216928E-2</v>
      </c>
      <c r="F188" s="988">
        <v>0.32039939490241381</v>
      </c>
      <c r="G188" s="988">
        <v>1.1783189347662532E-2</v>
      </c>
      <c r="H188" s="987"/>
      <c r="K188" s="872"/>
      <c r="L188" s="872"/>
      <c r="M188" s="872"/>
      <c r="N188" s="872"/>
      <c r="O188" s="872"/>
      <c r="P188" s="872"/>
      <c r="Q188" s="872"/>
      <c r="R188" s="872"/>
      <c r="S188" s="872"/>
    </row>
    <row r="189" spans="1:19">
      <c r="A189" s="987" t="s">
        <v>821</v>
      </c>
      <c r="B189" s="988">
        <v>0.13716241137273438</v>
      </c>
      <c r="C189" s="988">
        <v>4.596230973644793E-3</v>
      </c>
      <c r="D189" s="988">
        <v>1.5774932635988059E-2</v>
      </c>
      <c r="E189" s="988">
        <v>1.9698434135050631E-2</v>
      </c>
      <c r="F189" s="988">
        <v>0.18221853098719878</v>
      </c>
      <c r="G189" s="988">
        <v>1.4603862463118686E-2</v>
      </c>
      <c r="H189" s="872"/>
      <c r="K189" s="872"/>
      <c r="L189" s="872"/>
      <c r="M189" s="872"/>
      <c r="N189" s="872"/>
      <c r="O189" s="872"/>
      <c r="P189" s="872"/>
      <c r="Q189" s="872"/>
      <c r="R189" s="872"/>
      <c r="S189" s="872"/>
    </row>
    <row r="190" spans="1:19">
      <c r="A190" s="987" t="s">
        <v>822</v>
      </c>
      <c r="B190" s="988">
        <v>0.1774217989520003</v>
      </c>
      <c r="C190" s="988">
        <v>5.3723775685962779E-3</v>
      </c>
      <c r="D190" s="988">
        <v>6.8466093184664428E-2</v>
      </c>
      <c r="E190" s="988">
        <v>2.0561971625832984E-2</v>
      </c>
      <c r="F190" s="988">
        <v>0.12463786780056005</v>
      </c>
      <c r="G190" s="988">
        <v>1.2613433825700199E-2</v>
      </c>
      <c r="H190" s="872"/>
      <c r="K190" s="872"/>
      <c r="L190" s="872"/>
      <c r="M190" s="872"/>
      <c r="N190" s="872"/>
      <c r="O190" s="872"/>
      <c r="P190" s="872"/>
      <c r="Q190" s="872"/>
      <c r="R190" s="872"/>
      <c r="S190" s="872"/>
    </row>
    <row r="191" spans="1:19">
      <c r="A191" s="987" t="s">
        <v>823</v>
      </c>
      <c r="B191" s="988">
        <v>0.21781679818247124</v>
      </c>
      <c r="C191" s="988">
        <v>5.5045073669738589E-3</v>
      </c>
      <c r="D191" s="988">
        <v>0.14573274008495787</v>
      </c>
      <c r="E191" s="988">
        <v>1.9743752751319284E-2</v>
      </c>
      <c r="F191" s="988">
        <v>3.8380325850536003E-2</v>
      </c>
      <c r="G191" s="988">
        <v>1.1083584099140165E-2</v>
      </c>
      <c r="H191" s="872"/>
      <c r="K191" s="872"/>
      <c r="L191" s="872"/>
      <c r="M191" s="872"/>
      <c r="N191" s="872"/>
      <c r="O191" s="872"/>
      <c r="P191" s="872"/>
      <c r="Q191" s="872"/>
      <c r="R191" s="872"/>
      <c r="S191" s="872"/>
    </row>
    <row r="192" spans="1:19">
      <c r="A192" s="987" t="s">
        <v>824</v>
      </c>
      <c r="B192" s="988">
        <v>0.13473250924333588</v>
      </c>
      <c r="C192" s="988">
        <v>5.1226536566967981E-3</v>
      </c>
      <c r="D192" s="988">
        <v>0.11498870421057263</v>
      </c>
      <c r="E192" s="988">
        <v>1.9621019507561451E-2</v>
      </c>
      <c r="F192" s="988">
        <v>-1.0811238526324101E-2</v>
      </c>
      <c r="G192" s="988">
        <v>1.1507402663425176E-2</v>
      </c>
      <c r="H192" s="872"/>
      <c r="K192" s="872"/>
      <c r="L192" s="872"/>
      <c r="M192" s="872"/>
      <c r="N192" s="872"/>
      <c r="O192" s="872"/>
      <c r="P192" s="872"/>
      <c r="Q192" s="872"/>
      <c r="R192" s="872"/>
      <c r="S192" s="872"/>
    </row>
    <row r="193" spans="1:19">
      <c r="A193" s="987" t="s">
        <v>825</v>
      </c>
      <c r="B193" s="988">
        <v>6.8761049601689134E-2</v>
      </c>
      <c r="C193" s="988">
        <v>5.0186563250416791E-3</v>
      </c>
      <c r="D193" s="988">
        <v>-4.7984087691884522E-3</v>
      </c>
      <c r="E193" s="988">
        <v>1.8201997305333308E-2</v>
      </c>
      <c r="F193" s="988">
        <v>-4.5130764644039215E-2</v>
      </c>
      <c r="G193" s="988">
        <v>1.1727990486266724E-2</v>
      </c>
      <c r="H193" s="987"/>
      <c r="K193" s="872"/>
      <c r="L193" s="872"/>
      <c r="M193" s="872"/>
      <c r="N193" s="872"/>
      <c r="O193" s="872"/>
      <c r="P193" s="872"/>
      <c r="Q193" s="872"/>
      <c r="R193" s="872"/>
      <c r="S193" s="872"/>
    </row>
    <row r="194" spans="1:19">
      <c r="A194" s="987" t="s">
        <v>826</v>
      </c>
      <c r="B194" s="988">
        <v>2.1856802634359154E-2</v>
      </c>
      <c r="C194" s="988">
        <v>5.114800793102425E-3</v>
      </c>
      <c r="D194" s="988">
        <v>4.4332058893985518E-2</v>
      </c>
      <c r="E194" s="988">
        <v>1.9799773597074872E-2</v>
      </c>
      <c r="F194" s="988">
        <v>-5.0371765576101846E-2</v>
      </c>
      <c r="G194" s="988">
        <v>1.414242809231637E-2</v>
      </c>
      <c r="H194" s="987"/>
      <c r="K194" s="872"/>
      <c r="L194" s="872"/>
      <c r="M194" s="872"/>
      <c r="N194" s="872"/>
      <c r="O194" s="872"/>
      <c r="P194" s="872"/>
      <c r="Q194" s="872"/>
      <c r="R194" s="872"/>
      <c r="S194" s="872"/>
    </row>
    <row r="195" spans="1:19">
      <c r="A195" s="987" t="s">
        <v>827</v>
      </c>
      <c r="B195" s="988">
        <v>3.1032779645880582E-2</v>
      </c>
      <c r="C195" s="988">
        <v>5.7317660884852531E-3</v>
      </c>
      <c r="D195" s="988">
        <v>-1.930101572271746E-2</v>
      </c>
      <c r="E195" s="988">
        <v>1.9601415684117631E-2</v>
      </c>
      <c r="F195" s="988">
        <v>3.1935432423136997E-2</v>
      </c>
      <c r="G195" s="988">
        <v>1.3597886433623486E-2</v>
      </c>
      <c r="H195" s="987"/>
      <c r="K195" s="872"/>
      <c r="L195" s="872"/>
      <c r="M195" s="872"/>
      <c r="N195" s="872"/>
      <c r="O195" s="872"/>
      <c r="P195" s="872"/>
      <c r="Q195" s="872"/>
      <c r="R195" s="872"/>
      <c r="S195" s="872"/>
    </row>
    <row r="196" spans="1:19">
      <c r="A196" s="987" t="s">
        <v>828</v>
      </c>
      <c r="B196" s="988">
        <v>0.10058266393179724</v>
      </c>
      <c r="C196" s="988">
        <v>3.5541428810747398E-3</v>
      </c>
      <c r="D196" s="988">
        <v>-2.6299262815777127E-2</v>
      </c>
      <c r="E196" s="988">
        <v>1.4702627766062355E-2</v>
      </c>
      <c r="F196" s="988">
        <v>0.21106506911264353</v>
      </c>
      <c r="G196" s="988">
        <v>1.17614785735305E-2</v>
      </c>
      <c r="H196" s="987"/>
      <c r="K196" s="872"/>
      <c r="L196" s="872"/>
      <c r="M196" s="872"/>
      <c r="N196" s="872"/>
      <c r="O196" s="872"/>
      <c r="P196" s="872"/>
      <c r="Q196" s="872"/>
      <c r="R196" s="872"/>
      <c r="S196" s="872"/>
    </row>
    <row r="197" spans="1:19">
      <c r="A197" s="989" t="s">
        <v>829</v>
      </c>
      <c r="B197" s="990">
        <v>-3.3434896347961346E-2</v>
      </c>
      <c r="C197" s="990">
        <v>2.1453741442856657E-3</v>
      </c>
      <c r="D197" s="990">
        <v>-8.4923387817795459E-2</v>
      </c>
      <c r="E197" s="990">
        <v>8.7737287092394985E-3</v>
      </c>
      <c r="F197" s="990">
        <v>3.5475592414233918E-2</v>
      </c>
      <c r="G197" s="990">
        <v>6.7021393025652517E-3</v>
      </c>
      <c r="H197" s="987"/>
      <c r="K197" s="872"/>
      <c r="L197" s="872"/>
      <c r="M197" s="872"/>
      <c r="N197" s="872"/>
      <c r="O197" s="872"/>
      <c r="P197" s="872"/>
      <c r="Q197" s="872"/>
      <c r="R197" s="872"/>
      <c r="S197" s="872"/>
    </row>
    <row r="198" spans="1:19">
      <c r="K198" s="872"/>
      <c r="L198" s="872"/>
      <c r="M198" s="872"/>
      <c r="N198" s="872"/>
      <c r="O198" s="872"/>
      <c r="P198" s="872"/>
      <c r="Q198" s="872"/>
      <c r="R198" s="872"/>
      <c r="S198" s="872"/>
    </row>
    <row r="199" spans="1:19">
      <c r="K199" s="872"/>
      <c r="L199" s="872"/>
      <c r="M199" s="872"/>
      <c r="N199" s="872"/>
      <c r="O199" s="872"/>
      <c r="P199" s="872"/>
      <c r="Q199" s="872"/>
      <c r="R199" s="872"/>
      <c r="S199" s="872"/>
    </row>
    <row r="200" spans="1:19">
      <c r="A200" s="1412" t="s">
        <v>830</v>
      </c>
      <c r="B200" s="1412"/>
      <c r="C200" s="1412"/>
      <c r="D200" s="1412"/>
      <c r="K200" s="872"/>
      <c r="L200" s="872"/>
      <c r="M200" s="872"/>
      <c r="N200" s="872"/>
      <c r="O200" s="872"/>
      <c r="P200" s="872"/>
      <c r="Q200" s="872"/>
      <c r="R200" s="872"/>
      <c r="S200" s="872"/>
    </row>
    <row r="201" spans="1:19" ht="13.8" thickBot="1">
      <c r="A201" s="984"/>
      <c r="B201" s="1409" t="s">
        <v>985</v>
      </c>
      <c r="C201" s="1409"/>
      <c r="D201" s="1409" t="s">
        <v>751</v>
      </c>
      <c r="E201" s="1409"/>
      <c r="F201" s="1409" t="s">
        <v>752</v>
      </c>
      <c r="G201" s="1409"/>
      <c r="K201" s="872"/>
      <c r="L201" s="872"/>
      <c r="M201" s="872"/>
      <c r="N201" s="872"/>
      <c r="O201" s="872"/>
      <c r="P201" s="872"/>
      <c r="Q201" s="872"/>
      <c r="R201" s="872"/>
      <c r="S201" s="872"/>
    </row>
    <row r="202" spans="1:19" ht="14.4" thickTop="1" thickBot="1">
      <c r="A202" s="985"/>
      <c r="B202" s="986" t="s">
        <v>803</v>
      </c>
      <c r="C202" s="986" t="s">
        <v>804</v>
      </c>
      <c r="D202" s="986" t="s">
        <v>803</v>
      </c>
      <c r="E202" s="986" t="s">
        <v>804</v>
      </c>
      <c r="F202" s="986" t="s">
        <v>803</v>
      </c>
      <c r="G202" s="986" t="s">
        <v>804</v>
      </c>
      <c r="K202" s="872"/>
      <c r="L202" s="872"/>
      <c r="M202" s="872"/>
      <c r="N202" s="872"/>
      <c r="O202" s="872"/>
      <c r="P202" s="872"/>
      <c r="Q202" s="872"/>
      <c r="R202" s="872"/>
      <c r="S202" s="872"/>
    </row>
    <row r="203" spans="1:19">
      <c r="A203" s="987" t="s">
        <v>831</v>
      </c>
      <c r="B203" s="988">
        <v>-0.6855696005896238</v>
      </c>
      <c r="C203" s="988">
        <v>6.9330284707170356E-2</v>
      </c>
      <c r="D203" s="988">
        <v>2.531374049725541</v>
      </c>
      <c r="E203" s="988">
        <v>0.10862202073815065</v>
      </c>
      <c r="F203" s="988">
        <v>3.195862265800721</v>
      </c>
      <c r="G203" s="988">
        <v>7.7109035571166315E-2</v>
      </c>
      <c r="K203" s="872"/>
      <c r="L203" s="872"/>
      <c r="M203" s="872"/>
      <c r="N203" s="872"/>
      <c r="O203" s="872"/>
      <c r="P203" s="872"/>
      <c r="Q203" s="872"/>
      <c r="R203" s="872"/>
      <c r="S203" s="872"/>
    </row>
    <row r="204" spans="1:19">
      <c r="A204" s="989" t="s">
        <v>832</v>
      </c>
      <c r="B204" s="990">
        <v>-0.62402414319939692</v>
      </c>
      <c r="C204" s="990">
        <v>7.3828592822009445E-2</v>
      </c>
      <c r="D204" s="990">
        <v>-0.18474078741401145</v>
      </c>
      <c r="E204" s="990">
        <v>0.14514948123952376</v>
      </c>
      <c r="F204" s="990">
        <v>-0.45726748337722301</v>
      </c>
      <c r="G204" s="990">
        <v>9.8740695954595351E-2</v>
      </c>
      <c r="K204" s="872"/>
      <c r="L204" s="872"/>
      <c r="M204" s="872"/>
      <c r="N204" s="872"/>
      <c r="O204" s="872"/>
      <c r="P204" s="872"/>
      <c r="Q204" s="872"/>
      <c r="R204" s="872"/>
      <c r="S204" s="872"/>
    </row>
    <row r="205" spans="1:19">
      <c r="K205" s="872"/>
      <c r="L205" s="872"/>
      <c r="M205" s="872"/>
      <c r="N205" s="872"/>
      <c r="O205" s="872"/>
      <c r="P205" s="872"/>
      <c r="Q205" s="872"/>
      <c r="R205" s="872"/>
      <c r="S205" s="872"/>
    </row>
    <row r="206" spans="1:19">
      <c r="A206" s="991" t="s">
        <v>833</v>
      </c>
      <c r="B206" s="992"/>
      <c r="C206" s="993"/>
      <c r="D206" s="993"/>
      <c r="E206" s="993"/>
      <c r="F206" s="993"/>
      <c r="G206" s="993"/>
      <c r="K206" s="872"/>
      <c r="L206" s="872"/>
      <c r="M206" s="872"/>
      <c r="N206" s="872"/>
      <c r="O206" s="872"/>
      <c r="P206" s="872"/>
      <c r="Q206" s="872"/>
      <c r="R206" s="872"/>
      <c r="S206" s="872"/>
    </row>
    <row r="207" spans="1:19">
      <c r="A207" s="1410" t="s">
        <v>834</v>
      </c>
      <c r="B207" s="1410"/>
      <c r="C207" s="1410"/>
      <c r="D207" s="1410"/>
      <c r="E207" s="1410"/>
      <c r="F207" s="1410"/>
      <c r="G207" s="1410"/>
      <c r="K207" s="872"/>
      <c r="L207" s="872"/>
      <c r="M207" s="872"/>
      <c r="N207" s="872"/>
      <c r="O207" s="872"/>
      <c r="P207" s="872"/>
      <c r="Q207" s="872"/>
      <c r="R207" s="872"/>
      <c r="S207" s="872"/>
    </row>
    <row r="208" spans="1:19" ht="40.200000000000003" thickBot="1">
      <c r="A208" s="994" t="s">
        <v>556</v>
      </c>
      <c r="B208" s="995" t="s">
        <v>835</v>
      </c>
      <c r="C208" s="995" t="s">
        <v>836</v>
      </c>
      <c r="D208" s="995" t="s">
        <v>837</v>
      </c>
      <c r="E208" s="996"/>
      <c r="F208" s="996"/>
      <c r="G208" s="993"/>
      <c r="K208" s="872"/>
      <c r="L208" s="872"/>
      <c r="M208" s="872"/>
      <c r="N208" s="872"/>
      <c r="O208" s="872"/>
      <c r="P208" s="872"/>
      <c r="Q208" s="872"/>
      <c r="R208" s="872"/>
      <c r="S208" s="872"/>
    </row>
    <row r="209" spans="1:21" ht="15" thickTop="1">
      <c r="A209" s="933" t="s">
        <v>558</v>
      </c>
      <c r="B209" s="997">
        <v>1.6500000000000001E-2</v>
      </c>
      <c r="C209" s="998">
        <v>1.7999999999999999E-2</v>
      </c>
      <c r="D209" s="999">
        <v>1.8082740291352727E-2</v>
      </c>
      <c r="E209" s="993"/>
      <c r="F209" s="993"/>
      <c r="G209" s="993"/>
      <c r="K209" s="872"/>
      <c r="L209" s="872"/>
      <c r="M209" s="872"/>
      <c r="N209" s="872"/>
      <c r="O209" s="872"/>
      <c r="P209" s="872"/>
      <c r="Q209" s="872"/>
      <c r="R209" s="872"/>
      <c r="S209" s="872"/>
    </row>
    <row r="210" spans="1:21" ht="14.4">
      <c r="A210" s="933" t="s">
        <v>559</v>
      </c>
      <c r="B210" s="997">
        <v>1.3599999999999999E-2</v>
      </c>
      <c r="C210" s="998">
        <v>1.4E-2</v>
      </c>
      <c r="D210" s="999">
        <v>5.5774442793914683E-3</v>
      </c>
      <c r="E210" s="993"/>
      <c r="F210" s="993"/>
      <c r="G210" s="993"/>
      <c r="K210" s="872"/>
      <c r="L210" s="872"/>
      <c r="M210" s="872"/>
      <c r="N210" s="872"/>
      <c r="O210" s="872"/>
      <c r="P210" s="872"/>
      <c r="Q210" s="872"/>
      <c r="R210" s="872"/>
      <c r="S210" s="872"/>
    </row>
    <row r="211" spans="1:21" ht="13.8" thickBot="1">
      <c r="A211" s="1000" t="s">
        <v>560</v>
      </c>
      <c r="B211" s="1001">
        <v>1.0200000000000001E-2</v>
      </c>
      <c r="C211" s="1001">
        <v>1.2E-2</v>
      </c>
      <c r="D211" s="1002">
        <v>1.5524299504842224E-2</v>
      </c>
      <c r="E211" s="993"/>
      <c r="F211" s="993"/>
      <c r="G211" s="993"/>
      <c r="K211" s="872"/>
      <c r="L211" s="872"/>
      <c r="M211" s="872"/>
      <c r="N211" s="872"/>
      <c r="O211" s="872"/>
      <c r="P211" s="872"/>
      <c r="Q211" s="872"/>
      <c r="R211" s="872"/>
      <c r="S211" s="872"/>
    </row>
    <row r="212" spans="1:21" ht="13.8" thickTop="1">
      <c r="A212" s="1003" t="s">
        <v>838</v>
      </c>
      <c r="B212" s="992"/>
      <c r="C212" s="993"/>
      <c r="D212" s="993"/>
      <c r="E212" s="993"/>
      <c r="F212" s="993"/>
      <c r="G212" s="993"/>
      <c r="K212" s="872"/>
      <c r="L212" s="872"/>
      <c r="M212" s="872"/>
      <c r="N212" s="872"/>
      <c r="O212" s="872"/>
      <c r="P212" s="872"/>
      <c r="Q212" s="872"/>
      <c r="R212" s="872"/>
      <c r="S212" s="872"/>
    </row>
    <row r="213" spans="1:21">
      <c r="A213" s="1004" t="s">
        <v>839</v>
      </c>
      <c r="B213" s="992"/>
      <c r="C213" s="993"/>
      <c r="D213" s="993"/>
      <c r="E213" s="993"/>
      <c r="F213" s="993"/>
      <c r="G213" s="993"/>
      <c r="K213" s="872"/>
      <c r="L213" s="872"/>
      <c r="M213" s="872"/>
      <c r="N213" s="872"/>
      <c r="O213" s="872"/>
      <c r="P213" s="872"/>
      <c r="Q213" s="872"/>
      <c r="R213" s="872"/>
      <c r="S213" s="872"/>
    </row>
    <row r="214" spans="1:21">
      <c r="K214" s="872"/>
      <c r="L214" s="872"/>
      <c r="M214" s="872"/>
      <c r="N214" s="872"/>
      <c r="O214" s="872"/>
      <c r="P214" s="872"/>
      <c r="Q214" s="872"/>
      <c r="R214" s="872"/>
      <c r="S214" s="872"/>
    </row>
    <row r="215" spans="1:21">
      <c r="K215" s="872"/>
      <c r="L215" s="925"/>
      <c r="M215" s="872"/>
      <c r="N215" s="872"/>
      <c r="O215" s="872"/>
      <c r="P215" s="872"/>
      <c r="Q215" s="872"/>
      <c r="R215" s="872"/>
      <c r="S215" s="872"/>
    </row>
    <row r="216" spans="1:21" ht="13.5" customHeight="1">
      <c r="A216" s="875" t="s">
        <v>840</v>
      </c>
      <c r="J216" s="1005"/>
      <c r="K216" s="919"/>
      <c r="L216" s="1006" t="s">
        <v>841</v>
      </c>
      <c r="M216" s="872"/>
      <c r="N216" s="872"/>
      <c r="O216" s="872"/>
      <c r="P216" s="872"/>
      <c r="Q216" s="872"/>
      <c r="R216" s="872"/>
      <c r="S216" s="872"/>
    </row>
    <row r="217" spans="1:21" ht="13.5" customHeight="1">
      <c r="A217" s="875" t="s">
        <v>1000</v>
      </c>
      <c r="J217" s="1005"/>
      <c r="K217" s="919"/>
      <c r="L217" s="925"/>
      <c r="M217" s="872"/>
      <c r="N217" s="872"/>
      <c r="O217" s="872"/>
      <c r="P217" s="872"/>
      <c r="Q217" s="872"/>
      <c r="R217" s="872"/>
      <c r="S217" s="872"/>
    </row>
    <row r="218" spans="1:21" ht="13.5" customHeight="1">
      <c r="A218" s="919"/>
      <c r="B218" s="919"/>
      <c r="C218" s="919"/>
      <c r="D218" s="919"/>
      <c r="E218" s="919"/>
      <c r="F218" s="919"/>
      <c r="G218" s="919"/>
      <c r="H218" s="919"/>
      <c r="J218" s="1005"/>
      <c r="K218" s="919"/>
      <c r="L218" s="925"/>
      <c r="M218" s="872"/>
      <c r="N218" s="872"/>
      <c r="O218" s="872"/>
      <c r="P218" s="872"/>
      <c r="Q218" s="872"/>
      <c r="R218" s="872"/>
      <c r="S218" s="872"/>
    </row>
    <row r="219" spans="1:21" ht="13.5" customHeight="1">
      <c r="A219" s="1411" t="s">
        <v>562</v>
      </c>
      <c r="B219" s="1411"/>
      <c r="C219" s="1411"/>
      <c r="D219" s="919"/>
      <c r="E219" s="1412" t="s">
        <v>842</v>
      </c>
      <c r="F219" s="1412"/>
      <c r="G219" s="1412"/>
      <c r="H219" s="919"/>
      <c r="J219" s="1005"/>
      <c r="K219" s="919"/>
      <c r="L219" s="1007"/>
      <c r="M219" s="1008"/>
      <c r="N219" s="1008"/>
      <c r="O219" s="1008"/>
      <c r="P219" s="1008"/>
      <c r="Q219" s="1008"/>
      <c r="R219" s="1009"/>
      <c r="S219" s="1009"/>
      <c r="T219" s="1009"/>
      <c r="U219" s="1009"/>
    </row>
    <row r="220" spans="1:21" ht="13.5" customHeight="1" thickBot="1">
      <c r="A220" s="1010"/>
      <c r="B220" s="891" t="s">
        <v>549</v>
      </c>
      <c r="C220" s="891" t="s">
        <v>550</v>
      </c>
      <c r="D220" s="919"/>
      <c r="E220" s="1011"/>
      <c r="F220" s="891" t="s">
        <v>549</v>
      </c>
      <c r="G220" s="891" t="s">
        <v>550</v>
      </c>
      <c r="H220" s="919"/>
      <c r="J220" s="1005"/>
      <c r="K220" s="919"/>
      <c r="L220" s="1007"/>
      <c r="M220" s="1008"/>
      <c r="N220" s="1008"/>
      <c r="O220" s="1008"/>
      <c r="P220" s="1008"/>
      <c r="Q220" s="1008"/>
      <c r="R220" s="1009"/>
      <c r="S220" s="1009"/>
      <c r="T220" s="1009"/>
      <c r="U220" s="1009"/>
    </row>
    <row r="221" spans="1:21" ht="15" thickTop="1">
      <c r="A221" s="872" t="s">
        <v>843</v>
      </c>
      <c r="B221" s="983">
        <v>49</v>
      </c>
      <c r="C221" s="1012">
        <f>B221/225</f>
        <v>0.21777777777777776</v>
      </c>
      <c r="D221" s="919"/>
      <c r="E221" s="898" t="s">
        <v>844</v>
      </c>
      <c r="F221" s="983">
        <v>80</v>
      </c>
      <c r="G221" s="1012">
        <f>F221/F$226</f>
        <v>0.45454545454545453</v>
      </c>
      <c r="H221" s="919"/>
      <c r="J221" s="1005"/>
      <c r="K221" s="919"/>
      <c r="L221" s="1007"/>
      <c r="M221" s="1008"/>
      <c r="N221" s="1008"/>
      <c r="O221" s="1008"/>
      <c r="P221" s="1008"/>
      <c r="Q221" s="1008"/>
      <c r="R221" s="1009"/>
      <c r="S221" s="1009"/>
      <c r="T221" s="1009"/>
      <c r="U221" s="1009"/>
    </row>
    <row r="222" spans="1:21" ht="14.4">
      <c r="A222" s="1013" t="s">
        <v>845</v>
      </c>
      <c r="B222" s="1014">
        <v>176</v>
      </c>
      <c r="C222" s="1015">
        <f t="shared" ref="C222:C223" si="0">B222/225</f>
        <v>0.78222222222222226</v>
      </c>
      <c r="D222" s="919"/>
      <c r="E222" s="898" t="s">
        <v>846</v>
      </c>
      <c r="F222" s="983">
        <v>54</v>
      </c>
      <c r="G222" s="1012">
        <f t="shared" ref="G222:G226" si="1">F222/F$226</f>
        <v>0.30681818181818182</v>
      </c>
      <c r="H222" s="919"/>
      <c r="J222" s="1005"/>
      <c r="K222" s="919"/>
      <c r="L222" s="1007"/>
      <c r="M222" s="1008"/>
      <c r="N222" s="1008"/>
      <c r="O222" s="1008"/>
      <c r="P222" s="1008"/>
      <c r="Q222" s="1008"/>
      <c r="R222" s="1009"/>
      <c r="S222" s="1009"/>
      <c r="T222" s="1009"/>
      <c r="U222" s="1009"/>
    </row>
    <row r="223" spans="1:21" ht="15" thickBot="1">
      <c r="A223" s="906" t="s">
        <v>34</v>
      </c>
      <c r="B223" s="1016">
        <v>225</v>
      </c>
      <c r="C223" s="1017">
        <f t="shared" si="0"/>
        <v>1</v>
      </c>
      <c r="D223" s="919"/>
      <c r="E223" s="898" t="s">
        <v>847</v>
      </c>
      <c r="F223" s="983">
        <v>31</v>
      </c>
      <c r="G223" s="1012">
        <f t="shared" si="1"/>
        <v>0.17613636363636365</v>
      </c>
      <c r="H223" s="919"/>
      <c r="J223" s="1005"/>
      <c r="K223" s="919"/>
      <c r="L223" s="1007"/>
      <c r="M223" s="1008"/>
      <c r="N223" s="1008"/>
      <c r="O223" s="1008"/>
      <c r="P223" s="1008"/>
      <c r="Q223" s="1008"/>
      <c r="R223" s="1009"/>
      <c r="S223" s="1009"/>
      <c r="T223" s="1009"/>
      <c r="U223" s="1009"/>
    </row>
    <row r="224" spans="1:21" ht="15" thickTop="1">
      <c r="A224" s="910"/>
      <c r="B224" s="911"/>
      <c r="C224" s="1018"/>
      <c r="D224" s="919"/>
      <c r="E224" s="898" t="s">
        <v>848</v>
      </c>
      <c r="F224" s="983">
        <v>4</v>
      </c>
      <c r="G224" s="1012">
        <f t="shared" si="1"/>
        <v>2.2727272727272728E-2</v>
      </c>
      <c r="H224" s="919"/>
      <c r="J224" s="1005"/>
      <c r="K224" s="919"/>
      <c r="L224" s="1007"/>
      <c r="M224" s="1008"/>
      <c r="N224" s="1008"/>
      <c r="O224" s="1008"/>
      <c r="P224" s="1008"/>
      <c r="Q224" s="1008"/>
      <c r="R224" s="1009"/>
      <c r="S224" s="1009"/>
      <c r="T224" s="1009"/>
      <c r="U224" s="1009"/>
    </row>
    <row r="225" spans="1:21" ht="14.4">
      <c r="A225" s="914" t="s">
        <v>849</v>
      </c>
      <c r="D225" s="919"/>
      <c r="E225" s="898" t="s">
        <v>850</v>
      </c>
      <c r="F225" s="983">
        <v>7</v>
      </c>
      <c r="G225" s="1019">
        <f t="shared" si="1"/>
        <v>3.9772727272727272E-2</v>
      </c>
      <c r="H225" s="919"/>
      <c r="J225" s="1005"/>
      <c r="K225" s="919"/>
      <c r="L225" s="1007"/>
      <c r="M225" s="1008"/>
      <c r="N225" s="1008"/>
      <c r="O225" s="1008"/>
      <c r="P225" s="1008"/>
      <c r="Q225" s="1008"/>
      <c r="R225" s="1009"/>
      <c r="S225" s="1009"/>
      <c r="T225" s="1009"/>
      <c r="U225" s="1009"/>
    </row>
    <row r="226" spans="1:21" ht="15" thickBot="1">
      <c r="A226" s="1020" t="s">
        <v>851</v>
      </c>
      <c r="D226" s="919"/>
      <c r="E226" s="1021" t="s">
        <v>34</v>
      </c>
      <c r="F226" s="1022">
        <v>176</v>
      </c>
      <c r="G226" s="1023">
        <f t="shared" si="1"/>
        <v>1</v>
      </c>
      <c r="H226" s="919"/>
      <c r="J226" s="1005"/>
      <c r="K226" s="919"/>
      <c r="L226" s="1007"/>
      <c r="M226" s="1008"/>
      <c r="N226" s="1008"/>
      <c r="O226" s="1008"/>
      <c r="P226" s="1008"/>
      <c r="Q226" s="1008"/>
      <c r="R226" s="1009"/>
      <c r="S226" s="1009"/>
      <c r="T226" s="1009"/>
      <c r="U226" s="1009"/>
    </row>
    <row r="227" spans="1:21" ht="15" thickTop="1">
      <c r="A227" s="1020"/>
      <c r="D227" s="919"/>
      <c r="E227" s="910"/>
      <c r="F227" s="911"/>
      <c r="G227" s="1012"/>
      <c r="H227" s="919"/>
      <c r="J227" s="1005"/>
      <c r="K227" s="919"/>
      <c r="L227" s="1007"/>
      <c r="M227" s="1008"/>
      <c r="N227" s="1008"/>
      <c r="O227" s="1008"/>
      <c r="P227" s="1008"/>
      <c r="Q227" s="1008"/>
      <c r="R227" s="1009"/>
      <c r="S227" s="1009"/>
      <c r="T227" s="1009"/>
      <c r="U227" s="1009"/>
    </row>
    <row r="228" spans="1:21" ht="14.4">
      <c r="A228" s="1024" t="s">
        <v>852</v>
      </c>
      <c r="D228" s="919"/>
      <c r="E228" s="914" t="s">
        <v>849</v>
      </c>
      <c r="F228" s="983"/>
      <c r="H228" s="919"/>
      <c r="J228" s="1005"/>
      <c r="K228" s="919"/>
      <c r="L228" s="1007"/>
      <c r="M228" s="1008"/>
      <c r="N228" s="1008"/>
      <c r="O228" s="1008"/>
      <c r="P228" s="1008"/>
      <c r="Q228" s="1008"/>
      <c r="R228" s="1009"/>
      <c r="S228" s="1009"/>
      <c r="T228" s="1009"/>
      <c r="U228" s="1009"/>
    </row>
    <row r="229" spans="1:21" ht="14.4">
      <c r="A229" s="1024" t="s">
        <v>853</v>
      </c>
      <c r="D229" s="919"/>
      <c r="E229" s="1024" t="s">
        <v>854</v>
      </c>
      <c r="F229" s="983"/>
      <c r="H229" s="919"/>
      <c r="J229" s="1005"/>
      <c r="K229" s="919"/>
      <c r="L229" s="1007"/>
      <c r="M229" s="1008"/>
      <c r="N229" s="1008"/>
      <c r="O229" s="1008"/>
      <c r="P229" s="1008"/>
      <c r="Q229" s="1008"/>
      <c r="R229" s="1009"/>
      <c r="S229" s="1009"/>
      <c r="T229" s="1009"/>
      <c r="U229" s="1009"/>
    </row>
    <row r="230" spans="1:21" ht="14.4">
      <c r="A230" s="919"/>
      <c r="B230" s="919"/>
      <c r="C230" s="919"/>
      <c r="D230" s="919"/>
      <c r="E230" s="1024" t="s">
        <v>855</v>
      </c>
      <c r="H230" s="919"/>
      <c r="J230" s="1005"/>
      <c r="K230" s="919"/>
      <c r="L230" s="1007"/>
      <c r="M230" s="1008"/>
      <c r="N230" s="1008"/>
      <c r="O230" s="1008"/>
      <c r="P230" s="1008"/>
      <c r="Q230" s="1008"/>
      <c r="R230" s="1009"/>
      <c r="S230" s="1009"/>
      <c r="T230" s="1009"/>
      <c r="U230" s="1009"/>
    </row>
    <row r="231" spans="1:21" ht="14.4">
      <c r="A231" s="919"/>
      <c r="B231" s="919"/>
      <c r="C231" s="919"/>
      <c r="D231" s="919"/>
      <c r="E231" s="919"/>
      <c r="F231" s="919"/>
      <c r="G231" s="919"/>
      <c r="H231" s="919"/>
      <c r="J231" s="1005"/>
      <c r="K231" s="919"/>
      <c r="L231" s="1007"/>
      <c r="M231" s="1008"/>
      <c r="N231" s="1008"/>
      <c r="O231" s="1008"/>
      <c r="P231" s="1008"/>
      <c r="Q231" s="1008"/>
      <c r="R231" s="1009"/>
      <c r="S231" s="1009"/>
      <c r="T231" s="1009"/>
      <c r="U231" s="1009"/>
    </row>
    <row r="232" spans="1:21" ht="14.4">
      <c r="A232" s="1430" t="s">
        <v>564</v>
      </c>
      <c r="B232" s="1430"/>
      <c r="C232" s="1430"/>
      <c r="D232" s="919"/>
      <c r="E232" s="919"/>
      <c r="F232" s="919"/>
      <c r="G232" s="919"/>
      <c r="H232" s="919"/>
      <c r="J232" s="1005"/>
      <c r="K232" s="919"/>
      <c r="L232" s="1007"/>
      <c r="M232" s="1008"/>
      <c r="N232" s="1008"/>
      <c r="O232" s="1008"/>
      <c r="P232" s="1008"/>
      <c r="Q232" s="1008"/>
      <c r="R232" s="1009"/>
      <c r="S232" s="1009"/>
      <c r="T232" s="1009"/>
      <c r="U232" s="1009"/>
    </row>
    <row r="233" spans="1:21" ht="15" thickBot="1">
      <c r="A233" s="1010"/>
      <c r="B233" s="891" t="s">
        <v>549</v>
      </c>
      <c r="C233" s="891" t="s">
        <v>550</v>
      </c>
      <c r="D233" s="919"/>
      <c r="E233" s="919"/>
      <c r="F233" s="919"/>
      <c r="G233" s="919"/>
      <c r="H233" s="919"/>
      <c r="J233" s="1005"/>
      <c r="K233" s="919"/>
      <c r="L233" s="1007"/>
      <c r="M233" s="1008"/>
      <c r="N233" s="1008"/>
      <c r="O233" s="1008"/>
      <c r="P233" s="1008"/>
      <c r="Q233" s="1008"/>
      <c r="R233" s="1009"/>
      <c r="S233" s="1009"/>
      <c r="T233" s="1009"/>
      <c r="U233" s="1009"/>
    </row>
    <row r="234" spans="1:21" ht="27" thickTop="1">
      <c r="A234" s="1025" t="s">
        <v>565</v>
      </c>
      <c r="B234" s="1026">
        <v>66</v>
      </c>
      <c r="C234" s="1027">
        <f>B234/176</f>
        <v>0.375</v>
      </c>
      <c r="D234" s="919"/>
      <c r="E234" s="919"/>
      <c r="F234" s="919"/>
      <c r="G234" s="919"/>
      <c r="H234" s="919"/>
      <c r="J234" s="1005"/>
      <c r="K234" s="919"/>
      <c r="L234" s="919"/>
      <c r="M234" s="919"/>
      <c r="N234" s="919"/>
      <c r="O234" s="919"/>
      <c r="P234" s="919"/>
      <c r="Q234" s="919"/>
      <c r="R234" s="919"/>
      <c r="S234" s="919"/>
      <c r="T234" s="919"/>
    </row>
    <row r="235" spans="1:21" ht="14.4">
      <c r="A235" s="933" t="s">
        <v>566</v>
      </c>
      <c r="B235" s="1026">
        <v>55</v>
      </c>
      <c r="C235" s="1027">
        <f t="shared" ref="C235:C237" si="2">B235/217</f>
        <v>0.25345622119815669</v>
      </c>
      <c r="D235" s="919"/>
      <c r="E235" s="919"/>
      <c r="F235" s="919"/>
      <c r="G235" s="919"/>
      <c r="H235" s="919"/>
      <c r="J235" s="1005"/>
      <c r="K235" s="919"/>
      <c r="L235" s="888" t="s">
        <v>856</v>
      </c>
      <c r="M235" s="919"/>
      <c r="N235" s="919"/>
      <c r="O235" s="919"/>
      <c r="P235" s="919"/>
      <c r="Q235" s="919"/>
      <c r="R235" s="919"/>
      <c r="S235" s="919"/>
      <c r="T235" s="919"/>
    </row>
    <row r="236" spans="1:21" ht="26.4">
      <c r="A236" s="1028" t="s">
        <v>567</v>
      </c>
      <c r="B236" s="1026">
        <v>42</v>
      </c>
      <c r="C236" s="1027">
        <f t="shared" si="2"/>
        <v>0.19354838709677419</v>
      </c>
      <c r="D236" s="919"/>
      <c r="E236" s="919"/>
      <c r="F236" s="919"/>
      <c r="G236" s="919"/>
      <c r="H236" s="919"/>
      <c r="J236" s="1005"/>
      <c r="K236" s="919"/>
      <c r="L236" s="919"/>
      <c r="M236" s="919"/>
      <c r="N236" s="919"/>
      <c r="O236" s="919"/>
      <c r="P236" s="919"/>
      <c r="Q236" s="919"/>
      <c r="R236" s="919"/>
      <c r="S236" s="919"/>
      <c r="T236" s="919"/>
    </row>
    <row r="237" spans="1:21" ht="27" customHeight="1" thickBot="1">
      <c r="A237" s="938" t="s">
        <v>568</v>
      </c>
      <c r="B237" s="1029">
        <v>10</v>
      </c>
      <c r="C237" s="1030">
        <f t="shared" si="2"/>
        <v>4.6082949308755762E-2</v>
      </c>
      <c r="D237" s="919"/>
      <c r="E237" s="919"/>
      <c r="F237" s="919"/>
      <c r="G237" s="919"/>
      <c r="H237" s="919"/>
      <c r="J237" s="1005"/>
      <c r="K237" s="919"/>
      <c r="L237" s="1031"/>
      <c r="M237" s="1031"/>
      <c r="N237" s="1031"/>
      <c r="O237" s="1031"/>
      <c r="P237" s="1031"/>
      <c r="Q237" s="1031"/>
      <c r="R237" s="1031"/>
      <c r="S237" s="1031"/>
      <c r="T237" s="1031"/>
      <c r="U237" s="1009"/>
    </row>
    <row r="238" spans="1:21" ht="14.4">
      <c r="C238" s="1012"/>
      <c r="D238" s="919"/>
      <c r="E238" s="919"/>
      <c r="F238" s="919"/>
      <c r="G238" s="919"/>
      <c r="H238" s="919"/>
      <c r="J238" s="1005"/>
      <c r="K238" s="919"/>
      <c r="L238" s="1032"/>
      <c r="M238" s="1009"/>
      <c r="N238" s="1009"/>
      <c r="O238" s="1009"/>
      <c r="P238" s="1009"/>
      <c r="Q238" s="1009"/>
      <c r="R238" s="1009"/>
      <c r="S238" s="1009"/>
      <c r="T238" s="1009"/>
      <c r="U238" s="1009"/>
    </row>
    <row r="239" spans="1:21" ht="27" customHeight="1">
      <c r="A239" s="914" t="s">
        <v>849</v>
      </c>
      <c r="D239" s="919"/>
      <c r="E239" s="919"/>
      <c r="F239" s="919"/>
      <c r="G239" s="919"/>
      <c r="H239" s="919"/>
      <c r="J239" s="1005"/>
      <c r="K239" s="919"/>
      <c r="L239" s="1032"/>
      <c r="M239" s="1009"/>
      <c r="N239" s="1009"/>
      <c r="O239" s="1009"/>
      <c r="P239" s="1009"/>
      <c r="Q239" s="1009"/>
      <c r="R239" s="1009"/>
      <c r="S239" s="1009"/>
      <c r="T239" s="1009"/>
      <c r="U239" s="1009"/>
    </row>
    <row r="240" spans="1:21" ht="14.4">
      <c r="A240" s="1024" t="s">
        <v>857</v>
      </c>
      <c r="B240" s="872"/>
      <c r="C240" s="872"/>
      <c r="D240" s="919"/>
      <c r="E240" s="919"/>
      <c r="F240" s="919"/>
      <c r="G240" s="919"/>
      <c r="H240" s="919"/>
      <c r="J240" s="1005"/>
      <c r="K240" s="919"/>
      <c r="L240" s="1032"/>
      <c r="M240" s="1009"/>
      <c r="N240" s="1009"/>
      <c r="O240" s="1009"/>
      <c r="P240" s="1009"/>
      <c r="Q240" s="1009"/>
      <c r="R240" s="1009"/>
      <c r="S240" s="1009"/>
      <c r="T240" s="1009"/>
      <c r="U240" s="1009"/>
    </row>
    <row r="241" spans="1:21" ht="14.4">
      <c r="A241" s="1024" t="s">
        <v>858</v>
      </c>
      <c r="B241" s="872"/>
      <c r="C241" s="872"/>
      <c r="D241" s="919"/>
      <c r="E241" s="919"/>
      <c r="F241" s="919"/>
      <c r="G241" s="919"/>
      <c r="H241" s="919"/>
      <c r="J241" s="1005"/>
      <c r="K241" s="919"/>
      <c r="L241" s="1033"/>
      <c r="M241" s="1009"/>
      <c r="N241" s="1009"/>
      <c r="O241" s="1009"/>
      <c r="P241" s="1009"/>
      <c r="Q241" s="1009"/>
      <c r="R241" s="1009"/>
      <c r="S241" s="1009"/>
      <c r="T241" s="1009"/>
      <c r="U241" s="1009"/>
    </row>
    <row r="242" spans="1:21" ht="14.4">
      <c r="A242" s="919"/>
      <c r="B242" s="919"/>
      <c r="C242" s="919"/>
      <c r="D242" s="919"/>
      <c r="E242" s="919"/>
      <c r="F242" s="919"/>
      <c r="G242" s="919"/>
      <c r="H242" s="919"/>
      <c r="J242" s="1005"/>
      <c r="K242" s="919"/>
      <c r="L242" s="1032"/>
      <c r="M242" s="1009"/>
      <c r="N242" s="1009"/>
      <c r="O242" s="1009"/>
      <c r="P242" s="1009"/>
      <c r="Q242" s="1009"/>
      <c r="R242" s="1009"/>
      <c r="S242" s="1009"/>
      <c r="T242" s="1009"/>
      <c r="U242" s="1009"/>
    </row>
    <row r="243" spans="1:21" ht="14.4">
      <c r="A243" s="1411" t="s">
        <v>859</v>
      </c>
      <c r="B243" s="1411"/>
      <c r="C243" s="1411"/>
      <c r="D243" s="919"/>
      <c r="E243" s="919"/>
      <c r="F243" s="919"/>
      <c r="G243" s="919"/>
      <c r="H243" s="919"/>
      <c r="J243" s="1005"/>
      <c r="K243" s="919"/>
      <c r="L243" s="1032"/>
      <c r="M243" s="1009"/>
      <c r="N243" s="1009"/>
      <c r="O243" s="1009"/>
      <c r="P243" s="1009"/>
      <c r="Q243" s="1009"/>
      <c r="R243" s="1009"/>
      <c r="S243" s="1009"/>
      <c r="T243" s="1009"/>
      <c r="U243" s="1009"/>
    </row>
    <row r="244" spans="1:21" ht="15" thickBot="1">
      <c r="A244" s="1010"/>
      <c r="B244" s="891" t="s">
        <v>549</v>
      </c>
      <c r="C244" s="891" t="s">
        <v>550</v>
      </c>
      <c r="D244" s="919"/>
      <c r="E244" s="919"/>
      <c r="F244" s="919"/>
      <c r="G244" s="919"/>
      <c r="H244" s="919"/>
      <c r="J244" s="1005"/>
      <c r="K244" s="919"/>
      <c r="L244" s="1007"/>
      <c r="M244" s="1008"/>
      <c r="N244" s="1008"/>
      <c r="O244" s="1008"/>
      <c r="P244" s="1008"/>
      <c r="Q244" s="1008"/>
      <c r="R244" s="1009"/>
      <c r="S244" s="1009"/>
      <c r="T244" s="1009"/>
      <c r="U244" s="1009"/>
    </row>
    <row r="245" spans="1:21" ht="13.5" customHeight="1" thickTop="1">
      <c r="A245" s="1013" t="s">
        <v>860</v>
      </c>
      <c r="B245" s="1014">
        <v>60</v>
      </c>
      <c r="C245" s="1034">
        <f>B245/217</f>
        <v>0.27649769585253459</v>
      </c>
      <c r="D245" s="919"/>
      <c r="E245" s="919"/>
      <c r="F245" s="919"/>
      <c r="G245" s="919"/>
      <c r="H245" s="919"/>
      <c r="J245" s="1005"/>
      <c r="K245" s="919"/>
      <c r="L245" s="1007"/>
      <c r="M245" s="1008"/>
      <c r="N245" s="1008"/>
      <c r="O245" s="1008"/>
      <c r="P245" s="1008"/>
      <c r="Q245" s="1008"/>
      <c r="R245" s="1009"/>
      <c r="S245" s="1009"/>
      <c r="T245" s="1009"/>
      <c r="U245" s="1009"/>
    </row>
    <row r="246" spans="1:21" ht="13.5" customHeight="1">
      <c r="A246" s="872" t="s">
        <v>861</v>
      </c>
      <c r="C246" s="1035"/>
      <c r="D246" s="919"/>
      <c r="E246" s="919"/>
      <c r="F246" s="919"/>
      <c r="G246" s="919"/>
      <c r="H246" s="919"/>
      <c r="J246" s="1005"/>
      <c r="K246" s="919"/>
      <c r="L246" s="1007"/>
      <c r="M246" s="1008"/>
      <c r="N246" s="1008"/>
      <c r="O246" s="1008"/>
      <c r="P246" s="1008"/>
      <c r="Q246" s="1008"/>
      <c r="R246" s="1009"/>
      <c r="S246" s="1009"/>
      <c r="T246" s="1009"/>
      <c r="U246" s="1009"/>
    </row>
    <row r="247" spans="1:21" ht="13.5" customHeight="1">
      <c r="A247" s="1036" t="s">
        <v>862</v>
      </c>
      <c r="B247" s="983">
        <v>11</v>
      </c>
      <c r="C247" s="1035">
        <f>B247/60</f>
        <v>0.18333333333333332</v>
      </c>
      <c r="D247" s="919"/>
      <c r="E247" s="919"/>
      <c r="F247" s="919"/>
      <c r="G247" s="919"/>
      <c r="H247" s="919"/>
      <c r="J247" s="1005"/>
      <c r="K247" s="919"/>
      <c r="L247" s="1007"/>
      <c r="M247" s="1008"/>
      <c r="N247" s="1008"/>
      <c r="O247" s="1008"/>
      <c r="P247" s="1008"/>
      <c r="Q247" s="1008"/>
      <c r="R247" s="1009"/>
      <c r="S247" s="1009"/>
      <c r="T247" s="1009"/>
      <c r="U247" s="1009"/>
    </row>
    <row r="248" spans="1:21" ht="13.5" customHeight="1">
      <c r="A248" s="1037" t="s">
        <v>863</v>
      </c>
      <c r="B248" s="1026">
        <v>15</v>
      </c>
      <c r="C248" s="1035">
        <f t="shared" ref="C248:C253" si="3">B248/60</f>
        <v>0.25</v>
      </c>
      <c r="D248" s="919"/>
      <c r="E248" s="919"/>
      <c r="F248" s="919"/>
      <c r="G248" s="919"/>
      <c r="H248" s="919"/>
      <c r="J248" s="1005"/>
      <c r="K248" s="919"/>
      <c r="L248" s="1007"/>
      <c r="M248" s="1008"/>
      <c r="N248" s="1008"/>
      <c r="O248" s="1008"/>
      <c r="P248" s="1008"/>
      <c r="Q248" s="1008"/>
      <c r="R248" s="1009"/>
      <c r="S248" s="1009"/>
      <c r="T248" s="1009"/>
      <c r="U248" s="1009"/>
    </row>
    <row r="249" spans="1:21" ht="14.4">
      <c r="A249" s="1036" t="s">
        <v>864</v>
      </c>
      <c r="B249" s="983">
        <v>14</v>
      </c>
      <c r="C249" s="1035">
        <f t="shared" si="3"/>
        <v>0.23333333333333334</v>
      </c>
      <c r="D249" s="919"/>
      <c r="E249" s="919"/>
      <c r="F249" s="919"/>
      <c r="G249" s="919"/>
      <c r="H249" s="919"/>
      <c r="J249" s="1005"/>
      <c r="K249" s="919"/>
      <c r="L249" s="1007"/>
      <c r="M249" s="1008"/>
      <c r="N249" s="1008"/>
      <c r="O249" s="1008"/>
      <c r="P249" s="1008"/>
      <c r="Q249" s="1008"/>
      <c r="R249" s="1009"/>
      <c r="S249" s="1009"/>
      <c r="T249" s="1009"/>
      <c r="U249" s="1009"/>
    </row>
    <row r="250" spans="1:21" ht="14.4">
      <c r="A250" s="1036" t="s">
        <v>865</v>
      </c>
      <c r="B250" s="983">
        <v>14</v>
      </c>
      <c r="C250" s="1035">
        <f t="shared" si="3"/>
        <v>0.23333333333333334</v>
      </c>
      <c r="D250" s="919"/>
      <c r="E250" s="919"/>
      <c r="F250" s="919"/>
      <c r="G250" s="919"/>
      <c r="H250" s="919"/>
      <c r="J250" s="1005"/>
      <c r="K250" s="919"/>
      <c r="L250" s="1007"/>
      <c r="M250" s="1008"/>
      <c r="N250" s="1008"/>
      <c r="O250" s="1008"/>
      <c r="P250" s="1008"/>
      <c r="Q250" s="1008"/>
      <c r="R250" s="1009"/>
      <c r="S250" s="1009"/>
      <c r="T250" s="1009"/>
      <c r="U250" s="1009"/>
    </row>
    <row r="251" spans="1:21" ht="14.4">
      <c r="A251" s="1036" t="s">
        <v>866</v>
      </c>
      <c r="B251" s="983">
        <v>10</v>
      </c>
      <c r="C251" s="1035">
        <f t="shared" si="3"/>
        <v>0.16666666666666666</v>
      </c>
      <c r="D251" s="919"/>
      <c r="E251" s="919"/>
      <c r="F251" s="919"/>
      <c r="G251" s="919"/>
      <c r="H251" s="919"/>
      <c r="J251" s="1005"/>
      <c r="K251" s="919"/>
      <c r="L251" s="1007"/>
      <c r="M251" s="1008"/>
      <c r="N251" s="1008"/>
      <c r="O251" s="1008"/>
      <c r="P251" s="1008"/>
      <c r="Q251" s="1008"/>
      <c r="R251" s="1009"/>
      <c r="S251" s="1009"/>
      <c r="T251" s="1009"/>
      <c r="U251" s="1009"/>
    </row>
    <row r="252" spans="1:21" ht="14.4">
      <c r="A252" s="1036" t="s">
        <v>867</v>
      </c>
      <c r="B252" s="983">
        <v>5</v>
      </c>
      <c r="C252" s="1035">
        <f t="shared" si="3"/>
        <v>8.3333333333333329E-2</v>
      </c>
      <c r="D252" s="919"/>
      <c r="E252" s="919"/>
      <c r="F252" s="919"/>
      <c r="G252" s="919"/>
      <c r="H252" s="919"/>
      <c r="J252" s="1005"/>
      <c r="K252" s="919"/>
      <c r="L252" s="1007"/>
      <c r="M252" s="1008"/>
      <c r="N252" s="1008"/>
      <c r="O252" s="1008"/>
      <c r="P252" s="1008"/>
      <c r="Q252" s="1008"/>
      <c r="R252" s="1009"/>
      <c r="S252" s="1009"/>
      <c r="T252" s="1009"/>
      <c r="U252" s="1009"/>
    </row>
    <row r="253" spans="1:21" ht="15" thickBot="1">
      <c r="A253" s="1038" t="s">
        <v>218</v>
      </c>
      <c r="B253" s="1039">
        <v>15</v>
      </c>
      <c r="C253" s="1040">
        <f t="shared" si="3"/>
        <v>0.25</v>
      </c>
      <c r="D253" s="919"/>
      <c r="E253" s="919"/>
      <c r="F253" s="919"/>
      <c r="G253" s="919"/>
      <c r="H253" s="919"/>
      <c r="J253" s="1005"/>
      <c r="K253" s="919"/>
      <c r="L253" s="1007"/>
      <c r="M253" s="1008"/>
      <c r="N253" s="1008"/>
      <c r="O253" s="1008"/>
      <c r="P253" s="1008"/>
      <c r="Q253" s="1008"/>
      <c r="R253" s="1009"/>
      <c r="S253" s="1009"/>
      <c r="T253" s="1009"/>
      <c r="U253" s="1009"/>
    </row>
    <row r="254" spans="1:21" ht="14.4">
      <c r="A254" s="1036"/>
      <c r="C254" s="887"/>
      <c r="D254" s="919"/>
      <c r="E254" s="919"/>
      <c r="F254" s="919"/>
      <c r="G254" s="919"/>
      <c r="H254" s="919"/>
      <c r="J254" s="1005"/>
      <c r="K254" s="919"/>
      <c r="L254" s="1007"/>
      <c r="M254" s="1008"/>
      <c r="N254" s="1008"/>
      <c r="O254" s="1008"/>
      <c r="P254" s="1008"/>
      <c r="Q254" s="1008"/>
      <c r="R254" s="1009"/>
      <c r="S254" s="1009"/>
      <c r="T254" s="1009"/>
      <c r="U254" s="1009"/>
    </row>
    <row r="255" spans="1:21" ht="14.4">
      <c r="A255" s="914" t="s">
        <v>849</v>
      </c>
      <c r="D255" s="919"/>
      <c r="E255" s="919"/>
      <c r="F255" s="919"/>
      <c r="G255" s="919"/>
      <c r="H255" s="919"/>
      <c r="J255" s="1005"/>
      <c r="K255" s="919"/>
      <c r="L255" s="1007"/>
      <c r="M255" s="1008"/>
      <c r="N255" s="1008"/>
      <c r="O255" s="1008"/>
      <c r="P255" s="1008"/>
      <c r="Q255" s="1008"/>
      <c r="R255" s="1009"/>
      <c r="S255" s="1009"/>
      <c r="T255" s="1009"/>
      <c r="U255" s="1009"/>
    </row>
    <row r="256" spans="1:21" ht="14.4">
      <c r="A256" s="1024" t="s">
        <v>868</v>
      </c>
      <c r="B256" s="872"/>
      <c r="C256" s="872"/>
      <c r="D256" s="919"/>
      <c r="E256" s="919"/>
      <c r="F256" s="919"/>
      <c r="G256" s="919"/>
      <c r="H256" s="919"/>
      <c r="J256" s="1005"/>
      <c r="K256" s="919"/>
      <c r="L256" s="919"/>
      <c r="M256" s="919"/>
      <c r="N256" s="919"/>
      <c r="O256" s="919"/>
      <c r="P256" s="919"/>
      <c r="Q256" s="919"/>
      <c r="R256" s="919"/>
      <c r="S256" s="872"/>
    </row>
    <row r="257" spans="1:23" ht="14.4">
      <c r="A257" s="1024" t="s">
        <v>869</v>
      </c>
      <c r="D257" s="919"/>
      <c r="E257" s="919"/>
      <c r="F257" s="919"/>
      <c r="G257" s="919"/>
      <c r="H257" s="919"/>
      <c r="J257" s="1005"/>
      <c r="K257" s="919"/>
      <c r="L257" s="888" t="s">
        <v>856</v>
      </c>
      <c r="M257" s="919"/>
      <c r="N257" s="919"/>
      <c r="O257" s="919"/>
      <c r="P257" s="919"/>
      <c r="Q257" s="919"/>
      <c r="R257" s="919"/>
      <c r="S257" s="872"/>
    </row>
    <row r="258" spans="1:23" ht="14.4">
      <c r="A258" s="919"/>
      <c r="B258" s="919"/>
      <c r="C258" s="919"/>
      <c r="D258" s="919"/>
      <c r="E258" s="919"/>
      <c r="F258" s="919"/>
      <c r="G258" s="919"/>
      <c r="H258" s="919"/>
      <c r="J258" s="1005"/>
      <c r="K258" s="919"/>
      <c r="L258" s="919"/>
      <c r="M258" s="919"/>
      <c r="N258" s="919"/>
      <c r="O258" s="919"/>
      <c r="P258" s="919"/>
      <c r="Q258" s="919"/>
      <c r="R258" s="919"/>
      <c r="S258" s="872"/>
    </row>
    <row r="259" spans="1:23" ht="14.4">
      <c r="A259" s="1411" t="s">
        <v>870</v>
      </c>
      <c r="B259" s="1411"/>
      <c r="C259" s="1411"/>
      <c r="D259" s="919"/>
      <c r="E259" s="919"/>
      <c r="F259" s="919"/>
      <c r="G259" s="919"/>
      <c r="H259" s="919"/>
      <c r="J259" s="1005"/>
      <c r="K259" s="919"/>
      <c r="L259" s="1031"/>
      <c r="M259" s="1031"/>
      <c r="N259" s="1031"/>
      <c r="O259" s="1031"/>
      <c r="P259" s="1031"/>
      <c r="Q259" s="1031"/>
      <c r="R259" s="1031"/>
      <c r="S259" s="1009"/>
      <c r="T259" s="1009"/>
      <c r="U259" s="1009"/>
    </row>
    <row r="260" spans="1:23" ht="15" thickBot="1">
      <c r="A260" s="1010"/>
      <c r="B260" s="891" t="s">
        <v>549</v>
      </c>
      <c r="C260" s="891" t="s">
        <v>550</v>
      </c>
      <c r="D260" s="919"/>
      <c r="E260" s="919"/>
      <c r="F260" s="919"/>
      <c r="G260" s="919"/>
      <c r="H260" s="919"/>
      <c r="J260" s="1005"/>
      <c r="K260" s="919"/>
      <c r="L260" s="1031"/>
      <c r="M260" s="1031"/>
      <c r="N260" s="1031"/>
      <c r="O260" s="1031"/>
      <c r="P260" s="1031"/>
      <c r="Q260" s="1031"/>
      <c r="R260" s="1031"/>
      <c r="S260" s="1031"/>
      <c r="T260" s="1031"/>
      <c r="U260" s="1031"/>
      <c r="V260" s="919"/>
      <c r="W260" s="919"/>
    </row>
    <row r="261" spans="1:23" ht="15" thickTop="1">
      <c r="A261" s="872" t="s">
        <v>871</v>
      </c>
      <c r="B261" s="983">
        <v>19</v>
      </c>
      <c r="C261" s="1035">
        <f>B261/134</f>
        <v>0.1417910447761194</v>
      </c>
      <c r="D261" s="919"/>
      <c r="E261" s="919"/>
      <c r="F261" s="919"/>
      <c r="G261" s="919"/>
      <c r="H261" s="919"/>
      <c r="J261" s="1005"/>
      <c r="K261" s="919"/>
      <c r="L261" s="1031"/>
      <c r="M261" s="1031"/>
      <c r="N261" s="1031"/>
      <c r="O261" s="1031"/>
      <c r="P261" s="1031"/>
      <c r="Q261" s="1031"/>
      <c r="R261" s="1031"/>
      <c r="S261" s="1031"/>
      <c r="T261" s="1031"/>
      <c r="U261" s="1031"/>
      <c r="V261" s="919"/>
      <c r="W261" s="919"/>
    </row>
    <row r="262" spans="1:23" ht="14.4">
      <c r="A262" s="872" t="s">
        <v>872</v>
      </c>
      <c r="B262" s="983">
        <v>9</v>
      </c>
      <c r="C262" s="1035">
        <f t="shared" ref="C262:C263" si="4">B262/134</f>
        <v>6.7164179104477612E-2</v>
      </c>
      <c r="D262" s="919"/>
      <c r="E262" s="919"/>
      <c r="F262" s="919"/>
      <c r="G262" s="919"/>
      <c r="H262" s="919"/>
      <c r="J262" s="1005"/>
      <c r="K262" s="919"/>
      <c r="L262" s="1031"/>
      <c r="M262" s="1031"/>
      <c r="N262" s="1031"/>
      <c r="O262" s="1031"/>
      <c r="P262" s="1031"/>
      <c r="Q262" s="1031"/>
      <c r="R262" s="1031"/>
      <c r="S262" s="1031"/>
      <c r="T262" s="1031"/>
      <c r="U262" s="1031"/>
      <c r="V262" s="919"/>
      <c r="W262" s="919"/>
    </row>
    <row r="263" spans="1:23" ht="15" thickBot="1">
      <c r="A263" s="1041" t="s">
        <v>873</v>
      </c>
      <c r="B263" s="1039">
        <v>103</v>
      </c>
      <c r="C263" s="1040">
        <f t="shared" si="4"/>
        <v>0.76865671641791045</v>
      </c>
      <c r="D263" s="919"/>
      <c r="E263" s="919"/>
      <c r="F263" s="919"/>
      <c r="G263" s="919"/>
      <c r="H263" s="919"/>
      <c r="J263" s="1005"/>
      <c r="K263" s="919"/>
      <c r="L263" s="1031"/>
      <c r="M263" s="1031"/>
      <c r="N263" s="1031"/>
      <c r="O263" s="1031"/>
      <c r="P263" s="1031"/>
      <c r="Q263" s="1031"/>
      <c r="R263" s="1031"/>
      <c r="S263" s="1031"/>
      <c r="T263" s="1031"/>
      <c r="U263" s="1031"/>
      <c r="V263" s="919"/>
      <c r="W263" s="919"/>
    </row>
    <row r="264" spans="1:23" ht="14.4">
      <c r="A264" s="898"/>
      <c r="C264" s="1035"/>
      <c r="D264" s="919"/>
      <c r="E264" s="919"/>
      <c r="F264" s="919"/>
      <c r="G264" s="919"/>
      <c r="H264" s="919"/>
      <c r="J264" s="1005"/>
      <c r="K264" s="919"/>
      <c r="L264" s="1031"/>
      <c r="M264" s="1031"/>
      <c r="N264" s="1031"/>
      <c r="O264" s="1031"/>
      <c r="P264" s="1031"/>
      <c r="Q264" s="1031"/>
      <c r="R264" s="1031"/>
      <c r="S264" s="1031"/>
      <c r="T264" s="1031"/>
      <c r="U264" s="1031"/>
      <c r="V264" s="919"/>
      <c r="W264" s="919"/>
    </row>
    <row r="265" spans="1:23" ht="13.5" customHeight="1">
      <c r="A265" s="914" t="s">
        <v>849</v>
      </c>
      <c r="D265" s="919"/>
      <c r="E265" s="919"/>
      <c r="F265" s="919"/>
      <c r="G265" s="919"/>
      <c r="H265" s="919"/>
      <c r="J265" s="1005"/>
      <c r="K265" s="919"/>
      <c r="L265" s="1031"/>
      <c r="M265" s="1031"/>
      <c r="N265" s="1031"/>
      <c r="O265" s="1031"/>
      <c r="P265" s="1031"/>
      <c r="Q265" s="1031"/>
      <c r="R265" s="1031"/>
      <c r="S265" s="1031"/>
      <c r="T265" s="1031"/>
      <c r="U265" s="1031"/>
      <c r="V265" s="919"/>
      <c r="W265" s="919"/>
    </row>
    <row r="266" spans="1:23" ht="13.5" customHeight="1">
      <c r="A266" s="1042" t="s">
        <v>874</v>
      </c>
      <c r="B266" s="872"/>
      <c r="C266" s="872"/>
      <c r="D266" s="919"/>
      <c r="E266" s="919"/>
      <c r="F266" s="919"/>
      <c r="G266" s="919"/>
      <c r="H266" s="919"/>
      <c r="J266" s="1005"/>
      <c r="K266" s="919"/>
      <c r="L266" s="1031"/>
      <c r="M266" s="1031"/>
      <c r="N266" s="1031"/>
      <c r="O266" s="1031"/>
      <c r="P266" s="1031"/>
      <c r="Q266" s="1031"/>
      <c r="R266" s="1031"/>
      <c r="S266" s="1031"/>
      <c r="T266" s="1031"/>
      <c r="U266" s="1031"/>
      <c r="V266" s="919"/>
      <c r="W266" s="919"/>
    </row>
    <row r="267" spans="1:23" ht="13.5" customHeight="1">
      <c r="A267" s="1024" t="s">
        <v>875</v>
      </c>
      <c r="B267" s="872"/>
      <c r="C267" s="872"/>
      <c r="D267" s="919"/>
      <c r="E267" s="919"/>
      <c r="F267" s="919"/>
      <c r="G267" s="919"/>
      <c r="H267" s="919"/>
      <c r="J267" s="1005"/>
      <c r="K267" s="919"/>
      <c r="L267" s="1031"/>
      <c r="M267" s="1031"/>
      <c r="N267" s="1031"/>
      <c r="O267" s="1031"/>
      <c r="P267" s="1031"/>
      <c r="Q267" s="1031"/>
      <c r="R267" s="1031"/>
      <c r="S267" s="1031"/>
      <c r="T267" s="1031"/>
      <c r="U267" s="1031"/>
      <c r="V267" s="919"/>
      <c r="W267" s="919"/>
    </row>
    <row r="268" spans="1:23" ht="13.5" customHeight="1">
      <c r="A268" s="919"/>
      <c r="B268" s="919"/>
      <c r="C268" s="919"/>
      <c r="D268" s="919"/>
      <c r="E268" s="919"/>
      <c r="F268" s="919"/>
      <c r="G268" s="919"/>
      <c r="H268" s="919"/>
      <c r="J268" s="1005"/>
      <c r="K268" s="919"/>
      <c r="L268" s="1031"/>
      <c r="M268" s="1031"/>
      <c r="N268" s="1031"/>
      <c r="O268" s="1031"/>
      <c r="P268" s="1031"/>
      <c r="Q268" s="1031"/>
      <c r="R268" s="1031"/>
      <c r="S268" s="1031"/>
      <c r="T268" s="1031"/>
      <c r="U268" s="1031"/>
      <c r="V268" s="919"/>
      <c r="W268" s="919"/>
    </row>
    <row r="269" spans="1:23" ht="14.4">
      <c r="A269" s="873" t="s">
        <v>876</v>
      </c>
      <c r="B269" s="873"/>
      <c r="C269" s="873"/>
      <c r="F269" s="919"/>
      <c r="G269" s="919"/>
      <c r="H269" s="919"/>
      <c r="J269" s="1005"/>
      <c r="K269" s="919"/>
      <c r="L269" s="1031"/>
      <c r="M269" s="1031"/>
      <c r="N269" s="1031"/>
      <c r="O269" s="1031"/>
      <c r="P269" s="1031"/>
      <c r="Q269" s="1031"/>
      <c r="R269" s="1031"/>
      <c r="S269" s="1031"/>
      <c r="T269" s="1031"/>
      <c r="U269" s="1031"/>
      <c r="V269" s="919"/>
      <c r="W269" s="919"/>
    </row>
    <row r="270" spans="1:23" ht="15" thickBot="1">
      <c r="A270" s="1010"/>
      <c r="B270" s="891" t="s">
        <v>783</v>
      </c>
      <c r="C270" s="891" t="s">
        <v>877</v>
      </c>
      <c r="D270" s="891" t="s">
        <v>878</v>
      </c>
      <c r="E270" s="891" t="s">
        <v>879</v>
      </c>
      <c r="F270" s="919"/>
      <c r="G270" s="919"/>
      <c r="H270" s="919"/>
      <c r="J270" s="1005"/>
      <c r="K270" s="919"/>
      <c r="L270" s="1031"/>
      <c r="M270" s="1031"/>
      <c r="N270" s="1031"/>
      <c r="O270" s="1031"/>
      <c r="P270" s="1031"/>
      <c r="Q270" s="1031"/>
      <c r="R270" s="1031"/>
      <c r="S270" s="1031"/>
      <c r="T270" s="1031"/>
      <c r="U270" s="1031"/>
      <c r="V270" s="919"/>
      <c r="W270" s="919"/>
    </row>
    <row r="271" spans="1:23" ht="27.6" thickTop="1">
      <c r="A271" s="1043" t="s">
        <v>880</v>
      </c>
      <c r="B271" s="983">
        <v>105</v>
      </c>
      <c r="C271" s="887">
        <f>B271/131</f>
        <v>0.80152671755725191</v>
      </c>
      <c r="D271" s="983">
        <v>183</v>
      </c>
      <c r="E271" s="1035">
        <f>D271/225</f>
        <v>0.81333333333333335</v>
      </c>
      <c r="F271" s="919"/>
      <c r="G271" s="919"/>
      <c r="H271" s="919"/>
      <c r="J271" s="1005"/>
      <c r="K271" s="919"/>
      <c r="L271" s="1031"/>
      <c r="M271" s="1031"/>
      <c r="N271" s="1031"/>
      <c r="O271" s="1031"/>
      <c r="P271" s="1031"/>
      <c r="Q271" s="1031"/>
      <c r="R271" s="1031"/>
      <c r="S271" s="1031"/>
      <c r="T271" s="1031"/>
      <c r="U271" s="1031"/>
      <c r="V271" s="919"/>
      <c r="W271" s="919"/>
    </row>
    <row r="272" spans="1:23" ht="14.4">
      <c r="A272" s="1043" t="s">
        <v>881</v>
      </c>
      <c r="B272" s="983">
        <v>80</v>
      </c>
      <c r="C272" s="887">
        <f t="shared" ref="C272:C275" si="5">B272/131</f>
        <v>0.61068702290076338</v>
      </c>
      <c r="D272" s="983">
        <v>160</v>
      </c>
      <c r="E272" s="1035">
        <f t="shared" ref="E272:E275" si="6">D272/225</f>
        <v>0.71111111111111114</v>
      </c>
      <c r="F272" s="919"/>
      <c r="G272" s="919"/>
      <c r="H272" s="919"/>
      <c r="J272" s="1005"/>
      <c r="K272" s="919"/>
      <c r="L272" s="1031"/>
      <c r="M272" s="1031"/>
      <c r="N272" s="1031"/>
      <c r="O272" s="1031"/>
      <c r="P272" s="1031"/>
      <c r="Q272" s="1031"/>
      <c r="R272" s="1031"/>
      <c r="S272" s="1031"/>
      <c r="T272" s="1031"/>
      <c r="U272" s="1031"/>
      <c r="V272" s="919"/>
      <c r="W272" s="919"/>
    </row>
    <row r="273" spans="1:23" ht="40.200000000000003">
      <c r="A273" s="1043" t="s">
        <v>882</v>
      </c>
      <c r="B273" s="983">
        <v>108</v>
      </c>
      <c r="C273" s="887">
        <f t="shared" si="5"/>
        <v>0.82442748091603058</v>
      </c>
      <c r="D273" s="983">
        <v>186</v>
      </c>
      <c r="E273" s="1035">
        <f t="shared" si="6"/>
        <v>0.82666666666666666</v>
      </c>
      <c r="F273" s="919"/>
      <c r="G273" s="919"/>
      <c r="H273" s="919"/>
      <c r="J273" s="1005"/>
      <c r="K273" s="919"/>
      <c r="L273" s="1031"/>
      <c r="M273" s="1031"/>
      <c r="N273" s="1031"/>
      <c r="O273" s="1031"/>
      <c r="P273" s="1031"/>
      <c r="Q273" s="1031"/>
      <c r="R273" s="1031"/>
      <c r="S273" s="1031"/>
      <c r="T273" s="1031"/>
      <c r="U273" s="1031"/>
      <c r="V273" s="919"/>
      <c r="W273" s="919"/>
    </row>
    <row r="274" spans="1:23" ht="27">
      <c r="A274" s="1043" t="s">
        <v>883</v>
      </c>
      <c r="B274" s="983">
        <v>112</v>
      </c>
      <c r="C274" s="887">
        <f t="shared" si="5"/>
        <v>0.85496183206106868</v>
      </c>
      <c r="D274" s="983">
        <v>181</v>
      </c>
      <c r="E274" s="1035">
        <f t="shared" si="6"/>
        <v>0.80444444444444441</v>
      </c>
      <c r="F274" s="919"/>
      <c r="G274" s="919"/>
      <c r="H274" s="919"/>
      <c r="J274" s="1005"/>
      <c r="K274" s="919"/>
      <c r="L274" s="1031"/>
      <c r="M274" s="1031"/>
      <c r="N274" s="1031"/>
      <c r="O274" s="1031"/>
      <c r="P274" s="1031"/>
      <c r="Q274" s="1031"/>
      <c r="R274" s="1031"/>
      <c r="S274" s="1031"/>
      <c r="T274" s="1031"/>
      <c r="U274" s="1031"/>
      <c r="V274" s="919"/>
      <c r="W274" s="919"/>
    </row>
    <row r="275" spans="1:23" ht="27.6" thickBot="1">
      <c r="A275" s="1044" t="s">
        <v>884</v>
      </c>
      <c r="B275" s="1039">
        <v>103</v>
      </c>
      <c r="C275" s="1045">
        <f t="shared" si="5"/>
        <v>0.7862595419847328</v>
      </c>
      <c r="D275" s="1039">
        <v>178</v>
      </c>
      <c r="E275" s="1040">
        <f t="shared" si="6"/>
        <v>0.7911111111111111</v>
      </c>
      <c r="F275" s="919"/>
      <c r="G275" s="919"/>
      <c r="H275" s="919"/>
      <c r="J275" s="1005"/>
      <c r="K275" s="919"/>
      <c r="L275" s="1031"/>
      <c r="M275" s="1031"/>
      <c r="N275" s="1031"/>
      <c r="O275" s="1031"/>
      <c r="P275" s="1031"/>
      <c r="Q275" s="1031"/>
      <c r="R275" s="1031"/>
      <c r="S275" s="1031"/>
      <c r="T275" s="1031"/>
      <c r="U275" s="1031"/>
      <c r="V275" s="919"/>
      <c r="W275" s="919"/>
    </row>
    <row r="276" spans="1:23" ht="14.4">
      <c r="A276" s="898"/>
      <c r="C276" s="887"/>
      <c r="D276" s="872"/>
      <c r="E276" s="872"/>
      <c r="F276" s="919"/>
      <c r="G276" s="919"/>
      <c r="H276" s="919"/>
      <c r="J276" s="1005"/>
      <c r="K276" s="919"/>
      <c r="L276" s="919"/>
      <c r="M276" s="919"/>
      <c r="N276" s="919"/>
      <c r="O276" s="919"/>
      <c r="P276" s="919"/>
      <c r="Q276" s="919"/>
      <c r="R276" s="919"/>
      <c r="S276" s="919"/>
      <c r="T276" s="919"/>
      <c r="U276" s="919"/>
      <c r="V276" s="919"/>
      <c r="W276" s="919"/>
    </row>
    <row r="277" spans="1:23" ht="13.5" customHeight="1">
      <c r="A277" s="914" t="s">
        <v>849</v>
      </c>
      <c r="D277" s="983"/>
      <c r="E277" s="872"/>
      <c r="F277" s="919"/>
      <c r="G277" s="919"/>
      <c r="H277" s="919"/>
      <c r="J277" s="1005"/>
      <c r="K277" s="919"/>
      <c r="L277" s="888" t="s">
        <v>856</v>
      </c>
      <c r="M277" s="919"/>
      <c r="N277" s="919"/>
      <c r="O277" s="919"/>
      <c r="P277" s="919"/>
      <c r="Q277" s="919"/>
      <c r="R277" s="919"/>
      <c r="S277" s="919"/>
      <c r="T277" s="919"/>
      <c r="U277" s="919"/>
      <c r="V277" s="919"/>
      <c r="W277" s="919"/>
    </row>
    <row r="278" spans="1:23" ht="13.5" customHeight="1">
      <c r="A278" s="1042" t="s">
        <v>885</v>
      </c>
      <c r="E278" s="1035"/>
      <c r="F278" s="919"/>
      <c r="G278" s="919"/>
      <c r="H278" s="919"/>
      <c r="J278" s="1005"/>
      <c r="K278" s="919"/>
      <c r="L278" s="919"/>
      <c r="M278" s="919"/>
      <c r="N278" s="919"/>
      <c r="O278" s="919"/>
      <c r="P278" s="919"/>
      <c r="Q278" s="919"/>
      <c r="R278" s="919"/>
      <c r="S278" s="919"/>
      <c r="T278" s="919"/>
      <c r="U278" s="919"/>
      <c r="V278" s="919"/>
      <c r="W278" s="919"/>
    </row>
    <row r="279" spans="1:23" ht="13.5" customHeight="1">
      <c r="A279" s="1024" t="s">
        <v>886</v>
      </c>
      <c r="F279" s="919"/>
      <c r="G279" s="919"/>
      <c r="H279" s="919"/>
      <c r="J279" s="1005"/>
      <c r="K279" s="919"/>
      <c r="L279" s="919"/>
      <c r="M279" s="919"/>
      <c r="N279" s="919"/>
      <c r="O279" s="919"/>
      <c r="P279" s="919"/>
      <c r="Q279" s="919"/>
      <c r="R279" s="919"/>
      <c r="S279" s="919"/>
      <c r="T279" s="919"/>
      <c r="U279" s="919"/>
      <c r="V279" s="919"/>
      <c r="W279" s="919"/>
    </row>
    <row r="280" spans="1:23" ht="13.5" customHeight="1">
      <c r="A280" s="919"/>
      <c r="B280" s="919"/>
      <c r="C280" s="919"/>
      <c r="D280" s="919"/>
      <c r="E280" s="919"/>
      <c r="F280" s="919"/>
      <c r="G280" s="919"/>
      <c r="H280" s="919"/>
      <c r="J280" s="1005"/>
      <c r="K280" s="919"/>
      <c r="L280" s="1032"/>
      <c r="M280" s="1031"/>
      <c r="N280" s="1031"/>
      <c r="O280" s="1031"/>
      <c r="P280" s="1031"/>
      <c r="Q280" s="1031"/>
      <c r="R280" s="1031"/>
      <c r="S280" s="1031"/>
      <c r="T280" s="1031"/>
      <c r="U280" s="1031"/>
      <c r="V280" s="919"/>
      <c r="W280" s="919"/>
    </row>
    <row r="281" spans="1:23" ht="14.4">
      <c r="A281" s="873" t="s">
        <v>887</v>
      </c>
      <c r="B281" s="873"/>
      <c r="C281" s="873"/>
      <c r="G281" s="919"/>
      <c r="H281" s="919"/>
      <c r="J281" s="1005"/>
      <c r="K281" s="919"/>
      <c r="L281" s="1031"/>
      <c r="M281" s="1031"/>
      <c r="N281" s="1031"/>
      <c r="O281" s="1031"/>
      <c r="P281" s="1031"/>
      <c r="Q281" s="1031"/>
      <c r="R281" s="1031"/>
      <c r="S281" s="1031"/>
      <c r="T281" s="1031"/>
      <c r="U281" s="1031"/>
      <c r="V281" s="919"/>
      <c r="W281" s="919"/>
    </row>
    <row r="282" spans="1:23" ht="15" thickBot="1">
      <c r="A282" s="1010"/>
      <c r="B282" s="891" t="s">
        <v>783</v>
      </c>
      <c r="C282" s="891" t="s">
        <v>877</v>
      </c>
      <c r="D282" s="891" t="s">
        <v>878</v>
      </c>
      <c r="E282" s="891" t="s">
        <v>879</v>
      </c>
      <c r="G282" s="919"/>
      <c r="H282" s="919"/>
      <c r="J282" s="1005"/>
      <c r="K282" s="919"/>
      <c r="L282" s="1031"/>
      <c r="M282" s="1031"/>
      <c r="N282" s="1031"/>
      <c r="O282" s="1031"/>
      <c r="P282" s="1031"/>
      <c r="Q282" s="1031"/>
      <c r="R282" s="1031"/>
      <c r="S282" s="1031"/>
      <c r="T282" s="1031"/>
      <c r="U282" s="1031"/>
      <c r="V282" s="919"/>
      <c r="W282" s="919"/>
    </row>
    <row r="283" spans="1:23" ht="15" thickTop="1">
      <c r="A283" s="872" t="s">
        <v>888</v>
      </c>
      <c r="B283" s="983">
        <v>15</v>
      </c>
      <c r="C283" s="887">
        <f>B283/131</f>
        <v>0.11450381679389313</v>
      </c>
      <c r="D283" s="983">
        <v>20</v>
      </c>
      <c r="E283" s="887">
        <f>D283/225</f>
        <v>8.8888888888888892E-2</v>
      </c>
      <c r="G283" s="919"/>
      <c r="H283" s="919"/>
      <c r="J283" s="1005"/>
      <c r="K283" s="919"/>
      <c r="L283" s="1031"/>
      <c r="M283" s="1031"/>
      <c r="N283" s="1031"/>
      <c r="O283" s="1031"/>
      <c r="P283" s="1031"/>
      <c r="Q283" s="1031"/>
      <c r="R283" s="1031"/>
      <c r="S283" s="1031"/>
      <c r="T283" s="1031"/>
      <c r="U283" s="1031"/>
      <c r="V283" s="919"/>
      <c r="W283" s="919"/>
    </row>
    <row r="284" spans="1:23" ht="14.4">
      <c r="A284" s="872" t="s">
        <v>889</v>
      </c>
      <c r="B284" s="983">
        <v>16</v>
      </c>
      <c r="C284" s="887">
        <f t="shared" ref="C284:C285" si="7">B284/131</f>
        <v>0.12213740458015267</v>
      </c>
      <c r="D284" s="983">
        <v>27</v>
      </c>
      <c r="E284" s="887">
        <f t="shared" ref="E284:E285" si="8">D284/225</f>
        <v>0.12</v>
      </c>
      <c r="G284" s="919"/>
      <c r="H284" s="919"/>
      <c r="J284" s="1005"/>
      <c r="K284" s="919"/>
      <c r="L284" s="1031"/>
      <c r="M284" s="1031"/>
      <c r="N284" s="1031"/>
      <c r="O284" s="1031"/>
      <c r="P284" s="1031"/>
      <c r="Q284" s="1031"/>
      <c r="R284" s="1031"/>
      <c r="S284" s="1031"/>
      <c r="T284" s="1031"/>
      <c r="U284" s="1031"/>
      <c r="V284" s="919"/>
      <c r="W284" s="919"/>
    </row>
    <row r="285" spans="1:23" ht="15" thickBot="1">
      <c r="A285" s="1046" t="s">
        <v>890</v>
      </c>
      <c r="B285" s="1039">
        <v>100</v>
      </c>
      <c r="C285" s="1045">
        <f t="shared" si="7"/>
        <v>0.76335877862595425</v>
      </c>
      <c r="D285" s="1039">
        <v>177</v>
      </c>
      <c r="E285" s="1045">
        <f t="shared" si="8"/>
        <v>0.78666666666666663</v>
      </c>
      <c r="G285" s="919"/>
      <c r="H285" s="919"/>
      <c r="J285" s="1005"/>
      <c r="K285" s="919"/>
      <c r="L285" s="1031"/>
      <c r="M285" s="1031"/>
      <c r="N285" s="1031"/>
      <c r="O285" s="1031"/>
      <c r="P285" s="1031"/>
      <c r="Q285" s="1031"/>
      <c r="R285" s="1031"/>
      <c r="S285" s="1031"/>
      <c r="T285" s="1031"/>
      <c r="U285" s="1031"/>
      <c r="V285" s="919"/>
      <c r="W285" s="919"/>
    </row>
    <row r="286" spans="1:23" ht="14.4">
      <c r="C286" s="887"/>
      <c r="D286" s="872"/>
      <c r="E286" s="872"/>
      <c r="G286" s="919"/>
      <c r="H286" s="919"/>
      <c r="J286" s="1005"/>
      <c r="K286" s="919"/>
      <c r="L286" s="1032"/>
      <c r="M286" s="1009"/>
      <c r="N286" s="1009"/>
      <c r="O286" s="1009"/>
      <c r="P286" s="1009"/>
      <c r="Q286" s="1009"/>
      <c r="R286" s="1009"/>
      <c r="S286" s="1009"/>
      <c r="T286" s="1009"/>
      <c r="U286" s="1009"/>
    </row>
    <row r="287" spans="1:23" ht="14.4">
      <c r="A287" s="914" t="s">
        <v>849</v>
      </c>
      <c r="D287" s="983"/>
      <c r="E287" s="872"/>
      <c r="G287" s="919"/>
      <c r="H287" s="919"/>
      <c r="J287" s="1005"/>
      <c r="K287" s="919"/>
      <c r="L287" s="1047"/>
      <c r="M287" s="1009"/>
      <c r="N287" s="1009"/>
      <c r="O287" s="1009"/>
      <c r="P287" s="1009"/>
      <c r="Q287" s="1009"/>
      <c r="R287" s="1009"/>
      <c r="S287" s="1009"/>
      <c r="T287" s="1009"/>
      <c r="U287" s="1009"/>
    </row>
    <row r="288" spans="1:23" ht="14.4">
      <c r="A288" s="1042" t="s">
        <v>891</v>
      </c>
      <c r="E288" s="887"/>
      <c r="G288" s="919"/>
      <c r="H288" s="919"/>
      <c r="J288" s="1005"/>
      <c r="K288" s="919"/>
      <c r="L288" s="1032"/>
      <c r="M288" s="1009"/>
      <c r="N288" s="1009"/>
      <c r="O288" s="1009"/>
      <c r="P288" s="1009"/>
      <c r="Q288" s="1009"/>
      <c r="R288" s="1009"/>
      <c r="S288" s="1009"/>
      <c r="T288" s="1009"/>
      <c r="U288" s="1009"/>
    </row>
    <row r="289" spans="1:21" ht="13.5" customHeight="1">
      <c r="A289" s="1024" t="s">
        <v>886</v>
      </c>
      <c r="G289" s="919"/>
      <c r="H289" s="919"/>
      <c r="J289" s="1005"/>
      <c r="K289" s="919"/>
      <c r="L289" s="1032"/>
      <c r="M289" s="1009"/>
      <c r="N289" s="1009"/>
      <c r="O289" s="1009"/>
      <c r="P289" s="1009"/>
      <c r="Q289" s="1009"/>
      <c r="R289" s="1009"/>
      <c r="S289" s="1009"/>
      <c r="T289" s="1009"/>
      <c r="U289" s="1009"/>
    </row>
    <row r="290" spans="1:21" ht="13.5" customHeight="1">
      <c r="A290" s="919"/>
      <c r="B290" s="919"/>
      <c r="C290" s="919"/>
      <c r="D290" s="919"/>
      <c r="E290" s="919"/>
      <c r="F290" s="919"/>
      <c r="G290" s="919"/>
      <c r="H290" s="919"/>
      <c r="J290" s="1005"/>
      <c r="K290" s="919"/>
      <c r="L290" s="1032"/>
      <c r="M290" s="1009"/>
      <c r="N290" s="1009"/>
      <c r="O290" s="1009"/>
      <c r="P290" s="1009"/>
      <c r="Q290" s="1009"/>
      <c r="R290" s="1009"/>
      <c r="S290" s="1009"/>
      <c r="T290" s="1009"/>
      <c r="U290" s="1009"/>
    </row>
    <row r="291" spans="1:21" ht="13.5" customHeight="1">
      <c r="A291" s="919"/>
      <c r="B291" s="919"/>
      <c r="C291" s="919"/>
      <c r="D291" s="919"/>
      <c r="E291" s="919"/>
      <c r="F291" s="919"/>
      <c r="G291" s="919"/>
      <c r="H291" s="919"/>
      <c r="J291" s="1005"/>
      <c r="K291" s="919"/>
      <c r="L291" s="1007"/>
      <c r="M291" s="1008"/>
      <c r="N291" s="1008"/>
      <c r="O291" s="1008"/>
      <c r="P291" s="1008"/>
      <c r="Q291" s="1008"/>
      <c r="R291" s="1009"/>
      <c r="S291" s="1009"/>
      <c r="T291" s="1009"/>
      <c r="U291" s="1009"/>
    </row>
    <row r="292" spans="1:21" ht="13.5" customHeight="1">
      <c r="A292" s="873" t="s">
        <v>892</v>
      </c>
      <c r="B292" s="873"/>
      <c r="C292" s="873"/>
      <c r="D292" s="919"/>
      <c r="E292" s="919"/>
      <c r="F292" s="919"/>
      <c r="G292" s="919"/>
      <c r="H292" s="919"/>
      <c r="J292" s="1005"/>
      <c r="K292" s="919"/>
      <c r="L292" s="1007"/>
      <c r="M292" s="1008"/>
      <c r="N292" s="1008"/>
      <c r="O292" s="1008"/>
      <c r="P292" s="1008"/>
      <c r="Q292" s="1008"/>
      <c r="R292" s="1009"/>
      <c r="S292" s="1009"/>
      <c r="T292" s="1009"/>
      <c r="U292" s="1009"/>
    </row>
    <row r="293" spans="1:21" ht="27" thickBot="1">
      <c r="A293" s="1010"/>
      <c r="B293" s="1010" t="s">
        <v>227</v>
      </c>
      <c r="C293" s="1010" t="s">
        <v>548</v>
      </c>
      <c r="D293" s="919"/>
      <c r="E293" s="919"/>
      <c r="F293" s="919"/>
      <c r="G293" s="919"/>
      <c r="H293" s="919"/>
      <c r="J293" s="1005"/>
      <c r="K293" s="919"/>
      <c r="L293" s="1007"/>
      <c r="M293" s="1008"/>
      <c r="N293" s="1008"/>
      <c r="O293" s="1008"/>
      <c r="P293" s="1008"/>
      <c r="Q293" s="1008"/>
      <c r="R293" s="1009"/>
      <c r="S293" s="1009"/>
      <c r="T293" s="1009"/>
      <c r="U293" s="1031"/>
    </row>
    <row r="294" spans="1:21" ht="15" thickTop="1">
      <c r="A294" s="930" t="s">
        <v>570</v>
      </c>
      <c r="B294" s="1048">
        <v>50</v>
      </c>
      <c r="C294" s="887">
        <f>B294/126</f>
        <v>0.3968253968253968</v>
      </c>
      <c r="D294" s="919"/>
      <c r="E294" s="919"/>
      <c r="F294" s="919"/>
      <c r="G294" s="919"/>
      <c r="H294" s="919"/>
      <c r="J294" s="1005"/>
      <c r="K294" s="919"/>
      <c r="L294" s="1007"/>
      <c r="M294" s="1008"/>
      <c r="N294" s="1008"/>
      <c r="O294" s="1008"/>
      <c r="P294" s="1008"/>
      <c r="Q294" s="1008"/>
      <c r="R294" s="1009"/>
      <c r="S294" s="1009"/>
      <c r="T294" s="1009"/>
      <c r="U294" s="1009"/>
    </row>
    <row r="295" spans="1:21" ht="14.4">
      <c r="A295" s="930" t="s">
        <v>893</v>
      </c>
      <c r="B295" s="1048">
        <v>17</v>
      </c>
      <c r="C295" s="887">
        <f t="shared" ref="C295:C301" si="9">B295/126</f>
        <v>0.13492063492063491</v>
      </c>
      <c r="D295" s="919"/>
      <c r="E295" s="919"/>
      <c r="F295" s="919"/>
      <c r="G295" s="919"/>
      <c r="H295" s="919"/>
      <c r="J295" s="1005"/>
      <c r="K295" s="919"/>
      <c r="L295" s="1007"/>
      <c r="M295" s="1008"/>
      <c r="N295" s="1008"/>
      <c r="O295" s="1008"/>
      <c r="P295" s="1008"/>
      <c r="Q295" s="1008"/>
      <c r="R295" s="1009"/>
      <c r="S295" s="1009"/>
      <c r="T295" s="1009"/>
      <c r="U295" s="1009"/>
    </row>
    <row r="296" spans="1:21" ht="14.4">
      <c r="A296" s="930" t="s">
        <v>894</v>
      </c>
      <c r="B296" s="1048">
        <v>25</v>
      </c>
      <c r="C296" s="887">
        <f t="shared" si="9"/>
        <v>0.1984126984126984</v>
      </c>
      <c r="D296" s="919"/>
      <c r="E296" s="919"/>
      <c r="F296" s="919"/>
      <c r="G296" s="919"/>
      <c r="H296" s="919"/>
      <c r="J296" s="1005"/>
      <c r="K296" s="919"/>
      <c r="L296" s="1007"/>
      <c r="M296" s="1008"/>
      <c r="N296" s="1008"/>
      <c r="O296" s="1008"/>
      <c r="P296" s="1008"/>
      <c r="Q296" s="1008"/>
      <c r="R296" s="1009"/>
      <c r="S296" s="1009"/>
      <c r="T296" s="1009"/>
      <c r="U296" s="1009"/>
    </row>
    <row r="297" spans="1:21" ht="14.4">
      <c r="A297" s="930" t="s">
        <v>895</v>
      </c>
      <c r="B297" s="983">
        <v>13</v>
      </c>
      <c r="C297" s="887">
        <f t="shared" si="9"/>
        <v>0.10317460317460317</v>
      </c>
      <c r="D297" s="919"/>
      <c r="E297" s="919"/>
      <c r="F297" s="919"/>
      <c r="G297" s="919"/>
      <c r="H297" s="919"/>
      <c r="J297" s="1005"/>
      <c r="K297" s="919"/>
      <c r="L297" s="1007"/>
      <c r="M297" s="1008"/>
      <c r="N297" s="1008"/>
      <c r="O297" s="1008"/>
      <c r="P297" s="1008"/>
      <c r="Q297" s="1008"/>
      <c r="R297" s="1009"/>
      <c r="S297" s="1009"/>
      <c r="T297" s="1009"/>
      <c r="U297" s="1009"/>
    </row>
    <row r="298" spans="1:21" ht="14.4">
      <c r="A298" s="930" t="s">
        <v>896</v>
      </c>
      <c r="B298" s="983">
        <v>7</v>
      </c>
      <c r="C298" s="887">
        <f t="shared" si="9"/>
        <v>5.5555555555555552E-2</v>
      </c>
      <c r="D298" s="919"/>
      <c r="E298" s="919"/>
      <c r="F298" s="919"/>
      <c r="G298" s="919"/>
      <c r="H298" s="919"/>
      <c r="J298" s="1005"/>
      <c r="K298" s="919"/>
      <c r="L298" s="1007"/>
      <c r="M298" s="1008"/>
      <c r="N298" s="1008"/>
      <c r="O298" s="1008"/>
      <c r="P298" s="1008"/>
      <c r="Q298" s="1008"/>
      <c r="R298" s="1009"/>
      <c r="S298" s="1009"/>
      <c r="T298" s="1009"/>
      <c r="U298" s="1009"/>
    </row>
    <row r="299" spans="1:21" ht="14.4">
      <c r="A299" s="930" t="s">
        <v>897</v>
      </c>
      <c r="B299" s="983">
        <v>1</v>
      </c>
      <c r="C299" s="887">
        <f t="shared" si="9"/>
        <v>7.9365079365079361E-3</v>
      </c>
      <c r="D299" s="919"/>
      <c r="E299" s="919"/>
      <c r="F299" s="919"/>
      <c r="G299" s="919"/>
      <c r="H299" s="919"/>
      <c r="J299" s="1005"/>
      <c r="K299" s="919"/>
      <c r="L299" s="1049"/>
      <c r="M299" s="1008"/>
      <c r="N299" s="1008"/>
      <c r="O299" s="1008"/>
      <c r="P299" s="1008"/>
      <c r="Q299" s="1008"/>
      <c r="R299" s="1009"/>
      <c r="S299" s="1009"/>
      <c r="T299" s="1009"/>
      <c r="U299" s="1009"/>
    </row>
    <row r="300" spans="1:21" ht="14.4">
      <c r="A300" s="930" t="s">
        <v>898</v>
      </c>
      <c r="B300" s="983">
        <v>6</v>
      </c>
      <c r="C300" s="887">
        <f t="shared" si="9"/>
        <v>4.7619047619047616E-2</v>
      </c>
      <c r="D300" s="919"/>
      <c r="E300" s="919"/>
      <c r="F300" s="919"/>
      <c r="G300" s="919"/>
      <c r="H300" s="919"/>
      <c r="J300" s="1005"/>
      <c r="K300" s="919"/>
      <c r="L300" s="919"/>
      <c r="M300" s="919"/>
      <c r="N300" s="919"/>
      <c r="O300" s="919"/>
      <c r="P300" s="919"/>
      <c r="Q300" s="919"/>
      <c r="R300" s="919"/>
      <c r="S300" s="919"/>
      <c r="T300" s="919"/>
      <c r="U300" s="919"/>
    </row>
    <row r="301" spans="1:21" ht="15" thickBot="1">
      <c r="A301" s="1050" t="s">
        <v>899</v>
      </c>
      <c r="B301" s="1039">
        <v>7</v>
      </c>
      <c r="C301" s="1045">
        <f t="shared" si="9"/>
        <v>5.5555555555555552E-2</v>
      </c>
      <c r="D301" s="919"/>
      <c r="E301" s="919"/>
      <c r="F301" s="919"/>
      <c r="G301" s="919"/>
      <c r="H301" s="919"/>
      <c r="J301" s="1005"/>
      <c r="K301" s="919"/>
      <c r="L301" s="888" t="s">
        <v>856</v>
      </c>
      <c r="M301" s="919"/>
      <c r="N301" s="919"/>
      <c r="O301" s="919"/>
      <c r="P301" s="919"/>
      <c r="Q301" s="919"/>
      <c r="R301" s="919"/>
      <c r="S301" s="919"/>
      <c r="T301" s="919"/>
      <c r="U301" s="919"/>
    </row>
    <row r="302" spans="1:21" ht="14.4">
      <c r="A302" s="930"/>
      <c r="C302" s="887"/>
      <c r="D302" s="919"/>
      <c r="E302" s="919"/>
      <c r="F302" s="919"/>
      <c r="G302" s="919"/>
      <c r="H302" s="919"/>
      <c r="J302" s="1005"/>
      <c r="K302" s="919"/>
      <c r="L302" s="919"/>
      <c r="M302" s="919"/>
      <c r="N302" s="919"/>
      <c r="O302" s="919"/>
      <c r="P302" s="919"/>
      <c r="Q302" s="919"/>
      <c r="R302" s="919"/>
      <c r="S302" s="919"/>
      <c r="T302" s="919"/>
      <c r="U302" s="919"/>
    </row>
    <row r="303" spans="1:21" ht="14.4">
      <c r="A303" s="914" t="s">
        <v>849</v>
      </c>
      <c r="D303" s="919"/>
      <c r="E303" s="919"/>
      <c r="F303" s="919"/>
      <c r="G303" s="919"/>
      <c r="H303" s="919"/>
      <c r="J303" s="1005"/>
      <c r="K303" s="919"/>
      <c r="L303" s="919"/>
      <c r="M303" s="919"/>
      <c r="N303" s="919"/>
      <c r="O303" s="919"/>
      <c r="P303" s="919"/>
      <c r="Q303" s="919"/>
      <c r="R303" s="919"/>
      <c r="S303" s="919"/>
      <c r="T303" s="919"/>
      <c r="U303" s="919"/>
    </row>
    <row r="304" spans="1:21" ht="13.5" customHeight="1">
      <c r="A304" s="1042" t="s">
        <v>900</v>
      </c>
      <c r="D304" s="919"/>
      <c r="E304" s="919"/>
      <c r="F304" s="919"/>
      <c r="G304" s="919"/>
      <c r="H304" s="919"/>
      <c r="J304" s="1005"/>
      <c r="K304" s="919"/>
      <c r="L304" s="1031"/>
      <c r="M304" s="1031"/>
      <c r="N304" s="1031"/>
      <c r="O304" s="1031"/>
      <c r="P304" s="1031"/>
      <c r="Q304" s="1031"/>
      <c r="R304" s="1031"/>
      <c r="S304" s="1031"/>
      <c r="T304" s="1031"/>
      <c r="U304" s="1031"/>
    </row>
    <row r="305" spans="1:21" ht="13.5" customHeight="1">
      <c r="A305" s="1024" t="s">
        <v>901</v>
      </c>
      <c r="D305" s="919"/>
      <c r="E305" s="919"/>
      <c r="F305" s="919"/>
      <c r="G305" s="919"/>
      <c r="H305" s="919"/>
      <c r="J305" s="1005"/>
      <c r="K305" s="919"/>
      <c r="L305" s="1031"/>
      <c r="M305" s="1031"/>
      <c r="N305" s="1031"/>
      <c r="O305" s="1031"/>
      <c r="P305" s="1031"/>
      <c r="Q305" s="1031"/>
      <c r="R305" s="1031"/>
      <c r="S305" s="1031"/>
      <c r="T305" s="1031"/>
      <c r="U305" s="1031"/>
    </row>
    <row r="306" spans="1:21" ht="13.5" customHeight="1">
      <c r="A306" s="919"/>
      <c r="B306" s="919"/>
      <c r="C306" s="919"/>
      <c r="D306" s="919"/>
      <c r="E306" s="919"/>
      <c r="F306" s="919"/>
      <c r="G306" s="919"/>
      <c r="H306" s="919"/>
      <c r="J306" s="1005"/>
      <c r="K306" s="919"/>
      <c r="L306" s="1031"/>
      <c r="M306" s="1031"/>
      <c r="N306" s="1031"/>
      <c r="O306" s="1031"/>
      <c r="P306" s="1031"/>
      <c r="Q306" s="1031"/>
      <c r="R306" s="1031"/>
      <c r="S306" s="1031"/>
      <c r="T306" s="1031"/>
      <c r="U306" s="1031"/>
    </row>
    <row r="307" spans="1:21" ht="13.5" customHeight="1">
      <c r="A307" s="919"/>
      <c r="B307" s="919"/>
      <c r="C307" s="919"/>
      <c r="D307" s="919"/>
      <c r="E307" s="919"/>
      <c r="F307" s="919"/>
      <c r="G307" s="919"/>
      <c r="H307" s="919"/>
      <c r="J307" s="1005"/>
      <c r="K307" s="919"/>
      <c r="L307" s="1031"/>
      <c r="M307" s="1031"/>
      <c r="N307" s="1031"/>
      <c r="O307" s="1031"/>
      <c r="P307" s="1031"/>
      <c r="Q307" s="1031"/>
      <c r="R307" s="1031"/>
      <c r="S307" s="1031"/>
      <c r="T307" s="1031"/>
      <c r="U307" s="1031"/>
    </row>
    <row r="308" spans="1:21" ht="14.4">
      <c r="A308" s="873" t="s">
        <v>902</v>
      </c>
      <c r="B308" s="873"/>
      <c r="C308" s="873"/>
      <c r="D308" s="919"/>
      <c r="E308" s="919"/>
      <c r="F308" s="919"/>
      <c r="G308" s="919"/>
      <c r="H308" s="919"/>
      <c r="J308" s="1005"/>
      <c r="K308" s="919"/>
      <c r="L308" s="1031"/>
      <c r="M308" s="1031"/>
      <c r="N308" s="1031"/>
      <c r="O308" s="1031"/>
      <c r="P308" s="1031"/>
      <c r="Q308" s="1031"/>
      <c r="R308" s="1031"/>
      <c r="S308" s="1031"/>
      <c r="T308" s="1031"/>
      <c r="U308" s="1031"/>
    </row>
    <row r="309" spans="1:21" ht="27" thickBot="1">
      <c r="A309" s="1010"/>
      <c r="B309" s="1010" t="s">
        <v>227</v>
      </c>
      <c r="C309" s="1010" t="s">
        <v>548</v>
      </c>
      <c r="D309" s="919"/>
      <c r="E309" s="919"/>
      <c r="F309" s="919"/>
      <c r="G309" s="919"/>
      <c r="H309" s="919"/>
      <c r="J309" s="1005"/>
      <c r="K309" s="919"/>
      <c r="L309" s="1031"/>
      <c r="M309" s="1031"/>
      <c r="N309" s="1031"/>
      <c r="O309" s="1031"/>
      <c r="P309" s="1031"/>
      <c r="Q309" s="1031"/>
      <c r="R309" s="1031"/>
      <c r="S309" s="1031"/>
      <c r="T309" s="1031"/>
      <c r="U309" s="1031"/>
    </row>
    <row r="310" spans="1:21" ht="15" thickTop="1">
      <c r="A310" s="930" t="s">
        <v>903</v>
      </c>
      <c r="B310" s="1048">
        <v>11</v>
      </c>
      <c r="C310" s="887">
        <f>B310/47</f>
        <v>0.23404255319148937</v>
      </c>
      <c r="D310" s="919"/>
      <c r="E310" s="919"/>
      <c r="F310" s="919"/>
      <c r="G310" s="919"/>
      <c r="H310" s="919"/>
      <c r="J310" s="1005"/>
      <c r="K310" s="919"/>
      <c r="L310" s="1031"/>
      <c r="M310" s="1031"/>
      <c r="N310" s="1031"/>
      <c r="O310" s="1031"/>
      <c r="P310" s="1031"/>
      <c r="Q310" s="1031"/>
      <c r="R310" s="1031"/>
      <c r="S310" s="1031"/>
      <c r="T310" s="1031"/>
      <c r="U310" s="1031"/>
    </row>
    <row r="311" spans="1:21" ht="14.4">
      <c r="A311" s="930" t="s">
        <v>904</v>
      </c>
      <c r="B311" s="1048">
        <v>22</v>
      </c>
      <c r="C311" s="887">
        <f t="shared" ref="C311:C315" si="10">B311/47</f>
        <v>0.46808510638297873</v>
      </c>
      <c r="D311" s="919"/>
      <c r="E311" s="919"/>
      <c r="F311" s="919"/>
      <c r="G311" s="919"/>
      <c r="H311" s="919"/>
      <c r="J311" s="1005"/>
      <c r="K311" s="919"/>
      <c r="L311" s="1031"/>
      <c r="M311" s="1031"/>
      <c r="N311" s="1031"/>
      <c r="O311" s="1031"/>
      <c r="P311" s="1031"/>
      <c r="Q311" s="1031"/>
      <c r="R311" s="1031"/>
      <c r="S311" s="1031"/>
      <c r="T311" s="1031"/>
      <c r="U311" s="1031"/>
    </row>
    <row r="312" spans="1:21" ht="14.4">
      <c r="A312" s="930" t="s">
        <v>905</v>
      </c>
      <c r="B312" s="1048">
        <v>4</v>
      </c>
      <c r="C312" s="887">
        <f t="shared" si="10"/>
        <v>8.5106382978723402E-2</v>
      </c>
      <c r="D312" s="919"/>
      <c r="E312" s="919"/>
      <c r="F312" s="919"/>
      <c r="G312" s="919"/>
      <c r="H312" s="919"/>
      <c r="J312" s="1005"/>
      <c r="K312" s="919"/>
      <c r="L312" s="1031"/>
      <c r="M312" s="1031"/>
      <c r="N312" s="1031"/>
      <c r="O312" s="1031"/>
      <c r="P312" s="1031"/>
      <c r="Q312" s="1031"/>
      <c r="R312" s="1031"/>
      <c r="S312" s="1031"/>
      <c r="T312" s="1031"/>
      <c r="U312" s="1031"/>
    </row>
    <row r="313" spans="1:21" ht="14.4">
      <c r="A313" s="930" t="s">
        <v>906</v>
      </c>
      <c r="B313" s="983">
        <v>3</v>
      </c>
      <c r="C313" s="887">
        <f t="shared" si="10"/>
        <v>6.3829787234042548E-2</v>
      </c>
      <c r="D313" s="919"/>
      <c r="E313" s="919"/>
      <c r="F313" s="919"/>
      <c r="G313" s="919"/>
      <c r="H313" s="919"/>
      <c r="J313" s="1005"/>
      <c r="K313" s="919"/>
      <c r="L313" s="1031"/>
      <c r="M313" s="1031"/>
      <c r="N313" s="1031"/>
      <c r="O313" s="1031"/>
      <c r="P313" s="1031"/>
      <c r="Q313" s="1031"/>
      <c r="R313" s="1031"/>
      <c r="S313" s="1031"/>
      <c r="T313" s="1031"/>
      <c r="U313" s="1031"/>
    </row>
    <row r="314" spans="1:21" ht="14.4">
      <c r="A314" s="930" t="s">
        <v>907</v>
      </c>
      <c r="B314" s="983">
        <v>6</v>
      </c>
      <c r="C314" s="887">
        <f t="shared" si="10"/>
        <v>0.1276595744680851</v>
      </c>
      <c r="D314" s="919"/>
      <c r="E314" s="919"/>
      <c r="F314" s="919"/>
      <c r="G314" s="919"/>
      <c r="H314" s="919"/>
      <c r="J314" s="1005"/>
      <c r="K314" s="919"/>
      <c r="L314" s="1032"/>
      <c r="M314" s="1009"/>
      <c r="N314" s="1009"/>
      <c r="O314" s="1009"/>
      <c r="P314" s="1009"/>
      <c r="Q314" s="1009"/>
      <c r="R314" s="1009"/>
      <c r="S314" s="1009"/>
      <c r="T314" s="1009"/>
      <c r="U314" s="1009"/>
    </row>
    <row r="315" spans="1:21" ht="15" thickBot="1">
      <c r="A315" s="1050" t="s">
        <v>908</v>
      </c>
      <c r="B315" s="1039">
        <v>1</v>
      </c>
      <c r="C315" s="1045">
        <f t="shared" si="10"/>
        <v>2.1276595744680851E-2</v>
      </c>
      <c r="D315" s="919"/>
      <c r="E315" s="919"/>
      <c r="F315" s="919"/>
      <c r="G315" s="919"/>
      <c r="H315" s="919"/>
      <c r="J315" s="1005"/>
      <c r="K315" s="919"/>
      <c r="L315" s="1032"/>
      <c r="M315" s="1009"/>
      <c r="N315" s="1009"/>
      <c r="O315" s="1009"/>
      <c r="P315" s="1009"/>
      <c r="Q315" s="1009"/>
      <c r="R315" s="1009"/>
      <c r="S315" s="1009"/>
      <c r="T315" s="1009"/>
      <c r="U315" s="1009"/>
    </row>
    <row r="316" spans="1:21" ht="13.5" customHeight="1">
      <c r="A316" s="930"/>
      <c r="C316" s="887"/>
      <c r="D316" s="919"/>
      <c r="E316" s="919"/>
      <c r="F316" s="919"/>
      <c r="G316" s="919"/>
      <c r="H316" s="919"/>
      <c r="J316" s="1005"/>
      <c r="K316" s="919"/>
      <c r="L316" s="1032"/>
      <c r="M316" s="1009"/>
      <c r="N316" s="1009"/>
      <c r="O316" s="1009"/>
      <c r="P316" s="1009"/>
      <c r="Q316" s="1009"/>
      <c r="R316" s="1009"/>
      <c r="S316" s="1009"/>
      <c r="T316" s="1009"/>
      <c r="U316" s="1009"/>
    </row>
    <row r="317" spans="1:21" ht="13.5" customHeight="1">
      <c r="A317" s="914" t="s">
        <v>849</v>
      </c>
      <c r="D317" s="919"/>
      <c r="E317" s="919"/>
      <c r="F317" s="919"/>
      <c r="G317" s="919"/>
      <c r="H317" s="919"/>
      <c r="J317" s="1005"/>
      <c r="K317" s="919"/>
      <c r="L317" s="1007"/>
      <c r="M317" s="1008"/>
      <c r="N317" s="1008"/>
      <c r="O317" s="1008"/>
      <c r="P317" s="1008"/>
      <c r="Q317" s="1008"/>
      <c r="R317" s="1009"/>
      <c r="S317" s="1009"/>
      <c r="T317" s="1009"/>
      <c r="U317" s="1009"/>
    </row>
    <row r="318" spans="1:21" ht="13.5" customHeight="1">
      <c r="A318" s="1042" t="s">
        <v>909</v>
      </c>
      <c r="D318" s="919"/>
      <c r="E318" s="919"/>
      <c r="F318" s="919"/>
      <c r="G318" s="919"/>
      <c r="H318" s="919"/>
      <c r="J318" s="1005"/>
      <c r="K318" s="919"/>
      <c r="L318" s="1007"/>
      <c r="M318" s="1008"/>
      <c r="N318" s="1008"/>
      <c r="O318" s="1008"/>
      <c r="P318" s="1008"/>
      <c r="Q318" s="1008"/>
      <c r="R318" s="1009"/>
      <c r="S318" s="1009"/>
      <c r="T318" s="1009"/>
      <c r="U318" s="1009"/>
    </row>
    <row r="319" spans="1:21" ht="13.5" customHeight="1">
      <c r="A319" s="1024" t="s">
        <v>910</v>
      </c>
      <c r="D319" s="919"/>
      <c r="E319" s="919"/>
      <c r="F319" s="919"/>
      <c r="G319" s="919"/>
      <c r="H319" s="919"/>
      <c r="J319" s="1005"/>
      <c r="K319" s="919"/>
      <c r="L319" s="1007"/>
      <c r="M319" s="1008"/>
      <c r="N319" s="1008"/>
      <c r="O319" s="1008"/>
      <c r="P319" s="1008"/>
      <c r="Q319" s="1008"/>
      <c r="R319" s="1009"/>
      <c r="S319" s="1009"/>
      <c r="T319" s="1009"/>
      <c r="U319" s="1009"/>
    </row>
    <row r="320" spans="1:21" ht="14.4">
      <c r="A320" s="919"/>
      <c r="B320" s="919"/>
      <c r="C320" s="919"/>
      <c r="D320" s="919"/>
      <c r="E320" s="919"/>
      <c r="F320" s="919"/>
      <c r="G320" s="919"/>
      <c r="H320" s="919"/>
      <c r="J320" s="1005"/>
      <c r="K320" s="919"/>
      <c r="L320" s="1007"/>
      <c r="M320" s="1008"/>
      <c r="N320" s="1008"/>
      <c r="O320" s="1008"/>
      <c r="P320" s="1008"/>
      <c r="Q320" s="1008"/>
      <c r="R320" s="1009"/>
      <c r="S320" s="1009"/>
      <c r="T320" s="1009"/>
      <c r="U320" s="1009"/>
    </row>
    <row r="321" spans="1:23" ht="14.4">
      <c r="A321" s="919"/>
      <c r="B321" s="919"/>
      <c r="C321" s="919"/>
      <c r="D321" s="919"/>
      <c r="E321" s="919"/>
      <c r="F321" s="919"/>
      <c r="G321" s="919"/>
      <c r="H321" s="919"/>
      <c r="J321" s="1005"/>
      <c r="K321" s="919"/>
      <c r="L321" s="1007"/>
      <c r="M321" s="1008"/>
      <c r="N321" s="1008"/>
      <c r="O321" s="1008"/>
      <c r="P321" s="1008"/>
      <c r="Q321" s="1008"/>
      <c r="R321" s="1009"/>
      <c r="S321" s="1009"/>
      <c r="T321" s="1009"/>
      <c r="U321" s="1009"/>
    </row>
    <row r="322" spans="1:23" ht="14.4">
      <c r="A322" s="919"/>
      <c r="B322" s="919"/>
      <c r="C322" s="919"/>
      <c r="D322" s="919"/>
      <c r="E322" s="919"/>
      <c r="F322" s="919"/>
      <c r="G322" s="919"/>
      <c r="H322" s="919"/>
      <c r="J322" s="1005"/>
      <c r="K322" s="919"/>
      <c r="L322" s="919"/>
      <c r="M322" s="919"/>
      <c r="N322" s="919"/>
      <c r="O322" s="919"/>
      <c r="P322" s="919"/>
      <c r="Q322" s="919"/>
      <c r="R322" s="919"/>
      <c r="S322" s="919"/>
      <c r="T322" s="919"/>
      <c r="U322" s="919"/>
      <c r="V322" s="919"/>
      <c r="W322" s="919"/>
    </row>
    <row r="323" spans="1:23" ht="14.4">
      <c r="A323" s="919"/>
      <c r="B323" s="919"/>
      <c r="C323" s="919"/>
      <c r="D323" s="919"/>
      <c r="E323" s="919"/>
      <c r="F323" s="919"/>
      <c r="G323" s="919"/>
      <c r="H323" s="919"/>
      <c r="J323" s="1005"/>
      <c r="K323" s="919"/>
      <c r="L323" s="888" t="s">
        <v>856</v>
      </c>
      <c r="M323" s="919"/>
      <c r="N323" s="919"/>
      <c r="O323" s="919"/>
      <c r="P323" s="919"/>
      <c r="Q323" s="919"/>
      <c r="R323" s="919"/>
      <c r="S323" s="919"/>
      <c r="T323" s="919"/>
      <c r="U323" s="919"/>
      <c r="V323" s="919"/>
      <c r="W323" s="919"/>
    </row>
    <row r="324" spans="1:23" ht="14.4">
      <c r="A324" s="919"/>
      <c r="B324" s="919"/>
      <c r="C324" s="919"/>
      <c r="D324" s="919"/>
      <c r="E324" s="919"/>
      <c r="F324" s="919"/>
      <c r="G324" s="919"/>
      <c r="H324" s="919"/>
      <c r="J324" s="1005"/>
      <c r="K324" s="919"/>
      <c r="L324" s="919"/>
      <c r="M324" s="919"/>
      <c r="N324" s="919"/>
      <c r="O324" s="919"/>
      <c r="P324" s="919"/>
      <c r="Q324" s="919"/>
      <c r="R324" s="919"/>
      <c r="S324" s="919"/>
      <c r="T324" s="919"/>
      <c r="U324" s="919"/>
      <c r="V324" s="919"/>
      <c r="W324" s="919"/>
    </row>
    <row r="325" spans="1:23" ht="14.4">
      <c r="A325" s="919"/>
      <c r="B325" s="919"/>
      <c r="C325" s="919"/>
      <c r="D325" s="919"/>
      <c r="E325" s="919"/>
      <c r="F325" s="919"/>
      <c r="G325" s="919"/>
      <c r="H325" s="919"/>
      <c r="J325" s="1005"/>
      <c r="K325" s="919"/>
      <c r="L325" s="1031"/>
      <c r="M325" s="1031"/>
      <c r="N325" s="1031"/>
      <c r="O325" s="1031"/>
      <c r="P325" s="1031"/>
      <c r="Q325" s="1031"/>
      <c r="R325" s="1031"/>
      <c r="S325" s="1031"/>
      <c r="T325" s="1031"/>
      <c r="U325" s="1031"/>
      <c r="V325" s="919"/>
      <c r="W325" s="919"/>
    </row>
    <row r="326" spans="1:23" ht="14.4">
      <c r="A326" s="919"/>
      <c r="B326" s="919"/>
      <c r="C326" s="919"/>
      <c r="D326" s="919"/>
      <c r="E326" s="919"/>
      <c r="F326" s="919"/>
      <c r="G326" s="919"/>
      <c r="H326" s="919"/>
      <c r="J326" s="1005"/>
      <c r="K326" s="919"/>
      <c r="L326" s="1031"/>
      <c r="M326" s="1031"/>
      <c r="N326" s="1031"/>
      <c r="O326" s="1031"/>
      <c r="P326" s="1031"/>
      <c r="Q326" s="1031"/>
      <c r="R326" s="1031"/>
      <c r="S326" s="1031"/>
      <c r="T326" s="1031"/>
      <c r="U326" s="1031"/>
      <c r="V326" s="919"/>
      <c r="W326" s="919"/>
    </row>
    <row r="327" spans="1:23" ht="14.4">
      <c r="A327" s="919"/>
      <c r="B327" s="919"/>
      <c r="C327" s="919"/>
      <c r="D327" s="919"/>
      <c r="E327" s="919"/>
      <c r="F327" s="919"/>
      <c r="G327" s="919"/>
      <c r="H327" s="919"/>
      <c r="J327" s="1005"/>
      <c r="K327" s="919"/>
      <c r="L327" s="1031"/>
      <c r="M327" s="1031"/>
      <c r="N327" s="1031"/>
      <c r="O327" s="1031"/>
      <c r="P327" s="1031"/>
      <c r="Q327" s="1031"/>
      <c r="R327" s="1031"/>
      <c r="S327" s="1031"/>
      <c r="T327" s="1031"/>
      <c r="U327" s="1031"/>
      <c r="V327" s="919"/>
      <c r="W327" s="919"/>
    </row>
    <row r="328" spans="1:23" ht="14.4">
      <c r="A328" s="919"/>
      <c r="B328" s="919"/>
      <c r="C328" s="919"/>
      <c r="D328" s="919"/>
      <c r="E328" s="919"/>
      <c r="F328" s="919"/>
      <c r="G328" s="919"/>
      <c r="H328" s="919"/>
      <c r="J328" s="1005"/>
      <c r="K328" s="919"/>
      <c r="L328" s="1031"/>
      <c r="M328" s="1031"/>
      <c r="N328" s="1031"/>
      <c r="O328" s="1031"/>
      <c r="P328" s="1031"/>
      <c r="Q328" s="1031"/>
      <c r="R328" s="1031"/>
      <c r="S328" s="1031"/>
      <c r="T328" s="1031"/>
      <c r="U328" s="1031"/>
      <c r="V328" s="919"/>
      <c r="W328" s="919"/>
    </row>
    <row r="329" spans="1:23" ht="14.4">
      <c r="A329" s="919"/>
      <c r="B329" s="919"/>
      <c r="C329" s="919"/>
      <c r="D329" s="919"/>
      <c r="E329" s="919"/>
      <c r="F329" s="919"/>
      <c r="G329" s="919"/>
      <c r="H329" s="919"/>
      <c r="J329" s="1005"/>
      <c r="K329" s="919"/>
      <c r="L329" s="1031"/>
      <c r="M329" s="1031"/>
      <c r="N329" s="1031"/>
      <c r="O329" s="1031"/>
      <c r="P329" s="1031"/>
      <c r="Q329" s="1031"/>
      <c r="R329" s="1031"/>
      <c r="S329" s="1031"/>
      <c r="T329" s="1031"/>
      <c r="U329" s="1031"/>
      <c r="V329" s="919"/>
      <c r="W329" s="919"/>
    </row>
    <row r="330" spans="1:23" ht="14.4">
      <c r="A330" s="919"/>
      <c r="B330" s="919"/>
      <c r="C330" s="919"/>
      <c r="D330" s="919"/>
      <c r="E330" s="919"/>
      <c r="F330" s="919"/>
      <c r="G330" s="919"/>
      <c r="H330" s="919"/>
      <c r="J330" s="1005"/>
      <c r="K330" s="919"/>
      <c r="L330" s="1031"/>
      <c r="M330" s="1031"/>
      <c r="N330" s="1031"/>
      <c r="O330" s="1031"/>
      <c r="P330" s="1031"/>
      <c r="Q330" s="1031"/>
      <c r="R330" s="1031"/>
      <c r="S330" s="1031"/>
      <c r="T330" s="1031"/>
      <c r="U330" s="1031"/>
      <c r="V330" s="919"/>
      <c r="W330" s="919"/>
    </row>
    <row r="331" spans="1:23" ht="14.4">
      <c r="A331" s="919"/>
      <c r="B331" s="919"/>
      <c r="C331" s="919"/>
      <c r="D331" s="919"/>
      <c r="E331" s="919"/>
      <c r="F331" s="919"/>
      <c r="G331" s="919"/>
      <c r="H331" s="919"/>
      <c r="J331" s="1005"/>
      <c r="K331" s="919"/>
      <c r="L331" s="1031"/>
      <c r="M331" s="1031"/>
      <c r="N331" s="1031"/>
      <c r="O331" s="1031"/>
      <c r="P331" s="1031"/>
      <c r="Q331" s="1031"/>
      <c r="R331" s="1031"/>
      <c r="S331" s="1031"/>
      <c r="T331" s="1031"/>
      <c r="U331" s="1031"/>
      <c r="V331" s="919"/>
      <c r="W331" s="919"/>
    </row>
    <row r="332" spans="1:23" ht="14.4">
      <c r="A332" s="919"/>
      <c r="B332" s="919"/>
      <c r="C332" s="919"/>
      <c r="D332" s="919"/>
      <c r="E332" s="919"/>
      <c r="F332" s="919"/>
      <c r="G332" s="919"/>
      <c r="H332" s="919"/>
      <c r="J332" s="1005"/>
      <c r="K332" s="919"/>
      <c r="L332" s="1031"/>
      <c r="M332" s="1031"/>
      <c r="N332" s="1031"/>
      <c r="O332" s="1031"/>
      <c r="P332" s="1031"/>
      <c r="Q332" s="1031"/>
      <c r="R332" s="1031"/>
      <c r="S332" s="1031"/>
      <c r="T332" s="1031"/>
      <c r="U332" s="1031"/>
      <c r="V332" s="919"/>
      <c r="W332" s="919"/>
    </row>
    <row r="333" spans="1:23" ht="13.5" customHeight="1">
      <c r="A333" s="919"/>
      <c r="B333" s="919"/>
      <c r="C333" s="919"/>
      <c r="D333" s="919"/>
      <c r="E333" s="919"/>
      <c r="F333" s="919"/>
      <c r="G333" s="919"/>
      <c r="H333" s="919"/>
      <c r="J333" s="1005"/>
      <c r="K333" s="919"/>
      <c r="L333" s="1031"/>
      <c r="M333" s="1031"/>
      <c r="N333" s="1031"/>
      <c r="O333" s="1031"/>
      <c r="P333" s="1031"/>
      <c r="Q333" s="1031"/>
      <c r="R333" s="1031"/>
      <c r="S333" s="1031"/>
      <c r="T333" s="1031"/>
      <c r="U333" s="1031"/>
      <c r="V333" s="919"/>
      <c r="W333" s="919"/>
    </row>
    <row r="334" spans="1:23" ht="13.5" customHeight="1">
      <c r="A334" s="919"/>
      <c r="B334" s="919"/>
      <c r="C334" s="919"/>
      <c r="D334" s="919"/>
      <c r="E334" s="919"/>
      <c r="F334" s="919"/>
      <c r="G334" s="919"/>
      <c r="H334" s="919"/>
      <c r="J334" s="1005"/>
      <c r="K334" s="919"/>
      <c r="L334" s="1031"/>
      <c r="M334" s="1031"/>
      <c r="N334" s="1031"/>
      <c r="O334" s="1031"/>
      <c r="P334" s="1031"/>
      <c r="Q334" s="1031"/>
      <c r="R334" s="1031"/>
      <c r="S334" s="1031"/>
      <c r="T334" s="1031"/>
      <c r="U334" s="1031"/>
      <c r="V334" s="919"/>
      <c r="W334" s="919"/>
    </row>
    <row r="335" spans="1:23" ht="13.5" customHeight="1">
      <c r="A335" s="919"/>
      <c r="B335" s="919"/>
      <c r="C335" s="919"/>
      <c r="D335" s="919"/>
      <c r="E335" s="919"/>
      <c r="F335" s="919"/>
      <c r="G335" s="919"/>
      <c r="H335" s="919"/>
      <c r="J335" s="1005"/>
      <c r="K335" s="919"/>
      <c r="L335" s="1031"/>
      <c r="M335" s="1031"/>
      <c r="N335" s="1031"/>
      <c r="O335" s="1031"/>
      <c r="P335" s="1031"/>
      <c r="Q335" s="1031"/>
      <c r="R335" s="1031"/>
      <c r="S335" s="1031"/>
      <c r="T335" s="1031"/>
      <c r="U335" s="1031"/>
      <c r="V335" s="919"/>
      <c r="W335" s="919"/>
    </row>
    <row r="336" spans="1:23" ht="13.5" customHeight="1">
      <c r="A336" s="919"/>
      <c r="B336" s="919"/>
      <c r="C336" s="919"/>
      <c r="D336" s="919"/>
      <c r="E336" s="919"/>
      <c r="F336" s="919"/>
      <c r="G336" s="919"/>
      <c r="H336" s="919"/>
      <c r="J336" s="1005"/>
      <c r="K336" s="919"/>
      <c r="L336" s="1031"/>
      <c r="M336" s="1031"/>
      <c r="N336" s="1031"/>
      <c r="O336" s="1031"/>
      <c r="P336" s="1031"/>
      <c r="Q336" s="1031"/>
      <c r="R336" s="1031"/>
      <c r="S336" s="1031"/>
      <c r="T336" s="1031"/>
      <c r="U336" s="1031"/>
      <c r="V336" s="919"/>
      <c r="W336" s="919"/>
    </row>
    <row r="337" spans="1:23" ht="14.4">
      <c r="A337" s="919"/>
      <c r="B337" s="919"/>
      <c r="C337" s="919"/>
      <c r="D337" s="919"/>
      <c r="E337" s="919"/>
      <c r="F337" s="919"/>
      <c r="G337" s="919"/>
      <c r="H337" s="919"/>
      <c r="J337" s="1005"/>
      <c r="K337" s="919"/>
      <c r="L337" s="1031"/>
      <c r="M337" s="1031"/>
      <c r="N337" s="1031"/>
      <c r="O337" s="1031"/>
      <c r="P337" s="1031"/>
      <c r="Q337" s="1031"/>
      <c r="R337" s="1031"/>
      <c r="S337" s="1031"/>
      <c r="T337" s="1031"/>
      <c r="U337" s="1031"/>
      <c r="V337" s="919"/>
      <c r="W337" s="919"/>
    </row>
    <row r="338" spans="1:23" ht="14.4">
      <c r="A338" s="919"/>
      <c r="B338" s="919"/>
      <c r="C338" s="919"/>
      <c r="D338" s="919"/>
      <c r="E338" s="919"/>
      <c r="F338" s="919"/>
      <c r="G338" s="919"/>
      <c r="H338" s="919"/>
      <c r="J338" s="1005"/>
      <c r="K338" s="919"/>
      <c r="L338" s="1031"/>
      <c r="M338" s="1031"/>
      <c r="N338" s="1031"/>
      <c r="O338" s="1031"/>
      <c r="P338" s="1031"/>
      <c r="Q338" s="1031"/>
      <c r="R338" s="1031"/>
      <c r="S338" s="1031"/>
      <c r="T338" s="1031"/>
      <c r="U338" s="1031"/>
      <c r="V338" s="919"/>
      <c r="W338" s="919"/>
    </row>
    <row r="339" spans="1:23" ht="14.4">
      <c r="A339" s="919"/>
      <c r="B339" s="919"/>
      <c r="C339" s="919"/>
      <c r="D339" s="919"/>
      <c r="E339" s="919"/>
      <c r="F339" s="919"/>
      <c r="G339" s="919"/>
      <c r="H339" s="919"/>
      <c r="J339" s="1005"/>
      <c r="K339" s="919"/>
      <c r="L339" s="1031"/>
      <c r="M339" s="1031"/>
      <c r="N339" s="1031"/>
      <c r="O339" s="1031"/>
      <c r="P339" s="1031"/>
      <c r="Q339" s="1031"/>
      <c r="R339" s="1031"/>
      <c r="S339" s="1031"/>
      <c r="T339" s="1031"/>
      <c r="U339" s="1031"/>
      <c r="V339" s="919"/>
      <c r="W339" s="919"/>
    </row>
    <row r="340" spans="1:23" ht="14.4">
      <c r="A340" s="919"/>
      <c r="B340" s="919"/>
      <c r="C340" s="919"/>
      <c r="D340" s="919"/>
      <c r="E340" s="919"/>
      <c r="F340" s="919"/>
      <c r="G340" s="919"/>
      <c r="H340" s="919"/>
      <c r="J340" s="1005"/>
      <c r="K340" s="919"/>
      <c r="L340" s="1031"/>
      <c r="M340" s="1031"/>
      <c r="N340" s="1031"/>
      <c r="O340" s="1031"/>
      <c r="P340" s="1031"/>
      <c r="Q340" s="1031"/>
      <c r="R340" s="1031"/>
      <c r="S340" s="1031"/>
      <c r="T340" s="1031"/>
      <c r="U340" s="1031"/>
      <c r="V340" s="919"/>
      <c r="W340" s="919"/>
    </row>
    <row r="341" spans="1:23" ht="14.4">
      <c r="A341" s="919"/>
      <c r="B341" s="919"/>
      <c r="C341" s="919"/>
      <c r="D341" s="919"/>
      <c r="E341" s="919"/>
      <c r="F341" s="919"/>
      <c r="G341" s="919"/>
      <c r="H341" s="919"/>
      <c r="J341" s="1005"/>
      <c r="K341" s="919"/>
      <c r="L341" s="1031"/>
      <c r="M341" s="1031"/>
      <c r="N341" s="1031"/>
      <c r="O341" s="1031"/>
      <c r="P341" s="1031"/>
      <c r="Q341" s="1031"/>
      <c r="R341" s="1031"/>
      <c r="S341" s="1031"/>
      <c r="T341" s="1031"/>
      <c r="U341" s="1031"/>
      <c r="V341" s="919"/>
      <c r="W341" s="919"/>
    </row>
    <row r="342" spans="1:23" ht="14.4">
      <c r="A342" s="919"/>
      <c r="B342" s="919"/>
      <c r="C342" s="919"/>
      <c r="D342" s="919"/>
      <c r="E342" s="919"/>
      <c r="F342" s="919"/>
      <c r="G342" s="919"/>
      <c r="H342" s="919"/>
      <c r="J342" s="1005"/>
      <c r="K342" s="919"/>
      <c r="L342" s="1007"/>
      <c r="M342" s="1008"/>
      <c r="N342" s="1008"/>
      <c r="O342" s="1008"/>
      <c r="P342" s="1008"/>
      <c r="Q342" s="1008"/>
      <c r="R342" s="1009"/>
      <c r="S342" s="1009"/>
      <c r="T342" s="1009"/>
      <c r="U342" s="1009"/>
    </row>
    <row r="343" spans="1:23" ht="14.4">
      <c r="A343" s="919"/>
      <c r="B343" s="919"/>
      <c r="C343" s="919"/>
      <c r="D343" s="919"/>
      <c r="E343" s="919"/>
      <c r="F343" s="919"/>
      <c r="G343" s="919"/>
      <c r="H343" s="919"/>
      <c r="J343" s="1005"/>
      <c r="K343" s="919"/>
      <c r="L343" s="1007"/>
      <c r="M343" s="1008"/>
      <c r="N343" s="1008"/>
      <c r="O343" s="1008"/>
      <c r="P343" s="1008"/>
      <c r="Q343" s="1008"/>
      <c r="R343" s="1009"/>
      <c r="S343" s="1009"/>
      <c r="T343" s="1009"/>
      <c r="U343" s="1009"/>
    </row>
    <row r="344" spans="1:23" ht="14.4">
      <c r="A344" s="919"/>
      <c r="B344" s="919"/>
      <c r="C344" s="919"/>
      <c r="D344" s="919"/>
      <c r="E344" s="919"/>
      <c r="F344" s="919"/>
      <c r="G344" s="919"/>
      <c r="H344" s="919"/>
      <c r="J344" s="1005"/>
      <c r="K344" s="919"/>
      <c r="L344" s="1007"/>
      <c r="M344" s="1008"/>
      <c r="N344" s="1008"/>
      <c r="O344" s="1008"/>
      <c r="P344" s="1008"/>
      <c r="Q344" s="1008"/>
      <c r="R344" s="1009"/>
      <c r="S344" s="1009"/>
      <c r="T344" s="1009"/>
      <c r="U344" s="1009"/>
    </row>
    <row r="345" spans="1:23" ht="14.4">
      <c r="A345" s="919"/>
      <c r="B345" s="919"/>
      <c r="C345" s="919"/>
      <c r="D345" s="919"/>
      <c r="E345" s="919"/>
      <c r="F345" s="919"/>
      <c r="G345" s="919"/>
      <c r="H345" s="919"/>
      <c r="J345" s="1005"/>
      <c r="K345" s="919"/>
      <c r="L345" s="1007"/>
      <c r="M345" s="1008"/>
      <c r="N345" s="1008"/>
      <c r="O345" s="1008"/>
      <c r="P345" s="1008"/>
      <c r="Q345" s="1008"/>
      <c r="R345" s="1009"/>
      <c r="S345" s="1009"/>
      <c r="T345" s="1009"/>
      <c r="U345" s="1009"/>
    </row>
    <row r="346" spans="1:23" ht="14.4">
      <c r="A346" s="919"/>
      <c r="B346" s="919"/>
      <c r="C346" s="919"/>
      <c r="D346" s="919"/>
      <c r="E346" s="919"/>
      <c r="F346" s="919"/>
      <c r="G346" s="919"/>
      <c r="H346" s="919"/>
      <c r="J346" s="1005"/>
      <c r="K346" s="919"/>
      <c r="L346" s="1007"/>
      <c r="M346" s="1008"/>
      <c r="N346" s="1008"/>
      <c r="O346" s="1008"/>
      <c r="P346" s="1008"/>
      <c r="Q346" s="1008"/>
      <c r="R346" s="1009"/>
      <c r="S346" s="1009"/>
      <c r="T346" s="1009"/>
      <c r="U346" s="1009"/>
    </row>
    <row r="347" spans="1:23" ht="14.4">
      <c r="A347" s="919"/>
      <c r="B347" s="919"/>
      <c r="C347" s="919"/>
      <c r="D347" s="919"/>
      <c r="E347" s="919"/>
      <c r="F347" s="919"/>
      <c r="G347" s="919"/>
      <c r="H347" s="919"/>
      <c r="J347" s="1005"/>
      <c r="K347" s="919"/>
      <c r="L347" s="919"/>
      <c r="M347" s="919"/>
      <c r="N347" s="919"/>
      <c r="O347" s="919"/>
      <c r="P347" s="919"/>
      <c r="Q347" s="919"/>
      <c r="R347" s="919"/>
      <c r="S347" s="919"/>
      <c r="T347" s="919"/>
      <c r="U347" s="919"/>
      <c r="V347" s="919"/>
      <c r="W347" s="919"/>
    </row>
    <row r="348" spans="1:23" ht="14.4">
      <c r="A348" s="919"/>
      <c r="B348" s="919"/>
      <c r="C348" s="919"/>
      <c r="D348" s="919"/>
      <c r="E348" s="919"/>
      <c r="F348" s="919"/>
      <c r="G348" s="919"/>
      <c r="H348" s="919"/>
      <c r="J348" s="1005"/>
      <c r="K348" s="919"/>
      <c r="L348" s="888" t="s">
        <v>856</v>
      </c>
      <c r="M348" s="919"/>
      <c r="N348" s="919"/>
      <c r="O348" s="919"/>
      <c r="P348" s="919"/>
      <c r="Q348" s="919"/>
      <c r="R348" s="919"/>
      <c r="S348" s="919"/>
      <c r="T348" s="919"/>
      <c r="U348" s="919"/>
      <c r="V348" s="919"/>
      <c r="W348" s="919"/>
    </row>
    <row r="349" spans="1:23" ht="14.4">
      <c r="A349" s="919"/>
      <c r="B349" s="919"/>
      <c r="C349" s="919"/>
      <c r="D349" s="919"/>
      <c r="E349" s="919"/>
      <c r="F349" s="919"/>
      <c r="G349" s="919"/>
      <c r="H349" s="919"/>
      <c r="J349" s="1005"/>
      <c r="K349" s="919"/>
      <c r="L349" s="919"/>
      <c r="M349" s="919"/>
      <c r="N349" s="919"/>
      <c r="O349" s="919"/>
      <c r="P349" s="919"/>
      <c r="Q349" s="919"/>
      <c r="R349" s="919"/>
      <c r="S349" s="919"/>
      <c r="T349" s="919"/>
      <c r="U349" s="919"/>
      <c r="V349" s="919"/>
      <c r="W349" s="919"/>
    </row>
    <row r="350" spans="1:23" ht="14.4">
      <c r="A350" s="919"/>
      <c r="B350" s="919"/>
      <c r="C350" s="919"/>
      <c r="D350" s="919"/>
      <c r="E350" s="919"/>
      <c r="F350" s="919"/>
      <c r="G350" s="919"/>
      <c r="H350" s="919"/>
      <c r="J350" s="1005"/>
      <c r="K350" s="919"/>
      <c r="L350" s="919"/>
      <c r="M350" s="919"/>
      <c r="N350" s="919"/>
      <c r="O350" s="919"/>
      <c r="P350" s="919"/>
      <c r="Q350" s="919"/>
      <c r="R350" s="919"/>
      <c r="S350" s="919"/>
      <c r="T350" s="919"/>
      <c r="U350" s="919"/>
      <c r="V350" s="919"/>
      <c r="W350" s="919"/>
    </row>
    <row r="351" spans="1:23" ht="14.4">
      <c r="A351" s="919"/>
      <c r="B351" s="919"/>
      <c r="C351" s="919"/>
      <c r="D351" s="919"/>
      <c r="E351" s="919"/>
      <c r="F351" s="919"/>
      <c r="G351" s="919"/>
      <c r="H351" s="919"/>
      <c r="J351" s="1005"/>
      <c r="K351" s="919"/>
      <c r="L351" s="1031"/>
      <c r="M351" s="1031"/>
      <c r="N351" s="1031"/>
      <c r="O351" s="1031"/>
      <c r="P351" s="1031"/>
      <c r="Q351" s="1031"/>
      <c r="R351" s="1031"/>
      <c r="S351" s="1031"/>
      <c r="T351" s="1031"/>
      <c r="U351" s="1031"/>
      <c r="V351" s="919"/>
      <c r="W351" s="919"/>
    </row>
    <row r="352" spans="1:23" ht="14.4">
      <c r="A352" s="919"/>
      <c r="B352" s="919"/>
      <c r="C352" s="919"/>
      <c r="D352" s="919"/>
      <c r="E352" s="919"/>
      <c r="F352" s="919"/>
      <c r="G352" s="919"/>
      <c r="H352" s="919"/>
      <c r="J352" s="1005"/>
      <c r="K352" s="919"/>
      <c r="L352" s="1031"/>
      <c r="M352" s="1031"/>
      <c r="N352" s="1031"/>
      <c r="O352" s="1031"/>
      <c r="P352" s="1031"/>
      <c r="Q352" s="1031"/>
      <c r="R352" s="1031"/>
      <c r="S352" s="1031"/>
      <c r="T352" s="1031"/>
      <c r="U352" s="1031"/>
      <c r="V352" s="919"/>
      <c r="W352" s="919"/>
    </row>
    <row r="353" spans="1:23" ht="14.4">
      <c r="A353" s="919"/>
      <c r="B353" s="919"/>
      <c r="C353" s="919"/>
      <c r="D353" s="919"/>
      <c r="E353" s="919"/>
      <c r="F353" s="919"/>
      <c r="G353" s="919"/>
      <c r="H353" s="919"/>
      <c r="J353" s="1005"/>
      <c r="K353" s="919"/>
      <c r="L353" s="1031"/>
      <c r="M353" s="1031"/>
      <c r="N353" s="1031"/>
      <c r="O353" s="1031"/>
      <c r="P353" s="1031"/>
      <c r="Q353" s="1031"/>
      <c r="R353" s="1031"/>
      <c r="S353" s="1031"/>
      <c r="T353" s="1031"/>
      <c r="U353" s="1031"/>
      <c r="V353" s="919"/>
      <c r="W353" s="919"/>
    </row>
    <row r="354" spans="1:23" ht="14.4">
      <c r="A354" s="919"/>
      <c r="B354" s="919"/>
      <c r="C354" s="919"/>
      <c r="D354" s="919"/>
      <c r="E354" s="919"/>
      <c r="F354" s="919"/>
      <c r="G354" s="919"/>
      <c r="H354" s="919"/>
      <c r="J354" s="1005"/>
      <c r="K354" s="919"/>
      <c r="L354" s="1031"/>
      <c r="M354" s="1031"/>
      <c r="N354" s="1031"/>
      <c r="O354" s="1031"/>
      <c r="P354" s="1031"/>
      <c r="Q354" s="1031"/>
      <c r="R354" s="1031"/>
      <c r="S354" s="1031"/>
      <c r="T354" s="1031"/>
      <c r="U354" s="1031"/>
      <c r="V354" s="919"/>
      <c r="W354" s="919"/>
    </row>
    <row r="355" spans="1:23" ht="14.4">
      <c r="A355" s="919"/>
      <c r="B355" s="919"/>
      <c r="C355" s="919"/>
      <c r="D355" s="919"/>
      <c r="E355" s="919"/>
      <c r="F355" s="919"/>
      <c r="G355" s="919"/>
      <c r="H355" s="919"/>
      <c r="J355" s="1005"/>
      <c r="K355" s="919"/>
      <c r="L355" s="1031"/>
      <c r="M355" s="1031"/>
      <c r="N355" s="1031"/>
      <c r="O355" s="1031"/>
      <c r="P355" s="1031"/>
      <c r="Q355" s="1031"/>
      <c r="R355" s="1031"/>
      <c r="S355" s="1031"/>
      <c r="T355" s="1031"/>
      <c r="U355" s="1031"/>
      <c r="V355" s="919"/>
      <c r="W355" s="919"/>
    </row>
    <row r="356" spans="1:23" ht="14.4">
      <c r="A356" s="919"/>
      <c r="B356" s="919"/>
      <c r="C356" s="919"/>
      <c r="D356" s="919"/>
      <c r="E356" s="919"/>
      <c r="F356" s="919"/>
      <c r="G356" s="919"/>
      <c r="H356" s="919"/>
      <c r="J356" s="1005"/>
      <c r="K356" s="919"/>
      <c r="L356" s="1031"/>
      <c r="M356" s="1031"/>
      <c r="N356" s="1031"/>
      <c r="O356" s="1031"/>
      <c r="P356" s="1031"/>
      <c r="Q356" s="1031"/>
      <c r="R356" s="1031"/>
      <c r="S356" s="1031"/>
      <c r="T356" s="1031"/>
      <c r="U356" s="1031"/>
      <c r="V356" s="919"/>
      <c r="W356" s="919"/>
    </row>
    <row r="357" spans="1:23" ht="14.4">
      <c r="A357" s="919"/>
      <c r="B357" s="919"/>
      <c r="C357" s="919"/>
      <c r="D357" s="919"/>
      <c r="E357" s="919"/>
      <c r="F357" s="919"/>
      <c r="G357" s="919"/>
      <c r="H357" s="919"/>
      <c r="J357" s="1005"/>
      <c r="K357" s="919"/>
      <c r="L357" s="1031"/>
      <c r="M357" s="1031"/>
      <c r="N357" s="1031"/>
      <c r="O357" s="1031"/>
      <c r="P357" s="1031"/>
      <c r="Q357" s="1031"/>
      <c r="R357" s="1031"/>
      <c r="S357" s="1031"/>
      <c r="T357" s="1031"/>
      <c r="U357" s="1031"/>
      <c r="V357" s="919"/>
      <c r="W357" s="919"/>
    </row>
    <row r="358" spans="1:23" ht="14.4">
      <c r="A358" s="919"/>
      <c r="B358" s="919"/>
      <c r="C358" s="919"/>
      <c r="D358" s="919"/>
      <c r="E358" s="919"/>
      <c r="F358" s="919"/>
      <c r="G358" s="919"/>
      <c r="H358" s="919"/>
      <c r="J358" s="1005"/>
      <c r="K358" s="919"/>
      <c r="L358" s="1031"/>
      <c r="M358" s="1031"/>
      <c r="N358" s="1031"/>
      <c r="O358" s="1031"/>
      <c r="P358" s="1031"/>
      <c r="Q358" s="1031"/>
      <c r="R358" s="1031"/>
      <c r="S358" s="1031"/>
      <c r="T358" s="1031"/>
      <c r="U358" s="1031"/>
      <c r="V358" s="919"/>
      <c r="W358" s="919"/>
    </row>
    <row r="359" spans="1:23" ht="14.4">
      <c r="A359" s="919"/>
      <c r="B359" s="919"/>
      <c r="C359" s="919"/>
      <c r="D359" s="919"/>
      <c r="E359" s="919"/>
      <c r="F359" s="919"/>
      <c r="G359" s="919"/>
      <c r="H359" s="919"/>
      <c r="J359" s="1005"/>
      <c r="K359" s="919"/>
      <c r="L359" s="1031"/>
      <c r="M359" s="1031"/>
      <c r="N359" s="1031"/>
      <c r="O359" s="1031"/>
      <c r="P359" s="1031"/>
      <c r="Q359" s="1031"/>
      <c r="R359" s="1031"/>
      <c r="S359" s="1031"/>
      <c r="T359" s="1031"/>
      <c r="U359" s="1031"/>
      <c r="V359" s="919"/>
      <c r="W359" s="919"/>
    </row>
    <row r="360" spans="1:23" ht="14.4">
      <c r="A360" s="919"/>
      <c r="B360" s="919"/>
      <c r="C360" s="919"/>
      <c r="D360" s="919"/>
      <c r="E360" s="919"/>
      <c r="F360" s="919"/>
      <c r="G360" s="919"/>
      <c r="H360" s="919"/>
      <c r="J360" s="1005"/>
      <c r="K360" s="919"/>
      <c r="L360" s="1031"/>
      <c r="M360" s="1031"/>
      <c r="N360" s="1031"/>
      <c r="O360" s="1031"/>
      <c r="P360" s="1031"/>
      <c r="Q360" s="1031"/>
      <c r="R360" s="1031"/>
      <c r="S360" s="1031"/>
      <c r="T360" s="1031"/>
      <c r="U360" s="1031"/>
      <c r="V360" s="919"/>
      <c r="W360" s="919"/>
    </row>
    <row r="361" spans="1:23" ht="14.4">
      <c r="A361" s="919"/>
      <c r="B361" s="919"/>
      <c r="C361" s="919"/>
      <c r="D361" s="919"/>
      <c r="E361" s="919"/>
      <c r="F361" s="919"/>
      <c r="G361" s="919"/>
      <c r="H361" s="919"/>
      <c r="J361" s="1005"/>
      <c r="K361" s="919"/>
      <c r="L361" s="1031"/>
      <c r="M361" s="1031"/>
      <c r="N361" s="1031"/>
      <c r="O361" s="1031"/>
      <c r="P361" s="1031"/>
      <c r="Q361" s="1031"/>
      <c r="R361" s="1031"/>
      <c r="S361" s="1031"/>
      <c r="T361" s="1031"/>
      <c r="U361" s="1031"/>
      <c r="V361" s="919"/>
      <c r="W361" s="919"/>
    </row>
    <row r="362" spans="1:23" ht="14.4">
      <c r="A362" s="919"/>
      <c r="B362" s="919"/>
      <c r="C362" s="919"/>
      <c r="D362" s="919"/>
      <c r="E362" s="919"/>
      <c r="F362" s="919"/>
      <c r="G362" s="919"/>
      <c r="H362" s="919"/>
      <c r="J362" s="1005"/>
      <c r="K362" s="919"/>
      <c r="L362" s="1031"/>
      <c r="M362" s="1031"/>
      <c r="N362" s="1031"/>
      <c r="O362" s="1031"/>
      <c r="P362" s="1031"/>
      <c r="Q362" s="1031"/>
      <c r="R362" s="1031"/>
      <c r="S362" s="1031"/>
      <c r="T362" s="1031"/>
      <c r="U362" s="1031"/>
      <c r="V362" s="919"/>
      <c r="W362" s="919"/>
    </row>
    <row r="363" spans="1:23" ht="14.4">
      <c r="A363" s="919"/>
      <c r="B363" s="919"/>
      <c r="C363" s="919"/>
      <c r="D363" s="919"/>
      <c r="E363" s="919"/>
      <c r="F363" s="919"/>
      <c r="G363" s="919"/>
      <c r="H363" s="919"/>
      <c r="J363" s="1005"/>
      <c r="K363" s="919"/>
      <c r="L363" s="1032"/>
      <c r="M363" s="1009"/>
      <c r="N363" s="1009"/>
      <c r="O363" s="1009"/>
      <c r="P363" s="1009"/>
      <c r="Q363" s="1009"/>
      <c r="R363" s="1009"/>
      <c r="S363" s="1009"/>
      <c r="T363" s="1009"/>
      <c r="U363" s="1009"/>
    </row>
    <row r="364" spans="1:23" ht="14.4">
      <c r="A364" s="919"/>
      <c r="B364" s="919"/>
      <c r="C364" s="919"/>
      <c r="D364" s="919"/>
      <c r="E364" s="919"/>
      <c r="F364" s="919"/>
      <c r="G364" s="919"/>
      <c r="H364" s="919"/>
      <c r="J364" s="1005"/>
      <c r="K364" s="919"/>
      <c r="L364" s="1032"/>
      <c r="M364" s="1009"/>
      <c r="N364" s="1009"/>
      <c r="O364" s="1009"/>
      <c r="P364" s="1009"/>
      <c r="Q364" s="1009"/>
      <c r="R364" s="1009"/>
      <c r="S364" s="1009"/>
      <c r="T364" s="1009"/>
      <c r="U364" s="1009"/>
    </row>
    <row r="365" spans="1:23" ht="14.4">
      <c r="A365" s="919"/>
      <c r="B365" s="919"/>
      <c r="C365" s="919"/>
      <c r="D365" s="919"/>
      <c r="E365" s="919"/>
      <c r="F365" s="919"/>
      <c r="G365" s="919"/>
      <c r="H365" s="919"/>
      <c r="J365" s="1005"/>
      <c r="K365" s="919"/>
      <c r="L365" s="1007"/>
      <c r="M365" s="1008"/>
      <c r="N365" s="1008"/>
      <c r="O365" s="1008"/>
      <c r="P365" s="1008"/>
      <c r="Q365" s="1008"/>
      <c r="R365" s="1009"/>
      <c r="S365" s="1009"/>
      <c r="T365" s="1009"/>
      <c r="U365" s="1009"/>
    </row>
    <row r="366" spans="1:23" ht="14.4">
      <c r="A366" s="919"/>
      <c r="B366" s="919"/>
      <c r="C366" s="919"/>
      <c r="D366" s="919"/>
      <c r="E366" s="919"/>
      <c r="F366" s="919"/>
      <c r="G366" s="919"/>
      <c r="H366" s="919"/>
      <c r="J366" s="1005"/>
      <c r="K366" s="919"/>
      <c r="L366" s="1007"/>
      <c r="M366" s="1008"/>
      <c r="N366" s="1008"/>
      <c r="O366" s="1008"/>
      <c r="P366" s="1008"/>
      <c r="Q366" s="1008"/>
      <c r="R366" s="1009"/>
      <c r="S366" s="1009"/>
      <c r="T366" s="1009"/>
      <c r="U366" s="1009"/>
    </row>
    <row r="367" spans="1:23" ht="14.4">
      <c r="A367" s="919"/>
      <c r="B367" s="919"/>
      <c r="C367" s="919"/>
      <c r="D367" s="919"/>
      <c r="E367" s="919"/>
      <c r="F367" s="919"/>
      <c r="G367" s="919"/>
      <c r="H367" s="919"/>
      <c r="J367" s="1005"/>
      <c r="K367" s="919"/>
      <c r="L367" s="1007"/>
      <c r="M367" s="1008"/>
      <c r="N367" s="1008"/>
      <c r="O367" s="1008"/>
      <c r="P367" s="1008"/>
      <c r="Q367" s="1008"/>
      <c r="R367" s="1009"/>
      <c r="S367" s="1009"/>
      <c r="T367" s="1009"/>
      <c r="U367" s="1009"/>
    </row>
    <row r="368" spans="1:23" ht="14.4">
      <c r="A368" s="919"/>
      <c r="B368" s="919"/>
      <c r="C368" s="919"/>
      <c r="D368" s="919"/>
      <c r="E368" s="919"/>
      <c r="F368" s="919"/>
      <c r="G368" s="919"/>
      <c r="H368" s="919"/>
      <c r="J368" s="1005"/>
      <c r="K368" s="919"/>
      <c r="L368" s="1007"/>
      <c r="M368" s="1008"/>
      <c r="N368" s="1008"/>
      <c r="O368" s="1008"/>
      <c r="P368" s="1008"/>
      <c r="Q368" s="1008"/>
      <c r="R368" s="1009"/>
      <c r="S368" s="1009"/>
      <c r="T368" s="1009"/>
      <c r="U368" s="1009"/>
    </row>
    <row r="369" spans="1:22" ht="14.4">
      <c r="A369" s="919"/>
      <c r="B369" s="919"/>
      <c r="C369" s="919"/>
      <c r="D369" s="919"/>
      <c r="E369" s="919"/>
      <c r="F369" s="919"/>
      <c r="G369" s="919"/>
      <c r="H369" s="919"/>
      <c r="J369" s="1005"/>
      <c r="K369" s="919"/>
      <c r="L369" s="1007"/>
      <c r="M369" s="1008"/>
      <c r="N369" s="1008"/>
      <c r="O369" s="1008"/>
      <c r="P369" s="1008"/>
      <c r="Q369" s="1008"/>
      <c r="R369" s="1009"/>
      <c r="S369" s="1009"/>
      <c r="T369" s="1009"/>
      <c r="U369" s="1009"/>
    </row>
    <row r="370" spans="1:22" ht="14.4">
      <c r="A370" s="919"/>
      <c r="B370" s="919"/>
      <c r="C370" s="919"/>
      <c r="D370" s="919"/>
      <c r="E370" s="919"/>
      <c r="F370" s="919"/>
      <c r="G370" s="919"/>
      <c r="H370" s="919"/>
      <c r="J370" s="1005"/>
      <c r="K370" s="919"/>
      <c r="L370" s="919"/>
      <c r="M370" s="919"/>
      <c r="N370" s="919"/>
      <c r="O370" s="919"/>
      <c r="P370" s="919"/>
      <c r="Q370" s="919"/>
      <c r="R370" s="919"/>
      <c r="S370" s="919"/>
      <c r="T370" s="919"/>
      <c r="U370" s="919"/>
      <c r="V370" s="919"/>
    </row>
    <row r="371" spans="1:22" ht="14.4">
      <c r="A371" s="919"/>
      <c r="B371" s="919"/>
      <c r="C371" s="919"/>
      <c r="D371" s="919"/>
      <c r="E371" s="919"/>
      <c r="F371" s="919"/>
      <c r="G371" s="919"/>
      <c r="H371" s="919"/>
      <c r="J371" s="1005"/>
      <c r="K371" s="919"/>
      <c r="L371" s="919"/>
      <c r="M371" s="919"/>
      <c r="N371" s="919"/>
      <c r="O371" s="919"/>
      <c r="P371" s="919"/>
      <c r="Q371" s="919"/>
      <c r="R371" s="919"/>
      <c r="S371" s="919"/>
      <c r="T371" s="919"/>
      <c r="U371" s="919"/>
      <c r="V371" s="919"/>
    </row>
    <row r="372" spans="1:22" ht="14.4">
      <c r="A372" s="919"/>
      <c r="B372" s="919"/>
      <c r="C372" s="919"/>
      <c r="D372" s="919"/>
      <c r="E372" s="919"/>
      <c r="F372" s="919"/>
      <c r="G372" s="919"/>
      <c r="H372" s="919"/>
      <c r="J372" s="1005"/>
      <c r="K372" s="919"/>
      <c r="L372" s="888" t="s">
        <v>856</v>
      </c>
      <c r="M372" s="919"/>
      <c r="N372" s="919"/>
      <c r="O372" s="919"/>
      <c r="P372" s="919"/>
      <c r="Q372" s="919"/>
      <c r="R372" s="919"/>
      <c r="S372" s="919"/>
      <c r="T372" s="919"/>
      <c r="U372" s="919"/>
      <c r="V372" s="919"/>
    </row>
    <row r="373" spans="1:22" ht="14.4">
      <c r="A373" s="919"/>
      <c r="B373" s="919"/>
      <c r="C373" s="919"/>
      <c r="D373" s="919"/>
      <c r="E373" s="919"/>
      <c r="F373" s="919"/>
      <c r="G373" s="919"/>
      <c r="H373" s="919"/>
      <c r="J373" s="1005"/>
      <c r="K373" s="919"/>
      <c r="L373" s="919"/>
      <c r="M373" s="919"/>
      <c r="N373" s="919"/>
      <c r="O373" s="919"/>
      <c r="P373" s="919"/>
      <c r="Q373" s="919"/>
      <c r="R373" s="919"/>
      <c r="S373" s="919"/>
      <c r="T373" s="919"/>
      <c r="U373" s="919"/>
      <c r="V373" s="919"/>
    </row>
    <row r="374" spans="1:22" ht="14.4">
      <c r="A374" s="919"/>
      <c r="B374" s="919"/>
      <c r="C374" s="919"/>
      <c r="D374" s="919"/>
      <c r="E374" s="919"/>
      <c r="F374" s="919"/>
      <c r="G374" s="919"/>
      <c r="H374" s="919"/>
      <c r="I374" s="872"/>
      <c r="J374" s="1051"/>
      <c r="K374" s="919"/>
      <c r="L374" s="1031"/>
      <c r="M374" s="1031"/>
      <c r="N374" s="1031"/>
      <c r="O374" s="1031"/>
      <c r="P374" s="1031"/>
      <c r="Q374" s="1031"/>
      <c r="R374" s="1031"/>
      <c r="S374" s="1031"/>
      <c r="T374" s="1031"/>
      <c r="U374" s="1031"/>
      <c r="V374" s="919"/>
    </row>
    <row r="375" spans="1:22" ht="14.4">
      <c r="A375" s="919"/>
      <c r="B375" s="919"/>
      <c r="C375" s="919"/>
      <c r="D375" s="919"/>
      <c r="E375" s="919"/>
      <c r="F375" s="919"/>
      <c r="G375" s="919"/>
      <c r="H375" s="919"/>
      <c r="J375" s="1005"/>
      <c r="K375" s="919"/>
      <c r="L375" s="1031"/>
      <c r="M375" s="1031"/>
      <c r="N375" s="1031"/>
      <c r="O375" s="1031"/>
      <c r="P375" s="1031"/>
      <c r="Q375" s="1031"/>
      <c r="R375" s="1031"/>
      <c r="S375" s="1031"/>
      <c r="T375" s="1031"/>
      <c r="U375" s="1031"/>
      <c r="V375" s="919"/>
    </row>
    <row r="376" spans="1:22" ht="14.4">
      <c r="A376" s="919"/>
      <c r="B376" s="919"/>
      <c r="C376" s="919"/>
      <c r="D376" s="919"/>
      <c r="E376" s="919"/>
      <c r="F376" s="919"/>
      <c r="G376" s="919"/>
      <c r="H376" s="919"/>
      <c r="J376" s="1005"/>
      <c r="K376" s="919"/>
      <c r="L376" s="1031"/>
      <c r="M376" s="1031"/>
      <c r="N376" s="1031"/>
      <c r="O376" s="1031"/>
      <c r="P376" s="1031"/>
      <c r="Q376" s="1031"/>
      <c r="R376" s="1031"/>
      <c r="S376" s="1031"/>
      <c r="T376" s="1031"/>
      <c r="U376" s="1031"/>
      <c r="V376" s="919"/>
    </row>
    <row r="377" spans="1:22" ht="14.4">
      <c r="A377" s="919"/>
      <c r="B377" s="919"/>
      <c r="C377" s="919"/>
      <c r="D377" s="919"/>
      <c r="E377" s="919"/>
      <c r="F377" s="919"/>
      <c r="G377" s="919"/>
      <c r="H377" s="919"/>
      <c r="J377" s="1005"/>
      <c r="K377" s="919"/>
      <c r="L377" s="1031"/>
      <c r="M377" s="1031"/>
      <c r="N377" s="1031"/>
      <c r="O377" s="1031"/>
      <c r="P377" s="1031"/>
      <c r="Q377" s="1031"/>
      <c r="R377" s="1031"/>
      <c r="S377" s="1031"/>
      <c r="T377" s="1031"/>
      <c r="U377" s="1031"/>
      <c r="V377" s="919"/>
    </row>
    <row r="378" spans="1:22" ht="14.4">
      <c r="A378" s="919"/>
      <c r="B378" s="919"/>
      <c r="C378" s="919"/>
      <c r="D378" s="919"/>
      <c r="E378" s="919"/>
      <c r="F378" s="919"/>
      <c r="G378" s="919"/>
      <c r="H378" s="919"/>
      <c r="J378" s="1005"/>
      <c r="K378" s="919"/>
      <c r="L378" s="1031"/>
      <c r="M378" s="1031"/>
      <c r="N378" s="1031"/>
      <c r="O378" s="1031"/>
      <c r="P378" s="1031"/>
      <c r="Q378" s="1031"/>
      <c r="R378" s="1031"/>
      <c r="S378" s="1031"/>
      <c r="T378" s="1031"/>
      <c r="U378" s="1031"/>
      <c r="V378" s="919"/>
    </row>
    <row r="379" spans="1:22" ht="14.4">
      <c r="A379" s="919"/>
      <c r="B379" s="919"/>
      <c r="C379" s="919"/>
      <c r="D379" s="919"/>
      <c r="E379" s="919"/>
      <c r="F379" s="919"/>
      <c r="G379" s="919"/>
      <c r="H379" s="919"/>
      <c r="J379" s="1005"/>
      <c r="K379" s="919"/>
      <c r="L379" s="1031"/>
      <c r="M379" s="1031"/>
      <c r="N379" s="1031"/>
      <c r="O379" s="1031"/>
      <c r="P379" s="1031"/>
      <c r="Q379" s="1031"/>
      <c r="R379" s="1031"/>
      <c r="S379" s="1031"/>
      <c r="T379" s="1031"/>
      <c r="U379" s="1031"/>
      <c r="V379" s="919"/>
    </row>
    <row r="380" spans="1:22" ht="14.4">
      <c r="J380" s="1005"/>
      <c r="K380" s="919"/>
      <c r="L380" s="1031"/>
      <c r="M380" s="1031"/>
      <c r="N380" s="1031"/>
      <c r="O380" s="1031"/>
      <c r="P380" s="1031"/>
      <c r="Q380" s="1031"/>
      <c r="R380" s="1031"/>
      <c r="S380" s="1031"/>
      <c r="T380" s="1031"/>
      <c r="U380" s="1031"/>
      <c r="V380" s="919"/>
    </row>
    <row r="381" spans="1:22" ht="14.4">
      <c r="J381" s="1005"/>
      <c r="K381" s="919"/>
      <c r="L381" s="1031"/>
      <c r="M381" s="1031"/>
      <c r="N381" s="1031"/>
      <c r="O381" s="1031"/>
      <c r="P381" s="1031"/>
      <c r="Q381" s="1031"/>
      <c r="R381" s="1031"/>
      <c r="S381" s="1031"/>
      <c r="T381" s="1031"/>
      <c r="U381" s="1031"/>
      <c r="V381" s="919"/>
    </row>
    <row r="382" spans="1:22" ht="14.4">
      <c r="J382" s="1005"/>
      <c r="K382" s="919"/>
      <c r="L382" s="1031"/>
      <c r="M382" s="1031"/>
      <c r="N382" s="1031"/>
      <c r="O382" s="1031"/>
      <c r="P382" s="1031"/>
      <c r="Q382" s="1031"/>
      <c r="R382" s="1031"/>
      <c r="S382" s="1031"/>
      <c r="T382" s="1031"/>
      <c r="U382" s="1031"/>
      <c r="V382" s="919"/>
    </row>
    <row r="383" spans="1:22" ht="14.4">
      <c r="J383" s="1005"/>
      <c r="K383" s="919"/>
      <c r="L383" s="1031"/>
      <c r="M383" s="1031"/>
      <c r="N383" s="1031"/>
      <c r="O383" s="1031"/>
      <c r="P383" s="1031"/>
      <c r="Q383" s="1031"/>
      <c r="R383" s="1031"/>
      <c r="S383" s="1031"/>
      <c r="T383" s="1031"/>
      <c r="U383" s="1031"/>
      <c r="V383" s="919"/>
    </row>
    <row r="384" spans="1:22" ht="14.4">
      <c r="J384" s="1005"/>
      <c r="K384" s="919"/>
      <c r="L384" s="1031"/>
      <c r="M384" s="1031"/>
      <c r="N384" s="1031"/>
      <c r="O384" s="1031"/>
      <c r="P384" s="1031"/>
      <c r="Q384" s="1031"/>
      <c r="R384" s="1031"/>
      <c r="S384" s="1031"/>
      <c r="T384" s="1031"/>
      <c r="U384" s="1031"/>
      <c r="V384" s="919"/>
    </row>
    <row r="385" spans="4:22" ht="14.4">
      <c r="J385" s="1005"/>
      <c r="K385" s="919"/>
      <c r="L385" s="1031"/>
      <c r="M385" s="1031"/>
      <c r="N385" s="1031"/>
      <c r="O385" s="1031"/>
      <c r="P385" s="1031"/>
      <c r="Q385" s="1031"/>
      <c r="R385" s="1031"/>
      <c r="S385" s="1031"/>
      <c r="T385" s="1031"/>
      <c r="U385" s="1031"/>
      <c r="V385" s="919"/>
    </row>
    <row r="386" spans="4:22" ht="14.4">
      <c r="J386" s="1005"/>
      <c r="K386" s="919"/>
      <c r="L386" s="1031"/>
      <c r="M386" s="1031"/>
      <c r="N386" s="1031"/>
      <c r="O386" s="1031"/>
      <c r="P386" s="1031"/>
      <c r="Q386" s="1031"/>
      <c r="R386" s="1031"/>
      <c r="S386" s="1031"/>
      <c r="T386" s="1031"/>
      <c r="U386" s="1031"/>
      <c r="V386" s="919"/>
    </row>
    <row r="387" spans="4:22" ht="14.4">
      <c r="J387" s="1005"/>
      <c r="K387" s="919"/>
      <c r="L387" s="1031"/>
      <c r="M387" s="1031"/>
      <c r="N387" s="1031"/>
      <c r="O387" s="1031"/>
      <c r="P387" s="1031"/>
      <c r="Q387" s="1031"/>
      <c r="R387" s="1031"/>
      <c r="S387" s="1031"/>
      <c r="T387" s="1031"/>
      <c r="U387" s="1031"/>
      <c r="V387" s="919"/>
    </row>
    <row r="388" spans="4:22" ht="14.4">
      <c r="J388" s="1005"/>
      <c r="K388" s="919"/>
      <c r="L388" s="1032"/>
      <c r="M388" s="1009"/>
      <c r="N388" s="1009"/>
      <c r="O388" s="1009"/>
      <c r="P388" s="1009"/>
      <c r="Q388" s="1009"/>
      <c r="R388" s="1009"/>
      <c r="S388" s="1009"/>
      <c r="T388" s="1009"/>
      <c r="U388" s="1009"/>
    </row>
    <row r="389" spans="4:22" ht="14.4">
      <c r="J389" s="1005"/>
      <c r="K389" s="919"/>
      <c r="L389" s="1032"/>
      <c r="M389" s="1009"/>
      <c r="N389" s="1009"/>
      <c r="O389" s="1009"/>
      <c r="P389" s="1009"/>
      <c r="Q389" s="1009"/>
      <c r="R389" s="1009"/>
      <c r="S389" s="1009"/>
      <c r="T389" s="1009"/>
      <c r="U389" s="1009"/>
    </row>
    <row r="390" spans="4:22" ht="14.4">
      <c r="J390" s="1005"/>
      <c r="K390" s="919"/>
      <c r="L390" s="1007"/>
      <c r="M390" s="1008"/>
      <c r="N390" s="1008"/>
      <c r="O390" s="1008"/>
      <c r="P390" s="1008"/>
      <c r="Q390" s="1008"/>
      <c r="R390" s="1009"/>
      <c r="S390" s="1009"/>
      <c r="T390" s="1009"/>
      <c r="U390" s="1009"/>
    </row>
    <row r="391" spans="4:22" ht="14.4">
      <c r="J391" s="1005"/>
      <c r="K391" s="919"/>
      <c r="R391" s="872"/>
      <c r="S391" s="872"/>
    </row>
    <row r="392" spans="4:22" ht="14.4">
      <c r="J392" s="1005"/>
      <c r="K392" s="919"/>
      <c r="L392" s="919"/>
      <c r="M392" s="919"/>
      <c r="N392" s="919"/>
      <c r="O392" s="919"/>
      <c r="P392" s="919"/>
      <c r="Q392" s="919"/>
      <c r="R392" s="919"/>
      <c r="S392" s="919"/>
      <c r="T392" s="919"/>
      <c r="U392" s="919"/>
    </row>
    <row r="393" spans="4:22" ht="14.4">
      <c r="J393" s="1005"/>
      <c r="K393" s="919"/>
      <c r="L393" s="919"/>
      <c r="M393" s="919"/>
      <c r="N393" s="919"/>
      <c r="O393" s="919"/>
      <c r="P393" s="919"/>
      <c r="Q393" s="919"/>
      <c r="R393" s="919"/>
      <c r="S393" s="919"/>
      <c r="T393" s="919"/>
      <c r="U393" s="919"/>
    </row>
    <row r="394" spans="4:22" ht="14.4">
      <c r="J394" s="1005"/>
      <c r="K394" s="919"/>
      <c r="L394" s="888" t="s">
        <v>856</v>
      </c>
      <c r="M394" s="919"/>
      <c r="N394" s="919"/>
      <c r="O394" s="919"/>
      <c r="P394" s="919"/>
      <c r="Q394" s="919"/>
      <c r="R394" s="919"/>
      <c r="S394" s="919"/>
      <c r="T394" s="919"/>
      <c r="U394" s="919"/>
    </row>
    <row r="395" spans="4:22" ht="14.4">
      <c r="J395" s="1005"/>
      <c r="K395" s="919"/>
      <c r="L395" s="919"/>
      <c r="M395" s="919"/>
      <c r="N395" s="919"/>
      <c r="O395" s="919"/>
      <c r="P395" s="919"/>
      <c r="Q395" s="919"/>
      <c r="R395" s="919"/>
      <c r="S395" s="919"/>
      <c r="T395" s="919"/>
      <c r="U395" s="919"/>
    </row>
    <row r="396" spans="4:22" ht="14.4">
      <c r="J396" s="1005"/>
      <c r="K396" s="919"/>
      <c r="L396" s="919"/>
      <c r="M396" s="919"/>
      <c r="N396" s="919"/>
      <c r="O396" s="919"/>
      <c r="P396" s="919"/>
      <c r="Q396" s="919"/>
      <c r="R396" s="919"/>
      <c r="S396" s="919"/>
      <c r="T396" s="919"/>
      <c r="U396" s="919"/>
    </row>
    <row r="397" spans="4:22" ht="14.4">
      <c r="J397" s="1005"/>
      <c r="K397" s="919"/>
      <c r="L397" s="919"/>
      <c r="M397" s="919"/>
      <c r="N397" s="919"/>
      <c r="O397" s="919"/>
      <c r="P397" s="919"/>
      <c r="Q397" s="919"/>
      <c r="R397" s="919"/>
      <c r="S397" s="919"/>
      <c r="T397" s="919"/>
      <c r="U397" s="919"/>
    </row>
    <row r="398" spans="4:22" ht="14.4">
      <c r="J398" s="1005"/>
      <c r="K398" s="919"/>
      <c r="L398" s="919"/>
      <c r="M398" s="919"/>
      <c r="N398" s="919"/>
      <c r="O398" s="919"/>
      <c r="P398" s="919"/>
      <c r="Q398" s="919"/>
      <c r="R398" s="919"/>
      <c r="S398" s="919"/>
      <c r="T398" s="919"/>
      <c r="U398" s="919"/>
    </row>
    <row r="399" spans="4:22" ht="14.4">
      <c r="D399" s="872"/>
      <c r="E399" s="872"/>
      <c r="F399" s="872"/>
      <c r="G399" s="872"/>
      <c r="J399" s="1005"/>
      <c r="K399" s="919"/>
      <c r="L399" s="919"/>
      <c r="M399" s="919"/>
      <c r="N399" s="919"/>
      <c r="O399" s="919"/>
      <c r="P399" s="919"/>
      <c r="Q399" s="919"/>
      <c r="R399" s="919"/>
      <c r="S399" s="919"/>
      <c r="T399" s="919"/>
      <c r="U399" s="919"/>
    </row>
    <row r="400" spans="4:22" ht="14.4">
      <c r="H400" s="872"/>
      <c r="I400" s="872"/>
      <c r="J400" s="1051"/>
      <c r="K400" s="919"/>
      <c r="L400" s="919"/>
      <c r="M400" s="919"/>
      <c r="N400" s="919"/>
      <c r="O400" s="919"/>
      <c r="P400" s="919"/>
      <c r="Q400" s="919"/>
      <c r="R400" s="919"/>
      <c r="S400" s="919"/>
      <c r="T400" s="919"/>
      <c r="U400" s="919"/>
    </row>
    <row r="401" spans="1:22" ht="14.4">
      <c r="J401" s="1005"/>
      <c r="K401" s="919"/>
      <c r="L401" s="919"/>
      <c r="M401" s="919"/>
      <c r="N401" s="919"/>
      <c r="O401" s="919"/>
      <c r="P401" s="919"/>
      <c r="Q401" s="919"/>
      <c r="R401" s="919"/>
      <c r="S401" s="919"/>
      <c r="T401" s="919"/>
      <c r="U401" s="919"/>
    </row>
    <row r="402" spans="1:22" ht="14.4">
      <c r="J402" s="1005"/>
      <c r="K402" s="919"/>
      <c r="L402" s="919"/>
      <c r="M402" s="919"/>
      <c r="N402" s="919"/>
      <c r="O402" s="919"/>
      <c r="P402" s="919"/>
      <c r="Q402" s="919"/>
      <c r="R402" s="919"/>
      <c r="S402" s="919"/>
      <c r="T402" s="919"/>
      <c r="U402" s="919"/>
    </row>
    <row r="403" spans="1:22" ht="14.4">
      <c r="J403" s="1005"/>
      <c r="K403" s="919"/>
      <c r="L403" s="919"/>
      <c r="M403" s="919"/>
      <c r="N403" s="919"/>
      <c r="O403" s="919"/>
      <c r="P403" s="919"/>
      <c r="Q403" s="919"/>
      <c r="R403" s="919"/>
      <c r="S403" s="919"/>
      <c r="T403" s="919"/>
      <c r="U403" s="919"/>
    </row>
    <row r="404" spans="1:22" ht="14.4">
      <c r="J404" s="1005"/>
      <c r="K404" s="919"/>
      <c r="L404" s="925"/>
      <c r="M404" s="919"/>
      <c r="N404" s="919"/>
      <c r="O404" s="919"/>
      <c r="P404" s="919"/>
      <c r="Q404" s="919"/>
      <c r="R404" s="919"/>
      <c r="S404" s="919"/>
      <c r="T404" s="919"/>
      <c r="U404" s="919"/>
      <c r="V404" s="919"/>
    </row>
    <row r="405" spans="1:22" ht="14.4">
      <c r="J405" s="1005"/>
      <c r="K405" s="919"/>
      <c r="L405" s="925"/>
      <c r="M405" s="919"/>
      <c r="N405" s="919"/>
      <c r="O405" s="919"/>
      <c r="P405" s="919"/>
      <c r="Q405" s="919"/>
      <c r="R405" s="919"/>
      <c r="S405" s="919"/>
      <c r="T405" s="919"/>
      <c r="U405" s="919"/>
      <c r="V405" s="919"/>
    </row>
    <row r="406" spans="1:22" ht="14.4">
      <c r="J406" s="1005"/>
      <c r="K406" s="919"/>
      <c r="L406" s="925"/>
      <c r="M406" s="919"/>
      <c r="N406" s="919"/>
      <c r="O406" s="919"/>
      <c r="P406" s="919"/>
      <c r="Q406" s="919"/>
      <c r="R406" s="919"/>
      <c r="S406" s="919"/>
      <c r="T406" s="919"/>
      <c r="U406" s="919"/>
      <c r="V406" s="919"/>
    </row>
    <row r="407" spans="1:22" ht="14.4">
      <c r="J407" s="1005"/>
      <c r="K407" s="919"/>
      <c r="L407" s="925"/>
      <c r="M407" s="919"/>
      <c r="N407" s="919"/>
      <c r="O407" s="919"/>
      <c r="P407" s="919"/>
      <c r="Q407" s="919"/>
      <c r="R407" s="919"/>
      <c r="S407" s="919"/>
      <c r="T407" s="919"/>
      <c r="U407" s="919"/>
      <c r="V407" s="919"/>
    </row>
    <row r="408" spans="1:22" ht="14.4">
      <c r="J408" s="1005"/>
      <c r="K408" s="919"/>
      <c r="L408" s="925"/>
      <c r="M408" s="919"/>
      <c r="N408" s="919"/>
      <c r="O408" s="919"/>
      <c r="P408" s="919"/>
      <c r="Q408" s="919"/>
      <c r="R408" s="919"/>
      <c r="S408" s="919"/>
      <c r="T408" s="919"/>
      <c r="U408" s="919"/>
      <c r="V408" s="919"/>
    </row>
    <row r="409" spans="1:22" ht="14.4">
      <c r="J409" s="1005"/>
      <c r="K409" s="919"/>
      <c r="L409" s="925"/>
      <c r="M409" s="919"/>
      <c r="N409" s="919"/>
      <c r="O409" s="919"/>
      <c r="P409" s="919"/>
      <c r="Q409" s="919"/>
      <c r="R409" s="919"/>
      <c r="S409" s="919"/>
      <c r="T409" s="919"/>
      <c r="U409" s="919"/>
      <c r="V409" s="919"/>
    </row>
    <row r="410" spans="1:22" ht="14.4">
      <c r="J410" s="1005"/>
      <c r="K410" s="919"/>
      <c r="L410" s="925"/>
      <c r="M410" s="919"/>
      <c r="N410" s="919"/>
      <c r="O410" s="919"/>
      <c r="P410" s="919"/>
      <c r="Q410" s="919"/>
      <c r="R410" s="919"/>
      <c r="S410" s="919"/>
      <c r="T410" s="919"/>
      <c r="U410" s="919"/>
      <c r="V410" s="919"/>
    </row>
    <row r="411" spans="1:22" ht="14.4">
      <c r="A411" s="919"/>
      <c r="B411" s="919"/>
      <c r="C411" s="919"/>
      <c r="D411" s="919"/>
      <c r="E411" s="919"/>
      <c r="F411" s="919"/>
      <c r="G411" s="919"/>
      <c r="H411" s="919"/>
      <c r="I411" s="919"/>
      <c r="K411" s="919"/>
      <c r="L411" s="872"/>
      <c r="M411" s="919"/>
      <c r="N411" s="919"/>
      <c r="O411" s="919"/>
      <c r="P411" s="919"/>
      <c r="Q411" s="919"/>
      <c r="R411" s="919"/>
      <c r="S411" s="919"/>
      <c r="T411" s="919"/>
      <c r="U411" s="919"/>
      <c r="V411" s="919"/>
    </row>
    <row r="412" spans="1:22" ht="14.4">
      <c r="A412" s="919"/>
      <c r="B412" s="919"/>
      <c r="C412" s="919"/>
      <c r="D412" s="919"/>
      <c r="E412" s="919"/>
      <c r="F412" s="919"/>
      <c r="G412" s="919"/>
      <c r="H412" s="919"/>
      <c r="I412" s="919"/>
      <c r="K412" s="872"/>
      <c r="L412" s="872"/>
      <c r="M412" s="919"/>
      <c r="N412" s="919"/>
      <c r="O412" s="919"/>
      <c r="P412" s="919"/>
      <c r="Q412" s="919"/>
      <c r="R412" s="919"/>
      <c r="S412" s="919"/>
      <c r="T412" s="919"/>
      <c r="U412" s="919"/>
      <c r="V412" s="919"/>
    </row>
    <row r="413" spans="1:22" ht="14.4">
      <c r="A413" s="919"/>
      <c r="B413" s="919"/>
      <c r="C413" s="919"/>
      <c r="D413" s="919"/>
      <c r="E413" s="919"/>
      <c r="F413" s="919"/>
      <c r="G413" s="919"/>
      <c r="H413" s="919"/>
      <c r="I413" s="919"/>
      <c r="K413" s="872"/>
      <c r="L413" s="872"/>
      <c r="M413" s="919"/>
      <c r="N413" s="919"/>
      <c r="O413" s="919"/>
      <c r="P413" s="919"/>
      <c r="Q413" s="919"/>
      <c r="R413" s="919"/>
      <c r="S413" s="919"/>
      <c r="T413" s="919"/>
      <c r="U413" s="919"/>
      <c r="V413" s="919"/>
    </row>
    <row r="414" spans="1:22" ht="14.4">
      <c r="A414" s="919"/>
      <c r="B414" s="919"/>
      <c r="C414" s="919"/>
      <c r="D414" s="919"/>
      <c r="E414" s="919"/>
      <c r="F414" s="919"/>
      <c r="G414" s="919"/>
      <c r="H414" s="919"/>
      <c r="I414" s="919"/>
      <c r="K414" s="872"/>
      <c r="L414" s="872"/>
      <c r="M414" s="872"/>
      <c r="N414" s="872"/>
      <c r="O414" s="872"/>
      <c r="P414" s="872"/>
      <c r="Q414" s="872"/>
      <c r="R414" s="872"/>
      <c r="S414" s="872"/>
    </row>
    <row r="415" spans="1:22" ht="14.4">
      <c r="A415" s="919"/>
      <c r="B415" s="919"/>
      <c r="C415" s="919"/>
      <c r="D415" s="919"/>
      <c r="E415" s="919"/>
      <c r="F415" s="919"/>
      <c r="G415" s="919"/>
      <c r="H415" s="919"/>
      <c r="I415" s="919"/>
      <c r="K415" s="872"/>
      <c r="L415" s="872"/>
      <c r="M415" s="872"/>
      <c r="N415" s="872"/>
      <c r="O415" s="872"/>
      <c r="P415" s="872"/>
      <c r="Q415" s="872"/>
      <c r="R415" s="872"/>
      <c r="S415" s="872"/>
    </row>
    <row r="416" spans="1:22" ht="14.4">
      <c r="A416" s="919"/>
      <c r="B416" s="919"/>
      <c r="C416" s="919"/>
      <c r="D416" s="919"/>
      <c r="E416" s="919"/>
      <c r="F416" s="919"/>
      <c r="G416" s="919"/>
      <c r="H416" s="919"/>
      <c r="I416" s="919"/>
      <c r="K416" s="872"/>
      <c r="L416" s="872"/>
      <c r="M416" s="872"/>
      <c r="N416" s="872"/>
      <c r="O416" s="872"/>
      <c r="P416" s="872"/>
      <c r="Q416" s="872"/>
      <c r="R416" s="872"/>
      <c r="S416" s="872"/>
    </row>
    <row r="417" spans="1:19" ht="14.4">
      <c r="A417" s="919"/>
      <c r="B417" s="919"/>
      <c r="C417" s="919"/>
      <c r="D417" s="919"/>
      <c r="E417" s="919"/>
      <c r="F417" s="919"/>
      <c r="G417" s="919"/>
      <c r="H417" s="919"/>
      <c r="I417" s="919"/>
      <c r="K417" s="872"/>
      <c r="L417" s="872"/>
      <c r="M417" s="872"/>
      <c r="N417" s="872"/>
      <c r="O417" s="872"/>
      <c r="P417" s="872"/>
      <c r="Q417" s="872"/>
      <c r="R417" s="872"/>
      <c r="S417" s="872"/>
    </row>
    <row r="418" spans="1:19" ht="14.4">
      <c r="A418" s="919"/>
      <c r="B418" s="919"/>
      <c r="C418" s="919"/>
      <c r="D418" s="919"/>
      <c r="E418" s="919"/>
      <c r="F418" s="919"/>
      <c r="G418" s="919"/>
      <c r="H418" s="919"/>
      <c r="I418" s="919"/>
      <c r="K418" s="872"/>
      <c r="L418" s="872"/>
      <c r="M418" s="872"/>
      <c r="N418" s="872"/>
      <c r="O418" s="872"/>
      <c r="P418" s="872"/>
      <c r="Q418" s="872"/>
      <c r="R418" s="872"/>
      <c r="S418" s="872"/>
    </row>
    <row r="419" spans="1:19" ht="14.4">
      <c r="A419" s="919"/>
      <c r="B419" s="919"/>
      <c r="C419" s="919"/>
      <c r="D419" s="919"/>
      <c r="E419" s="919"/>
      <c r="F419" s="919"/>
      <c r="G419" s="919"/>
      <c r="H419" s="919"/>
      <c r="I419" s="919"/>
      <c r="K419" s="872"/>
      <c r="L419" s="872"/>
      <c r="M419" s="872"/>
      <c r="N419" s="872"/>
      <c r="O419" s="872"/>
      <c r="P419" s="872"/>
      <c r="Q419" s="872"/>
      <c r="R419" s="872"/>
      <c r="S419" s="872"/>
    </row>
    <row r="420" spans="1:19" ht="14.4">
      <c r="A420" s="919"/>
      <c r="B420" s="919"/>
      <c r="C420" s="919"/>
      <c r="D420" s="919"/>
      <c r="E420" s="919"/>
      <c r="F420" s="919"/>
      <c r="G420" s="919"/>
      <c r="H420" s="919"/>
      <c r="I420" s="919"/>
      <c r="K420" s="872"/>
      <c r="L420" s="872"/>
      <c r="M420" s="872"/>
      <c r="N420" s="872"/>
      <c r="O420" s="872"/>
      <c r="P420" s="872"/>
      <c r="Q420" s="872"/>
      <c r="R420" s="872"/>
      <c r="S420" s="872"/>
    </row>
    <row r="421" spans="1:19" ht="14.4">
      <c r="A421" s="919"/>
      <c r="B421" s="919"/>
      <c r="C421" s="919"/>
      <c r="D421" s="919"/>
      <c r="E421" s="919"/>
      <c r="F421" s="919"/>
      <c r="G421" s="919"/>
      <c r="H421" s="919"/>
      <c r="I421" s="919"/>
      <c r="K421" s="872"/>
      <c r="L421" s="872"/>
      <c r="M421" s="872"/>
      <c r="N421" s="872"/>
      <c r="O421" s="872"/>
      <c r="P421" s="872"/>
      <c r="Q421" s="872"/>
      <c r="R421" s="872"/>
      <c r="S421" s="872"/>
    </row>
    <row r="422" spans="1:19" ht="14.4">
      <c r="A422" s="919"/>
      <c r="B422" s="919"/>
      <c r="C422" s="919"/>
      <c r="D422" s="919"/>
      <c r="E422" s="919"/>
      <c r="F422" s="919"/>
      <c r="G422" s="919"/>
      <c r="H422" s="919"/>
      <c r="I422" s="919"/>
      <c r="K422" s="872"/>
      <c r="L422" s="872"/>
      <c r="M422" s="872"/>
      <c r="N422" s="872"/>
      <c r="O422" s="872"/>
      <c r="P422" s="872"/>
      <c r="Q422" s="872"/>
      <c r="R422" s="872"/>
      <c r="S422" s="872"/>
    </row>
    <row r="423" spans="1:19">
      <c r="K423" s="872"/>
      <c r="L423" s="872"/>
      <c r="M423" s="872"/>
      <c r="N423" s="872"/>
      <c r="O423" s="872"/>
      <c r="P423" s="872"/>
      <c r="Q423" s="872"/>
      <c r="R423" s="872"/>
      <c r="S423" s="872"/>
    </row>
    <row r="424" spans="1:19">
      <c r="K424" s="872"/>
      <c r="L424" s="872"/>
      <c r="M424" s="872"/>
      <c r="N424" s="872"/>
      <c r="O424" s="872"/>
      <c r="P424" s="872"/>
      <c r="Q424" s="872"/>
      <c r="R424" s="872"/>
      <c r="S424" s="872"/>
    </row>
    <row r="425" spans="1:19">
      <c r="K425" s="872"/>
      <c r="L425" s="872"/>
      <c r="M425" s="872"/>
      <c r="N425" s="872"/>
      <c r="O425" s="872"/>
      <c r="P425" s="872"/>
      <c r="Q425" s="872"/>
      <c r="R425" s="872"/>
      <c r="S425" s="872"/>
    </row>
    <row r="426" spans="1:19">
      <c r="K426" s="872"/>
      <c r="L426" s="872"/>
      <c r="M426" s="872"/>
      <c r="N426" s="872"/>
      <c r="O426" s="872"/>
      <c r="P426" s="872"/>
      <c r="Q426" s="872"/>
      <c r="R426" s="872"/>
      <c r="S426" s="872"/>
    </row>
    <row r="427" spans="1:19">
      <c r="K427" s="872"/>
      <c r="L427" s="872"/>
      <c r="M427" s="872"/>
      <c r="N427" s="872"/>
      <c r="O427" s="872"/>
      <c r="P427" s="872"/>
      <c r="Q427" s="872"/>
      <c r="R427" s="872"/>
      <c r="S427" s="872"/>
    </row>
    <row r="428" spans="1:19">
      <c r="K428" s="872"/>
      <c r="L428" s="872"/>
      <c r="M428" s="872"/>
      <c r="N428" s="872"/>
      <c r="O428" s="872"/>
      <c r="P428" s="872"/>
      <c r="Q428" s="872"/>
      <c r="R428" s="872"/>
      <c r="S428" s="872"/>
    </row>
    <row r="429" spans="1:19">
      <c r="K429" s="872"/>
      <c r="L429" s="872"/>
      <c r="M429" s="872"/>
      <c r="N429" s="872"/>
      <c r="O429" s="872"/>
      <c r="P429" s="872"/>
      <c r="Q429" s="872"/>
      <c r="R429" s="872"/>
      <c r="S429" s="872"/>
    </row>
    <row r="430" spans="1:19">
      <c r="K430" s="872"/>
      <c r="L430" s="872"/>
      <c r="M430" s="872"/>
      <c r="N430" s="872"/>
      <c r="O430" s="872"/>
      <c r="P430" s="872"/>
      <c r="Q430" s="872"/>
      <c r="R430" s="872"/>
      <c r="S430" s="872"/>
    </row>
    <row r="431" spans="1:19">
      <c r="K431" s="872"/>
      <c r="L431" s="872"/>
      <c r="M431" s="872"/>
      <c r="N431" s="872"/>
      <c r="O431" s="872"/>
      <c r="P431" s="872"/>
      <c r="Q431" s="872"/>
      <c r="R431" s="872"/>
      <c r="S431" s="872"/>
    </row>
    <row r="432" spans="1:19">
      <c r="K432" s="872"/>
      <c r="L432" s="872"/>
      <c r="M432" s="872"/>
      <c r="N432" s="872"/>
      <c r="O432" s="872"/>
      <c r="P432" s="872"/>
      <c r="Q432" s="872"/>
      <c r="R432" s="872"/>
      <c r="S432" s="872"/>
    </row>
    <row r="433" spans="11:19">
      <c r="K433" s="872"/>
      <c r="L433" s="872"/>
      <c r="M433" s="872"/>
      <c r="N433" s="872"/>
      <c r="O433" s="872"/>
      <c r="P433" s="872"/>
      <c r="Q433" s="872"/>
      <c r="R433" s="872"/>
      <c r="S433" s="872"/>
    </row>
    <row r="434" spans="11:19">
      <c r="K434" s="872"/>
      <c r="L434" s="872"/>
      <c r="M434" s="872"/>
      <c r="N434" s="872"/>
      <c r="O434" s="872"/>
      <c r="P434" s="872"/>
      <c r="Q434" s="872"/>
      <c r="R434" s="872"/>
      <c r="S434" s="872"/>
    </row>
    <row r="435" spans="11:19">
      <c r="K435" s="872"/>
      <c r="L435" s="872"/>
      <c r="M435" s="872"/>
      <c r="N435" s="872"/>
      <c r="O435" s="872"/>
      <c r="P435" s="872"/>
      <c r="Q435" s="872"/>
      <c r="R435" s="872"/>
      <c r="S435" s="872"/>
    </row>
    <row r="436" spans="11:19">
      <c r="K436" s="872"/>
      <c r="L436" s="872"/>
      <c r="M436" s="872"/>
      <c r="N436" s="872"/>
      <c r="O436" s="872"/>
      <c r="P436" s="872"/>
      <c r="Q436" s="872"/>
      <c r="R436" s="872"/>
      <c r="S436" s="872"/>
    </row>
    <row r="437" spans="11:19">
      <c r="K437" s="872"/>
      <c r="L437" s="872"/>
      <c r="M437" s="872"/>
      <c r="N437" s="872"/>
      <c r="O437" s="872"/>
      <c r="P437" s="872"/>
      <c r="Q437" s="872"/>
      <c r="R437" s="872"/>
      <c r="S437" s="872"/>
    </row>
    <row r="438" spans="11:19">
      <c r="K438" s="872"/>
      <c r="L438" s="872"/>
      <c r="M438" s="872"/>
      <c r="N438" s="872"/>
      <c r="O438" s="872"/>
      <c r="P438" s="872"/>
      <c r="Q438" s="872"/>
      <c r="R438" s="872"/>
      <c r="S438" s="872"/>
    </row>
    <row r="439" spans="11:19">
      <c r="K439" s="872"/>
      <c r="L439" s="872"/>
      <c r="M439" s="872"/>
      <c r="N439" s="872"/>
      <c r="O439" s="872"/>
      <c r="P439" s="872"/>
      <c r="Q439" s="872"/>
      <c r="R439" s="872"/>
      <c r="S439" s="872"/>
    </row>
    <row r="440" spans="11:19">
      <c r="K440" s="872"/>
      <c r="L440" s="872"/>
      <c r="M440" s="872"/>
      <c r="N440" s="872"/>
      <c r="O440" s="872"/>
      <c r="P440" s="872"/>
      <c r="Q440" s="872"/>
      <c r="R440" s="872"/>
      <c r="S440" s="872"/>
    </row>
    <row r="441" spans="11:19">
      <c r="K441" s="872"/>
      <c r="L441" s="872"/>
      <c r="M441" s="872"/>
      <c r="N441" s="872"/>
      <c r="O441" s="872"/>
      <c r="P441" s="872"/>
      <c r="Q441" s="872"/>
      <c r="R441" s="872"/>
      <c r="S441" s="872"/>
    </row>
    <row r="442" spans="11:19">
      <c r="K442" s="872"/>
      <c r="L442" s="872"/>
      <c r="M442" s="872"/>
      <c r="N442" s="872"/>
      <c r="O442" s="872"/>
      <c r="P442" s="872"/>
      <c r="Q442" s="872"/>
      <c r="R442" s="872"/>
      <c r="S442" s="872"/>
    </row>
    <row r="443" spans="11:19">
      <c r="K443" s="872"/>
      <c r="L443" s="872"/>
      <c r="M443" s="872"/>
      <c r="N443" s="872"/>
      <c r="O443" s="872"/>
      <c r="P443" s="872"/>
      <c r="Q443" s="872"/>
      <c r="R443" s="872"/>
      <c r="S443" s="872"/>
    </row>
    <row r="444" spans="11:19">
      <c r="K444" s="872"/>
      <c r="L444" s="872"/>
      <c r="M444" s="872"/>
      <c r="N444" s="872"/>
      <c r="O444" s="872"/>
      <c r="P444" s="872"/>
      <c r="Q444" s="872"/>
      <c r="R444" s="872"/>
      <c r="S444" s="872"/>
    </row>
    <row r="445" spans="11:19">
      <c r="K445" s="872"/>
      <c r="L445" s="872"/>
      <c r="M445" s="872"/>
      <c r="N445" s="872"/>
      <c r="O445" s="872"/>
      <c r="P445" s="872"/>
      <c r="Q445" s="872"/>
      <c r="R445" s="872"/>
      <c r="S445" s="872"/>
    </row>
    <row r="446" spans="11:19">
      <c r="K446" s="872"/>
      <c r="L446" s="872"/>
      <c r="M446" s="872"/>
      <c r="N446" s="872"/>
      <c r="O446" s="872"/>
      <c r="P446" s="872"/>
      <c r="Q446" s="872"/>
      <c r="R446" s="872"/>
      <c r="S446" s="872"/>
    </row>
    <row r="447" spans="11:19">
      <c r="K447" s="872"/>
      <c r="L447" s="872"/>
      <c r="M447" s="872"/>
      <c r="N447" s="872"/>
      <c r="O447" s="872"/>
      <c r="P447" s="872"/>
      <c r="Q447" s="872"/>
      <c r="R447" s="872"/>
      <c r="S447" s="872"/>
    </row>
    <row r="448" spans="11:19">
      <c r="K448" s="872"/>
      <c r="L448" s="872"/>
      <c r="M448" s="872"/>
      <c r="N448" s="872"/>
      <c r="O448" s="872"/>
      <c r="P448" s="872"/>
      <c r="Q448" s="872"/>
      <c r="R448" s="872"/>
      <c r="S448" s="872"/>
    </row>
    <row r="449" spans="11:19">
      <c r="K449" s="872"/>
      <c r="L449" s="872"/>
      <c r="M449" s="872"/>
      <c r="N449" s="872"/>
      <c r="O449" s="872"/>
      <c r="P449" s="872"/>
      <c r="Q449" s="872"/>
      <c r="R449" s="872"/>
      <c r="S449" s="872"/>
    </row>
    <row r="450" spans="11:19">
      <c r="K450" s="872"/>
      <c r="L450" s="872"/>
      <c r="M450" s="872"/>
      <c r="N450" s="872"/>
      <c r="O450" s="872"/>
      <c r="P450" s="872"/>
      <c r="Q450" s="872"/>
      <c r="R450" s="872"/>
      <c r="S450" s="872"/>
    </row>
    <row r="451" spans="11:19">
      <c r="K451" s="872"/>
      <c r="L451" s="872"/>
      <c r="M451" s="872"/>
      <c r="N451" s="872"/>
      <c r="O451" s="872"/>
      <c r="P451" s="872"/>
      <c r="Q451" s="872"/>
      <c r="R451" s="872"/>
      <c r="S451" s="872"/>
    </row>
    <row r="452" spans="11:19">
      <c r="K452" s="872"/>
      <c r="L452" s="872"/>
      <c r="M452" s="872"/>
      <c r="N452" s="872"/>
      <c r="O452" s="872"/>
      <c r="P452" s="872"/>
      <c r="Q452" s="872"/>
      <c r="R452" s="872"/>
      <c r="S452" s="872"/>
    </row>
    <row r="453" spans="11:19">
      <c r="K453" s="872"/>
      <c r="L453" s="872"/>
      <c r="M453" s="872"/>
      <c r="N453" s="872"/>
      <c r="O453" s="872"/>
      <c r="P453" s="872"/>
      <c r="Q453" s="872"/>
      <c r="R453" s="872"/>
      <c r="S453" s="872"/>
    </row>
    <row r="454" spans="11:19">
      <c r="K454" s="872"/>
      <c r="L454" s="872"/>
      <c r="M454" s="872"/>
      <c r="N454" s="872"/>
      <c r="O454" s="872"/>
      <c r="P454" s="872"/>
      <c r="Q454" s="872"/>
      <c r="R454" s="872"/>
      <c r="S454" s="872"/>
    </row>
    <row r="455" spans="11:19">
      <c r="K455" s="872"/>
      <c r="L455" s="872"/>
      <c r="M455" s="872"/>
      <c r="N455" s="872"/>
      <c r="O455" s="872"/>
      <c r="P455" s="872"/>
      <c r="Q455" s="872"/>
      <c r="R455" s="872"/>
      <c r="S455" s="872"/>
    </row>
    <row r="456" spans="11:19">
      <c r="K456" s="872"/>
      <c r="L456" s="872"/>
      <c r="M456" s="872"/>
      <c r="N456" s="872"/>
      <c r="O456" s="872"/>
      <c r="P456" s="872"/>
      <c r="Q456" s="872"/>
      <c r="R456" s="872"/>
      <c r="S456" s="872"/>
    </row>
    <row r="457" spans="11:19">
      <c r="K457" s="872"/>
      <c r="L457" s="872"/>
      <c r="M457" s="872"/>
      <c r="N457" s="872"/>
      <c r="O457" s="872"/>
      <c r="P457" s="872"/>
      <c r="Q457" s="872"/>
      <c r="R457" s="872"/>
      <c r="S457" s="872"/>
    </row>
    <row r="458" spans="11:19">
      <c r="K458" s="872"/>
      <c r="L458" s="872"/>
      <c r="M458" s="872"/>
      <c r="N458" s="872"/>
      <c r="O458" s="872"/>
      <c r="P458" s="872"/>
      <c r="Q458" s="872"/>
      <c r="R458" s="872"/>
      <c r="S458" s="872"/>
    </row>
    <row r="459" spans="11:19">
      <c r="K459" s="872"/>
      <c r="L459" s="872"/>
      <c r="M459" s="872"/>
      <c r="N459" s="872"/>
      <c r="O459" s="872"/>
      <c r="P459" s="872"/>
      <c r="Q459" s="872"/>
      <c r="R459" s="872"/>
      <c r="S459" s="872"/>
    </row>
    <row r="460" spans="11:19">
      <c r="K460" s="872"/>
      <c r="L460" s="872"/>
      <c r="M460" s="872"/>
      <c r="N460" s="872"/>
      <c r="O460" s="872"/>
      <c r="P460" s="872"/>
      <c r="Q460" s="872"/>
      <c r="R460" s="872"/>
      <c r="S460" s="872"/>
    </row>
    <row r="461" spans="11:19">
      <c r="K461" s="872"/>
      <c r="L461" s="872"/>
      <c r="M461" s="872"/>
      <c r="N461" s="872"/>
      <c r="O461" s="872"/>
      <c r="P461" s="872"/>
      <c r="Q461" s="872"/>
      <c r="R461" s="872"/>
      <c r="S461" s="872"/>
    </row>
    <row r="462" spans="11:19">
      <c r="K462" s="872"/>
      <c r="L462" s="872"/>
      <c r="M462" s="872"/>
      <c r="N462" s="872"/>
      <c r="O462" s="872"/>
      <c r="P462" s="872"/>
      <c r="Q462" s="872"/>
      <c r="R462" s="872"/>
      <c r="S462" s="872"/>
    </row>
    <row r="463" spans="11:19">
      <c r="K463" s="872"/>
      <c r="L463" s="872"/>
      <c r="M463" s="872"/>
      <c r="N463" s="872"/>
      <c r="O463" s="872"/>
      <c r="P463" s="872"/>
      <c r="Q463" s="872"/>
      <c r="R463" s="872"/>
      <c r="S463" s="872"/>
    </row>
    <row r="464" spans="11:19">
      <c r="K464" s="872"/>
      <c r="L464" s="872"/>
      <c r="M464" s="872"/>
      <c r="N464" s="872"/>
      <c r="O464" s="872"/>
      <c r="P464" s="872"/>
      <c r="Q464" s="872"/>
      <c r="R464" s="872"/>
      <c r="S464" s="872"/>
    </row>
    <row r="465" spans="11:19">
      <c r="K465" s="872"/>
      <c r="L465" s="872"/>
      <c r="M465" s="872"/>
      <c r="N465" s="872"/>
      <c r="O465" s="872"/>
      <c r="P465" s="872"/>
      <c r="Q465" s="872"/>
      <c r="R465" s="872"/>
      <c r="S465" s="872"/>
    </row>
    <row r="466" spans="11:19">
      <c r="K466" s="872"/>
      <c r="L466" s="872"/>
      <c r="M466" s="872"/>
      <c r="N466" s="872"/>
      <c r="O466" s="872"/>
      <c r="P466" s="872"/>
      <c r="Q466" s="872"/>
      <c r="R466" s="872"/>
      <c r="S466" s="872"/>
    </row>
    <row r="467" spans="11:19">
      <c r="K467" s="872"/>
      <c r="L467" s="872"/>
      <c r="M467" s="872"/>
      <c r="N467" s="872"/>
      <c r="O467" s="872"/>
      <c r="P467" s="872"/>
      <c r="Q467" s="872"/>
      <c r="R467" s="872"/>
      <c r="S467" s="872"/>
    </row>
    <row r="468" spans="11:19">
      <c r="K468" s="872"/>
      <c r="L468" s="872"/>
      <c r="M468" s="872"/>
      <c r="N468" s="872"/>
      <c r="O468" s="872"/>
      <c r="P468" s="872"/>
      <c r="Q468" s="872"/>
      <c r="R468" s="872"/>
      <c r="S468" s="872"/>
    </row>
    <row r="469" spans="11:19">
      <c r="K469" s="872"/>
      <c r="L469" s="872"/>
      <c r="M469" s="872"/>
      <c r="N469" s="872"/>
      <c r="O469" s="872"/>
      <c r="P469" s="872"/>
      <c r="Q469" s="872"/>
      <c r="R469" s="872"/>
      <c r="S469" s="872"/>
    </row>
    <row r="470" spans="11:19">
      <c r="K470" s="872"/>
      <c r="L470" s="872"/>
      <c r="M470" s="872"/>
      <c r="N470" s="872"/>
      <c r="O470" s="872"/>
      <c r="P470" s="872"/>
      <c r="Q470" s="872"/>
      <c r="R470" s="872"/>
      <c r="S470" s="872"/>
    </row>
    <row r="471" spans="11:19">
      <c r="K471" s="872"/>
      <c r="L471" s="872"/>
      <c r="M471" s="872"/>
      <c r="N471" s="872"/>
      <c r="O471" s="872"/>
      <c r="P471" s="872"/>
      <c r="Q471" s="872"/>
      <c r="R471" s="872"/>
      <c r="S471" s="872"/>
    </row>
    <row r="472" spans="11:19">
      <c r="K472" s="872"/>
      <c r="L472" s="872"/>
      <c r="M472" s="872"/>
      <c r="N472" s="872"/>
      <c r="O472" s="872"/>
      <c r="P472" s="872"/>
      <c r="Q472" s="872"/>
      <c r="R472" s="872"/>
      <c r="S472" s="872"/>
    </row>
    <row r="473" spans="11:19">
      <c r="K473" s="872"/>
      <c r="L473" s="872"/>
      <c r="M473" s="872"/>
      <c r="N473" s="872"/>
      <c r="O473" s="872"/>
      <c r="P473" s="872"/>
      <c r="Q473" s="872"/>
      <c r="R473" s="872"/>
      <c r="S473" s="872"/>
    </row>
    <row r="474" spans="11:19">
      <c r="K474" s="872"/>
      <c r="L474" s="872"/>
      <c r="M474" s="872"/>
      <c r="N474" s="872"/>
      <c r="O474" s="872"/>
      <c r="P474" s="872"/>
      <c r="Q474" s="872"/>
      <c r="R474" s="872"/>
      <c r="S474" s="872"/>
    </row>
    <row r="475" spans="11:19">
      <c r="K475" s="872"/>
      <c r="L475" s="872"/>
      <c r="M475" s="872"/>
      <c r="N475" s="872"/>
      <c r="O475" s="872"/>
      <c r="P475" s="872"/>
      <c r="Q475" s="872"/>
      <c r="R475" s="872"/>
      <c r="S475" s="872"/>
    </row>
    <row r="476" spans="11:19">
      <c r="K476" s="872"/>
      <c r="L476" s="872"/>
      <c r="M476" s="872"/>
      <c r="N476" s="872"/>
      <c r="O476" s="872"/>
      <c r="P476" s="872"/>
      <c r="Q476" s="872"/>
      <c r="R476" s="872"/>
      <c r="S476" s="872"/>
    </row>
    <row r="477" spans="11:19">
      <c r="K477" s="872"/>
      <c r="L477" s="872"/>
      <c r="M477" s="872"/>
      <c r="N477" s="872"/>
      <c r="O477" s="872"/>
      <c r="P477" s="872"/>
      <c r="Q477" s="872"/>
      <c r="R477" s="872"/>
      <c r="S477" s="872"/>
    </row>
    <row r="478" spans="11:19">
      <c r="K478" s="872"/>
      <c r="L478" s="872"/>
      <c r="M478" s="872"/>
      <c r="N478" s="872"/>
      <c r="O478" s="872"/>
      <c r="P478" s="872"/>
      <c r="Q478" s="872"/>
      <c r="R478" s="872"/>
      <c r="S478" s="872"/>
    </row>
    <row r="479" spans="11:19">
      <c r="K479" s="872"/>
      <c r="L479" s="872"/>
      <c r="M479" s="872"/>
      <c r="N479" s="872"/>
      <c r="O479" s="872"/>
      <c r="P479" s="872"/>
      <c r="Q479" s="872"/>
      <c r="R479" s="872"/>
      <c r="S479" s="872"/>
    </row>
    <row r="480" spans="11:19">
      <c r="K480" s="872"/>
      <c r="L480" s="872"/>
      <c r="M480" s="872"/>
      <c r="N480" s="872"/>
      <c r="O480" s="872"/>
      <c r="P480" s="872"/>
      <c r="Q480" s="872"/>
      <c r="R480" s="872"/>
      <c r="S480" s="872"/>
    </row>
    <row r="481" spans="11:19">
      <c r="K481" s="872"/>
      <c r="L481" s="872"/>
      <c r="M481" s="872"/>
      <c r="N481" s="872"/>
      <c r="O481" s="872"/>
      <c r="P481" s="872"/>
      <c r="Q481" s="872"/>
      <c r="R481" s="872"/>
      <c r="S481" s="872"/>
    </row>
    <row r="482" spans="11:19">
      <c r="K482" s="872"/>
      <c r="L482" s="872"/>
      <c r="M482" s="872"/>
      <c r="N482" s="872"/>
      <c r="O482" s="872"/>
      <c r="P482" s="872"/>
      <c r="Q482" s="872"/>
      <c r="R482" s="872"/>
      <c r="S482" s="872"/>
    </row>
    <row r="483" spans="11:19">
      <c r="K483" s="872"/>
      <c r="L483" s="872"/>
      <c r="M483" s="872"/>
      <c r="N483" s="872"/>
      <c r="O483" s="872"/>
      <c r="P483" s="872"/>
      <c r="Q483" s="872"/>
      <c r="R483" s="872"/>
      <c r="S483" s="872"/>
    </row>
    <row r="484" spans="11:19">
      <c r="K484" s="872"/>
      <c r="L484" s="872"/>
      <c r="M484" s="872"/>
      <c r="N484" s="872"/>
      <c r="O484" s="872"/>
      <c r="P484" s="872"/>
      <c r="Q484" s="872"/>
      <c r="R484" s="872"/>
      <c r="S484" s="872"/>
    </row>
    <row r="485" spans="11:19">
      <c r="K485" s="872"/>
      <c r="L485" s="872"/>
      <c r="M485" s="872"/>
      <c r="N485" s="872"/>
      <c r="O485" s="872"/>
      <c r="P485" s="872"/>
      <c r="Q485" s="872"/>
      <c r="R485" s="872"/>
      <c r="S485" s="872"/>
    </row>
    <row r="486" spans="11:19">
      <c r="K486" s="872"/>
      <c r="L486" s="872"/>
      <c r="M486" s="872"/>
      <c r="N486" s="872"/>
      <c r="O486" s="872"/>
      <c r="P486" s="872"/>
      <c r="Q486" s="872"/>
      <c r="R486" s="872"/>
      <c r="S486" s="872"/>
    </row>
    <row r="487" spans="11:19">
      <c r="K487" s="872"/>
      <c r="L487" s="872"/>
      <c r="M487" s="872"/>
      <c r="N487" s="872"/>
      <c r="O487" s="872"/>
      <c r="P487" s="872"/>
      <c r="Q487" s="872"/>
      <c r="R487" s="872"/>
      <c r="S487" s="872"/>
    </row>
    <row r="488" spans="11:19">
      <c r="K488" s="872"/>
      <c r="L488" s="872"/>
      <c r="M488" s="872"/>
      <c r="N488" s="872"/>
      <c r="O488" s="872"/>
      <c r="P488" s="872"/>
      <c r="Q488" s="872"/>
      <c r="R488" s="872"/>
      <c r="S488" s="872"/>
    </row>
    <row r="489" spans="11:19">
      <c r="K489" s="872"/>
      <c r="L489" s="872"/>
      <c r="M489" s="872"/>
      <c r="N489" s="872"/>
      <c r="O489" s="872"/>
      <c r="P489" s="872"/>
      <c r="Q489" s="872"/>
      <c r="R489" s="872"/>
      <c r="S489" s="872"/>
    </row>
    <row r="490" spans="11:19">
      <c r="K490" s="872"/>
      <c r="L490" s="872"/>
      <c r="M490" s="872"/>
      <c r="N490" s="872"/>
      <c r="O490" s="872"/>
      <c r="P490" s="872"/>
      <c r="Q490" s="872"/>
      <c r="R490" s="872"/>
      <c r="S490" s="872"/>
    </row>
    <row r="491" spans="11:19">
      <c r="K491" s="872"/>
      <c r="L491" s="872"/>
      <c r="M491" s="872"/>
      <c r="N491" s="872"/>
      <c r="O491" s="872"/>
      <c r="P491" s="872"/>
      <c r="Q491" s="872"/>
      <c r="R491" s="872"/>
      <c r="S491" s="872"/>
    </row>
    <row r="492" spans="11:19">
      <c r="K492" s="872"/>
      <c r="L492" s="872"/>
      <c r="M492" s="872"/>
      <c r="N492" s="872"/>
      <c r="O492" s="872"/>
      <c r="P492" s="872"/>
      <c r="Q492" s="872"/>
      <c r="R492" s="872"/>
      <c r="S492" s="872"/>
    </row>
    <row r="493" spans="11:19">
      <c r="K493" s="872"/>
      <c r="L493" s="872"/>
      <c r="M493" s="872"/>
      <c r="N493" s="872"/>
      <c r="O493" s="872"/>
      <c r="P493" s="872"/>
      <c r="Q493" s="872"/>
      <c r="R493" s="872"/>
      <c r="S493" s="872"/>
    </row>
    <row r="494" spans="11:19">
      <c r="K494" s="872"/>
      <c r="L494" s="872"/>
      <c r="M494" s="872"/>
      <c r="N494" s="872"/>
      <c r="O494" s="872"/>
      <c r="P494" s="872"/>
      <c r="Q494" s="872"/>
      <c r="R494" s="872"/>
      <c r="S494" s="872"/>
    </row>
    <row r="495" spans="11:19">
      <c r="K495" s="872"/>
      <c r="L495" s="872"/>
      <c r="M495" s="872"/>
      <c r="N495" s="872"/>
      <c r="O495" s="872"/>
      <c r="P495" s="872"/>
      <c r="Q495" s="872"/>
      <c r="R495" s="872"/>
      <c r="S495" s="872"/>
    </row>
    <row r="496" spans="11:19">
      <c r="K496" s="872"/>
      <c r="L496" s="872"/>
      <c r="M496" s="872"/>
      <c r="N496" s="872"/>
      <c r="O496" s="872"/>
      <c r="P496" s="872"/>
      <c r="Q496" s="872"/>
      <c r="R496" s="872"/>
      <c r="S496" s="872"/>
    </row>
    <row r="497" spans="11:19">
      <c r="K497" s="872"/>
      <c r="L497" s="872"/>
      <c r="M497" s="872"/>
      <c r="N497" s="872"/>
      <c r="O497" s="872"/>
      <c r="P497" s="872"/>
      <c r="Q497" s="872"/>
      <c r="R497" s="872"/>
      <c r="S497" s="872"/>
    </row>
    <row r="498" spans="11:19">
      <c r="K498" s="872"/>
      <c r="L498" s="872"/>
      <c r="M498" s="872"/>
      <c r="N498" s="872"/>
      <c r="O498" s="872"/>
      <c r="P498" s="872"/>
      <c r="Q498" s="872"/>
      <c r="R498" s="872"/>
      <c r="S498" s="872"/>
    </row>
    <row r="499" spans="11:19">
      <c r="K499" s="872"/>
      <c r="L499" s="872"/>
      <c r="M499" s="872"/>
      <c r="N499" s="872"/>
      <c r="O499" s="872"/>
      <c r="P499" s="872"/>
      <c r="Q499" s="872"/>
      <c r="R499" s="872"/>
      <c r="S499" s="872"/>
    </row>
    <row r="500" spans="11:19">
      <c r="K500" s="872"/>
      <c r="L500" s="872"/>
      <c r="M500" s="872"/>
      <c r="N500" s="872"/>
      <c r="O500" s="872"/>
      <c r="P500" s="872"/>
      <c r="Q500" s="872"/>
      <c r="R500" s="872"/>
      <c r="S500" s="872"/>
    </row>
    <row r="501" spans="11:19">
      <c r="K501" s="872"/>
      <c r="L501" s="872"/>
      <c r="M501" s="872"/>
      <c r="N501" s="872"/>
      <c r="O501" s="872"/>
      <c r="P501" s="872"/>
      <c r="Q501" s="872"/>
      <c r="R501" s="872"/>
      <c r="S501" s="872"/>
    </row>
    <row r="502" spans="11:19">
      <c r="K502" s="872"/>
      <c r="L502" s="872"/>
      <c r="M502" s="872"/>
      <c r="N502" s="872"/>
      <c r="O502" s="872"/>
      <c r="P502" s="872"/>
      <c r="Q502" s="872"/>
      <c r="R502" s="872"/>
      <c r="S502" s="872"/>
    </row>
    <row r="503" spans="11:19">
      <c r="K503" s="872"/>
      <c r="L503" s="872"/>
      <c r="M503" s="872"/>
      <c r="N503" s="872"/>
      <c r="O503" s="872"/>
      <c r="P503" s="872"/>
      <c r="Q503" s="872"/>
      <c r="R503" s="872"/>
      <c r="S503" s="872"/>
    </row>
    <row r="504" spans="11:19">
      <c r="K504" s="872"/>
      <c r="L504" s="872"/>
      <c r="M504" s="872"/>
      <c r="N504" s="872"/>
      <c r="O504" s="872"/>
      <c r="P504" s="872"/>
      <c r="Q504" s="872"/>
      <c r="R504" s="872"/>
      <c r="S504" s="872"/>
    </row>
    <row r="505" spans="11:19">
      <c r="K505" s="872"/>
      <c r="L505" s="872"/>
      <c r="M505" s="872"/>
      <c r="N505" s="872"/>
      <c r="O505" s="872"/>
      <c r="P505" s="872"/>
      <c r="Q505" s="872"/>
      <c r="R505" s="872"/>
      <c r="S505" s="872"/>
    </row>
    <row r="506" spans="11:19">
      <c r="K506" s="872"/>
      <c r="L506" s="872"/>
      <c r="M506" s="872"/>
      <c r="N506" s="872"/>
      <c r="O506" s="872"/>
      <c r="P506" s="872"/>
      <c r="Q506" s="872"/>
      <c r="R506" s="872"/>
      <c r="S506" s="872"/>
    </row>
    <row r="507" spans="11:19">
      <c r="K507" s="872"/>
      <c r="L507" s="872"/>
      <c r="M507" s="872"/>
      <c r="N507" s="872"/>
      <c r="O507" s="872"/>
      <c r="P507" s="872"/>
      <c r="Q507" s="872"/>
      <c r="R507" s="872"/>
      <c r="S507" s="872"/>
    </row>
    <row r="508" spans="11:19">
      <c r="K508" s="872"/>
      <c r="L508" s="872"/>
      <c r="M508" s="872"/>
      <c r="N508" s="872"/>
      <c r="O508" s="872"/>
      <c r="P508" s="872"/>
      <c r="Q508" s="872"/>
      <c r="R508" s="872"/>
      <c r="S508" s="872"/>
    </row>
    <row r="509" spans="11:19">
      <c r="K509" s="872"/>
      <c r="L509" s="872"/>
      <c r="M509" s="872"/>
      <c r="N509" s="872"/>
      <c r="O509" s="872"/>
      <c r="P509" s="872"/>
      <c r="Q509" s="872"/>
      <c r="R509" s="872"/>
      <c r="S509" s="872"/>
    </row>
    <row r="510" spans="11:19">
      <c r="K510" s="872"/>
      <c r="L510" s="872"/>
      <c r="M510" s="872"/>
      <c r="N510" s="872"/>
      <c r="O510" s="872"/>
      <c r="P510" s="872"/>
      <c r="Q510" s="872"/>
      <c r="R510" s="872"/>
      <c r="S510" s="872"/>
    </row>
    <row r="511" spans="11:19">
      <c r="K511" s="872"/>
      <c r="L511" s="872"/>
      <c r="M511" s="872"/>
      <c r="N511" s="872"/>
      <c r="O511" s="872"/>
      <c r="P511" s="872"/>
      <c r="Q511" s="872"/>
      <c r="R511" s="872"/>
      <c r="S511" s="872"/>
    </row>
    <row r="512" spans="11:19">
      <c r="K512" s="872"/>
      <c r="L512" s="872"/>
      <c r="M512" s="872"/>
      <c r="N512" s="872"/>
      <c r="O512" s="872"/>
      <c r="P512" s="872"/>
      <c r="Q512" s="872"/>
      <c r="R512" s="872"/>
      <c r="S512" s="872"/>
    </row>
    <row r="513" spans="11:19">
      <c r="K513" s="872"/>
      <c r="L513" s="872"/>
      <c r="M513" s="872"/>
      <c r="N513" s="872"/>
      <c r="O513" s="872"/>
      <c r="P513" s="872"/>
      <c r="Q513" s="872"/>
      <c r="R513" s="872"/>
      <c r="S513" s="872"/>
    </row>
    <row r="514" spans="11:19">
      <c r="K514" s="872"/>
      <c r="L514" s="872"/>
      <c r="M514" s="872"/>
      <c r="N514" s="872"/>
      <c r="O514" s="872"/>
      <c r="P514" s="872"/>
      <c r="Q514" s="872"/>
      <c r="R514" s="872"/>
      <c r="S514" s="872"/>
    </row>
    <row r="515" spans="11:19">
      <c r="K515" s="872"/>
      <c r="L515" s="872"/>
      <c r="M515" s="872"/>
      <c r="N515" s="872"/>
      <c r="O515" s="872"/>
      <c r="P515" s="872"/>
      <c r="Q515" s="872"/>
      <c r="R515" s="872"/>
      <c r="S515" s="872"/>
    </row>
    <row r="516" spans="11:19">
      <c r="K516" s="872"/>
      <c r="L516" s="872"/>
      <c r="M516" s="872"/>
      <c r="N516" s="872"/>
      <c r="O516" s="872"/>
      <c r="P516" s="872"/>
      <c r="Q516" s="872"/>
      <c r="R516" s="872"/>
      <c r="S516" s="872"/>
    </row>
    <row r="517" spans="11:19">
      <c r="K517" s="872"/>
      <c r="L517" s="872"/>
      <c r="M517" s="872"/>
      <c r="N517" s="872"/>
      <c r="O517" s="872"/>
      <c r="P517" s="872"/>
      <c r="Q517" s="872"/>
      <c r="R517" s="872"/>
      <c r="S517" s="872"/>
    </row>
    <row r="518" spans="11:19">
      <c r="K518" s="872"/>
      <c r="L518" s="872"/>
      <c r="M518" s="872"/>
      <c r="N518" s="872"/>
      <c r="O518" s="872"/>
      <c r="P518" s="872"/>
      <c r="Q518" s="872"/>
      <c r="R518" s="872"/>
      <c r="S518" s="872"/>
    </row>
    <row r="519" spans="11:19">
      <c r="K519" s="872"/>
      <c r="L519" s="872"/>
      <c r="M519" s="872"/>
      <c r="N519" s="872"/>
      <c r="O519" s="872"/>
      <c r="P519" s="872"/>
      <c r="Q519" s="872"/>
      <c r="R519" s="872"/>
      <c r="S519" s="872"/>
    </row>
    <row r="520" spans="11:19">
      <c r="K520" s="872"/>
      <c r="L520" s="872"/>
      <c r="M520" s="872"/>
      <c r="N520" s="872"/>
      <c r="O520" s="872"/>
      <c r="P520" s="872"/>
      <c r="Q520" s="872"/>
      <c r="R520" s="872"/>
      <c r="S520" s="872"/>
    </row>
    <row r="521" spans="11:19">
      <c r="K521" s="872"/>
      <c r="L521" s="872"/>
      <c r="M521" s="872"/>
      <c r="N521" s="872"/>
      <c r="O521" s="872"/>
      <c r="P521" s="872"/>
      <c r="Q521" s="872"/>
      <c r="R521" s="872"/>
      <c r="S521" s="872"/>
    </row>
    <row r="522" spans="11:19">
      <c r="K522" s="872"/>
      <c r="L522" s="872"/>
      <c r="M522" s="872"/>
      <c r="N522" s="872"/>
      <c r="O522" s="872"/>
      <c r="P522" s="872"/>
      <c r="Q522" s="872"/>
      <c r="R522" s="872"/>
      <c r="S522" s="872"/>
    </row>
    <row r="523" spans="11:19">
      <c r="K523" s="872"/>
      <c r="L523" s="872"/>
      <c r="M523" s="872"/>
      <c r="N523" s="872"/>
      <c r="O523" s="872"/>
      <c r="P523" s="872"/>
      <c r="Q523" s="872"/>
      <c r="R523" s="872"/>
      <c r="S523" s="872"/>
    </row>
    <row r="524" spans="11:19">
      <c r="K524" s="872"/>
      <c r="L524" s="872"/>
      <c r="M524" s="872"/>
      <c r="N524" s="872"/>
      <c r="O524" s="872"/>
      <c r="P524" s="872"/>
      <c r="Q524" s="872"/>
      <c r="R524" s="872"/>
      <c r="S524" s="872"/>
    </row>
    <row r="525" spans="11:19">
      <c r="K525" s="872"/>
      <c r="L525" s="872"/>
      <c r="M525" s="872"/>
      <c r="N525" s="872"/>
      <c r="O525" s="872"/>
      <c r="P525" s="872"/>
      <c r="Q525" s="872"/>
      <c r="R525" s="872"/>
      <c r="S525" s="872"/>
    </row>
    <row r="526" spans="11:19">
      <c r="K526" s="872"/>
      <c r="L526" s="872"/>
      <c r="M526" s="872"/>
      <c r="N526" s="872"/>
      <c r="O526" s="872"/>
      <c r="P526" s="872"/>
      <c r="Q526" s="872"/>
      <c r="R526" s="872"/>
      <c r="S526" s="872"/>
    </row>
    <row r="527" spans="11:19">
      <c r="K527" s="872"/>
      <c r="L527" s="872"/>
      <c r="M527" s="872"/>
      <c r="N527" s="872"/>
      <c r="O527" s="872"/>
      <c r="P527" s="872"/>
      <c r="Q527" s="872"/>
      <c r="R527" s="872"/>
      <c r="S527" s="872"/>
    </row>
    <row r="528" spans="11:19">
      <c r="K528" s="872"/>
      <c r="L528" s="872"/>
      <c r="M528" s="872"/>
      <c r="N528" s="872"/>
      <c r="O528" s="872"/>
      <c r="P528" s="872"/>
      <c r="Q528" s="872"/>
      <c r="R528" s="872"/>
      <c r="S528" s="872"/>
    </row>
    <row r="529" spans="11:19">
      <c r="K529" s="872"/>
      <c r="L529" s="872"/>
      <c r="M529" s="872"/>
      <c r="N529" s="872"/>
      <c r="O529" s="872"/>
      <c r="P529" s="872"/>
      <c r="Q529" s="872"/>
      <c r="R529" s="872"/>
      <c r="S529" s="872"/>
    </row>
    <row r="530" spans="11:19">
      <c r="K530" s="872"/>
      <c r="L530" s="872"/>
      <c r="M530" s="872"/>
      <c r="N530" s="872"/>
      <c r="O530" s="872"/>
      <c r="P530" s="872"/>
      <c r="Q530" s="872"/>
      <c r="R530" s="872"/>
      <c r="S530" s="872"/>
    </row>
    <row r="531" spans="11:19">
      <c r="K531" s="872"/>
      <c r="L531" s="872"/>
      <c r="M531" s="872"/>
      <c r="N531" s="872"/>
      <c r="O531" s="872"/>
      <c r="P531" s="872"/>
      <c r="Q531" s="872"/>
      <c r="R531" s="872"/>
      <c r="S531" s="872"/>
    </row>
    <row r="532" spans="11:19">
      <c r="K532" s="872"/>
      <c r="L532" s="872"/>
      <c r="M532" s="872"/>
      <c r="N532" s="872"/>
      <c r="O532" s="872"/>
      <c r="P532" s="872"/>
      <c r="Q532" s="872"/>
      <c r="R532" s="872"/>
      <c r="S532" s="872"/>
    </row>
    <row r="533" spans="11:19">
      <c r="K533" s="872"/>
      <c r="L533" s="872"/>
      <c r="M533" s="872"/>
      <c r="N533" s="872"/>
      <c r="O533" s="872"/>
      <c r="P533" s="872"/>
      <c r="Q533" s="872"/>
      <c r="R533" s="872"/>
      <c r="S533" s="872"/>
    </row>
    <row r="534" spans="11:19">
      <c r="K534" s="872"/>
      <c r="L534" s="872"/>
      <c r="M534" s="872"/>
      <c r="N534" s="872"/>
      <c r="O534" s="872"/>
      <c r="P534" s="872"/>
      <c r="Q534" s="872"/>
      <c r="R534" s="872"/>
      <c r="S534" s="872"/>
    </row>
    <row r="535" spans="11:19">
      <c r="K535" s="872"/>
      <c r="L535" s="872"/>
      <c r="M535" s="872"/>
      <c r="N535" s="872"/>
      <c r="O535" s="872"/>
      <c r="P535" s="872"/>
      <c r="Q535" s="872"/>
      <c r="R535" s="872"/>
      <c r="S535" s="872"/>
    </row>
    <row r="536" spans="11:19">
      <c r="K536" s="872"/>
      <c r="L536" s="872"/>
      <c r="M536" s="872"/>
      <c r="N536" s="872"/>
      <c r="O536" s="872"/>
      <c r="P536" s="872"/>
      <c r="Q536" s="872"/>
      <c r="R536" s="872"/>
      <c r="S536" s="872"/>
    </row>
    <row r="537" spans="11:19">
      <c r="K537" s="872"/>
      <c r="L537" s="872"/>
      <c r="M537" s="872"/>
      <c r="N537" s="872"/>
      <c r="O537" s="872"/>
      <c r="P537" s="872"/>
      <c r="Q537" s="872"/>
      <c r="R537" s="872"/>
      <c r="S537" s="872"/>
    </row>
    <row r="538" spans="11:19">
      <c r="K538" s="872"/>
      <c r="L538" s="872"/>
      <c r="M538" s="872"/>
      <c r="N538" s="872"/>
      <c r="O538" s="872"/>
      <c r="P538" s="872"/>
      <c r="Q538" s="872"/>
      <c r="R538" s="872"/>
      <c r="S538" s="872"/>
    </row>
    <row r="539" spans="11:19">
      <c r="K539" s="872"/>
      <c r="L539" s="872"/>
      <c r="M539" s="872"/>
      <c r="N539" s="872"/>
      <c r="O539" s="872"/>
      <c r="P539" s="872"/>
      <c r="Q539" s="872"/>
      <c r="R539" s="872"/>
      <c r="S539" s="872"/>
    </row>
    <row r="540" spans="11:19">
      <c r="K540" s="872"/>
      <c r="L540" s="872"/>
      <c r="M540" s="872"/>
      <c r="N540" s="872"/>
      <c r="O540" s="872"/>
      <c r="P540" s="872"/>
      <c r="Q540" s="872"/>
      <c r="R540" s="872"/>
      <c r="S540" s="872"/>
    </row>
    <row r="541" spans="11:19">
      <c r="K541" s="872"/>
      <c r="L541" s="872"/>
      <c r="M541" s="872"/>
      <c r="N541" s="872"/>
      <c r="O541" s="872"/>
      <c r="P541" s="872"/>
      <c r="Q541" s="872"/>
      <c r="R541" s="872"/>
      <c r="S541" s="872"/>
    </row>
    <row r="542" spans="11:19">
      <c r="K542" s="872"/>
      <c r="L542" s="872"/>
      <c r="M542" s="872"/>
      <c r="N542" s="872"/>
      <c r="O542" s="872"/>
      <c r="P542" s="872"/>
      <c r="Q542" s="872"/>
      <c r="R542" s="872"/>
      <c r="S542" s="872"/>
    </row>
    <row r="543" spans="11:19">
      <c r="K543" s="872"/>
      <c r="L543" s="872"/>
      <c r="M543" s="872"/>
      <c r="N543" s="872"/>
      <c r="O543" s="872"/>
      <c r="P543" s="872"/>
      <c r="Q543" s="872"/>
      <c r="R543" s="872"/>
      <c r="S543" s="872"/>
    </row>
    <row r="544" spans="11:19">
      <c r="K544" s="872"/>
      <c r="L544" s="872"/>
      <c r="M544" s="872"/>
      <c r="N544" s="872"/>
      <c r="O544" s="872"/>
      <c r="P544" s="872"/>
      <c r="Q544" s="872"/>
      <c r="R544" s="872"/>
      <c r="S544" s="872"/>
    </row>
    <row r="545" spans="11:19">
      <c r="K545" s="872"/>
      <c r="L545" s="872"/>
      <c r="M545" s="872"/>
      <c r="N545" s="872"/>
      <c r="O545" s="872"/>
      <c r="P545" s="872"/>
      <c r="Q545" s="872"/>
      <c r="R545" s="872"/>
      <c r="S545" s="872"/>
    </row>
    <row r="546" spans="11:19">
      <c r="K546" s="872"/>
      <c r="L546" s="872"/>
      <c r="M546" s="872"/>
      <c r="N546" s="872"/>
      <c r="O546" s="872"/>
      <c r="P546" s="872"/>
      <c r="Q546" s="872"/>
      <c r="R546" s="872"/>
      <c r="S546" s="872"/>
    </row>
    <row r="547" spans="11:19">
      <c r="K547" s="872"/>
      <c r="L547" s="872"/>
      <c r="M547" s="872"/>
      <c r="N547" s="872"/>
      <c r="O547" s="872"/>
      <c r="P547" s="872"/>
      <c r="Q547" s="872"/>
      <c r="R547" s="872"/>
      <c r="S547" s="872"/>
    </row>
    <row r="548" spans="11:19">
      <c r="K548" s="872"/>
      <c r="L548" s="872"/>
      <c r="M548" s="872"/>
      <c r="N548" s="872"/>
      <c r="O548" s="872"/>
      <c r="P548" s="872"/>
      <c r="Q548" s="872"/>
      <c r="R548" s="872"/>
      <c r="S548" s="872"/>
    </row>
    <row r="549" spans="11:19">
      <c r="K549" s="872"/>
      <c r="L549" s="872"/>
      <c r="M549" s="872"/>
      <c r="N549" s="872"/>
      <c r="O549" s="872"/>
      <c r="P549" s="872"/>
      <c r="Q549" s="872"/>
      <c r="R549" s="872"/>
      <c r="S549" s="872"/>
    </row>
    <row r="550" spans="11:19">
      <c r="K550" s="872"/>
      <c r="L550" s="872"/>
      <c r="M550" s="872"/>
      <c r="N550" s="872"/>
      <c r="O550" s="872"/>
      <c r="P550" s="872"/>
      <c r="Q550" s="872"/>
      <c r="R550" s="872"/>
      <c r="S550" s="872"/>
    </row>
    <row r="551" spans="11:19">
      <c r="K551" s="872"/>
      <c r="L551" s="872"/>
      <c r="M551" s="872"/>
      <c r="N551" s="872"/>
      <c r="O551" s="872"/>
      <c r="P551" s="872"/>
      <c r="Q551" s="872"/>
      <c r="R551" s="872"/>
      <c r="S551" s="872"/>
    </row>
    <row r="552" spans="11:19">
      <c r="K552" s="872"/>
      <c r="L552" s="872"/>
      <c r="M552" s="872"/>
      <c r="N552" s="872"/>
      <c r="O552" s="872"/>
      <c r="P552" s="872"/>
      <c r="Q552" s="872"/>
      <c r="R552" s="872"/>
      <c r="S552" s="872"/>
    </row>
    <row r="553" spans="11:19">
      <c r="K553" s="872"/>
      <c r="L553" s="872"/>
      <c r="M553" s="872"/>
      <c r="N553" s="872"/>
      <c r="O553" s="872"/>
      <c r="P553" s="872"/>
      <c r="Q553" s="872"/>
      <c r="R553" s="872"/>
      <c r="S553" s="872"/>
    </row>
    <row r="554" spans="11:19">
      <c r="K554" s="872"/>
      <c r="L554" s="872"/>
      <c r="M554" s="872"/>
      <c r="N554" s="872"/>
      <c r="O554" s="872"/>
      <c r="P554" s="872"/>
      <c r="Q554" s="872"/>
      <c r="R554" s="872"/>
      <c r="S554" s="872"/>
    </row>
    <row r="555" spans="11:19">
      <c r="K555" s="872"/>
      <c r="L555" s="872"/>
      <c r="M555" s="872"/>
      <c r="N555" s="872"/>
      <c r="O555" s="872"/>
      <c r="P555" s="872"/>
      <c r="Q555" s="872"/>
      <c r="R555" s="872"/>
      <c r="S555" s="872"/>
    </row>
    <row r="556" spans="11:19">
      <c r="K556" s="872"/>
      <c r="L556" s="872"/>
      <c r="M556" s="872"/>
      <c r="N556" s="872"/>
      <c r="O556" s="872"/>
      <c r="P556" s="872"/>
      <c r="Q556" s="872"/>
      <c r="R556" s="872"/>
      <c r="S556" s="872"/>
    </row>
    <row r="557" spans="11:19">
      <c r="K557" s="872"/>
      <c r="L557" s="872"/>
      <c r="M557" s="872"/>
      <c r="N557" s="872"/>
      <c r="O557" s="872"/>
      <c r="P557" s="872"/>
      <c r="Q557" s="872"/>
      <c r="R557" s="872"/>
      <c r="S557" s="872"/>
    </row>
    <row r="558" spans="11:19">
      <c r="K558" s="872"/>
      <c r="L558" s="872"/>
      <c r="M558" s="872"/>
      <c r="N558" s="872"/>
      <c r="O558" s="872"/>
      <c r="P558" s="872"/>
      <c r="Q558" s="872"/>
      <c r="R558" s="872"/>
      <c r="S558" s="872"/>
    </row>
    <row r="559" spans="11:19">
      <c r="K559" s="872"/>
      <c r="L559" s="872"/>
      <c r="M559" s="872"/>
      <c r="N559" s="872"/>
      <c r="O559" s="872"/>
      <c r="P559" s="872"/>
      <c r="Q559" s="872"/>
      <c r="R559" s="872"/>
      <c r="S559" s="872"/>
    </row>
    <row r="560" spans="11:19">
      <c r="K560" s="872"/>
      <c r="L560" s="872"/>
      <c r="M560" s="872"/>
      <c r="N560" s="872"/>
      <c r="O560" s="872"/>
      <c r="P560" s="872"/>
      <c r="Q560" s="872"/>
      <c r="R560" s="872"/>
      <c r="S560" s="872"/>
    </row>
    <row r="561" spans="11:19">
      <c r="K561" s="872"/>
      <c r="L561" s="872"/>
      <c r="M561" s="872"/>
      <c r="N561" s="872"/>
      <c r="O561" s="872"/>
      <c r="P561" s="872"/>
      <c r="Q561" s="872"/>
      <c r="R561" s="872"/>
      <c r="S561" s="872"/>
    </row>
    <row r="562" spans="11:19">
      <c r="K562" s="872"/>
      <c r="L562" s="872"/>
      <c r="M562" s="872"/>
      <c r="N562" s="872"/>
      <c r="O562" s="872"/>
      <c r="P562" s="872"/>
      <c r="Q562" s="872"/>
      <c r="R562" s="872"/>
      <c r="S562" s="872"/>
    </row>
    <row r="563" spans="11:19">
      <c r="K563" s="872"/>
      <c r="L563" s="872"/>
      <c r="M563" s="872"/>
      <c r="N563" s="872"/>
      <c r="O563" s="872"/>
      <c r="P563" s="872"/>
      <c r="Q563" s="872"/>
      <c r="R563" s="872"/>
      <c r="S563" s="872"/>
    </row>
    <row r="564" spans="11:19">
      <c r="K564" s="872"/>
      <c r="L564" s="872"/>
      <c r="M564" s="872"/>
      <c r="N564" s="872"/>
      <c r="O564" s="872"/>
      <c r="P564" s="872"/>
      <c r="Q564" s="872"/>
      <c r="R564" s="872"/>
      <c r="S564" s="872"/>
    </row>
    <row r="565" spans="11:19">
      <c r="K565" s="872"/>
      <c r="L565" s="872"/>
      <c r="M565" s="872"/>
      <c r="N565" s="872"/>
      <c r="O565" s="872"/>
      <c r="P565" s="872"/>
      <c r="Q565" s="872"/>
      <c r="R565" s="872"/>
      <c r="S565" s="872"/>
    </row>
    <row r="566" spans="11:19">
      <c r="K566" s="872"/>
      <c r="L566" s="872"/>
      <c r="M566" s="872"/>
      <c r="N566" s="872"/>
      <c r="O566" s="872"/>
      <c r="P566" s="872"/>
      <c r="Q566" s="872"/>
      <c r="R566" s="872"/>
      <c r="S566" s="872"/>
    </row>
    <row r="567" spans="11:19">
      <c r="K567" s="872"/>
      <c r="L567" s="872"/>
      <c r="M567" s="872"/>
      <c r="N567" s="872"/>
      <c r="O567" s="872"/>
      <c r="P567" s="872"/>
      <c r="Q567" s="872"/>
      <c r="R567" s="872"/>
      <c r="S567" s="872"/>
    </row>
    <row r="568" spans="11:19">
      <c r="K568" s="872"/>
      <c r="L568" s="872"/>
      <c r="M568" s="872"/>
      <c r="N568" s="872"/>
      <c r="O568" s="872"/>
      <c r="P568" s="872"/>
      <c r="Q568" s="872"/>
      <c r="R568" s="872"/>
      <c r="S568" s="872"/>
    </row>
    <row r="569" spans="11:19">
      <c r="K569" s="872"/>
      <c r="L569" s="872"/>
      <c r="M569" s="872"/>
      <c r="N569" s="872"/>
      <c r="O569" s="872"/>
      <c r="P569" s="872"/>
      <c r="Q569" s="872"/>
      <c r="R569" s="872"/>
      <c r="S569" s="872"/>
    </row>
    <row r="570" spans="11:19">
      <c r="K570" s="872"/>
      <c r="L570" s="872"/>
      <c r="M570" s="872"/>
      <c r="N570" s="872"/>
      <c r="O570" s="872"/>
      <c r="P570" s="872"/>
      <c r="Q570" s="872"/>
      <c r="R570" s="872"/>
      <c r="S570" s="872"/>
    </row>
    <row r="571" spans="11:19">
      <c r="K571" s="872"/>
      <c r="L571" s="872"/>
      <c r="M571" s="872"/>
      <c r="N571" s="872"/>
      <c r="O571" s="872"/>
      <c r="P571" s="872"/>
      <c r="Q571" s="872"/>
      <c r="R571" s="872"/>
      <c r="S571" s="872"/>
    </row>
    <row r="572" spans="11:19">
      <c r="K572" s="872"/>
      <c r="L572" s="872"/>
      <c r="M572" s="872"/>
      <c r="N572" s="872"/>
      <c r="O572" s="872"/>
      <c r="P572" s="872"/>
      <c r="Q572" s="872"/>
      <c r="R572" s="872"/>
      <c r="S572" s="872"/>
    </row>
    <row r="573" spans="11:19">
      <c r="K573" s="872"/>
      <c r="L573" s="872"/>
      <c r="M573" s="872"/>
      <c r="N573" s="872"/>
      <c r="O573" s="872"/>
      <c r="P573" s="872"/>
      <c r="Q573" s="872"/>
      <c r="R573" s="872"/>
      <c r="S573" s="872"/>
    </row>
    <row r="574" spans="11:19">
      <c r="K574" s="872"/>
      <c r="L574" s="872"/>
      <c r="M574" s="872"/>
      <c r="N574" s="872"/>
      <c r="O574" s="872"/>
      <c r="P574" s="872"/>
      <c r="Q574" s="872"/>
      <c r="R574" s="872"/>
      <c r="S574" s="872"/>
    </row>
    <row r="575" spans="11:19">
      <c r="K575" s="872"/>
      <c r="L575" s="872"/>
      <c r="M575" s="872"/>
      <c r="N575" s="872"/>
      <c r="O575" s="872"/>
      <c r="P575" s="872"/>
      <c r="Q575" s="872"/>
      <c r="R575" s="872"/>
      <c r="S575" s="872"/>
    </row>
    <row r="576" spans="11:19">
      <c r="K576" s="872"/>
      <c r="L576" s="872"/>
      <c r="M576" s="872"/>
      <c r="N576" s="872"/>
      <c r="O576" s="872"/>
      <c r="P576" s="872"/>
      <c r="Q576" s="872"/>
      <c r="R576" s="872"/>
      <c r="S576" s="872"/>
    </row>
    <row r="577" spans="11:19">
      <c r="K577" s="872"/>
      <c r="L577" s="872"/>
      <c r="M577" s="872"/>
      <c r="N577" s="872"/>
      <c r="O577" s="872"/>
      <c r="P577" s="872"/>
      <c r="Q577" s="872"/>
      <c r="R577" s="872"/>
      <c r="S577" s="872"/>
    </row>
    <row r="578" spans="11:19">
      <c r="K578" s="872"/>
      <c r="L578" s="872"/>
      <c r="M578" s="872"/>
      <c r="N578" s="872"/>
      <c r="O578" s="872"/>
      <c r="P578" s="872"/>
      <c r="Q578" s="872"/>
      <c r="R578" s="872"/>
      <c r="S578" s="872"/>
    </row>
    <row r="579" spans="11:19">
      <c r="K579" s="872"/>
      <c r="L579" s="872"/>
      <c r="M579" s="872"/>
      <c r="N579" s="872"/>
      <c r="O579" s="872"/>
      <c r="P579" s="872"/>
      <c r="Q579" s="872"/>
      <c r="R579" s="872"/>
      <c r="S579" s="872"/>
    </row>
    <row r="580" spans="11:19">
      <c r="K580" s="872"/>
      <c r="L580" s="872"/>
      <c r="M580" s="872"/>
      <c r="N580" s="872"/>
      <c r="O580" s="872"/>
      <c r="P580" s="872"/>
      <c r="Q580" s="872"/>
      <c r="R580" s="872"/>
      <c r="S580" s="872"/>
    </row>
    <row r="581" spans="11:19">
      <c r="K581" s="872"/>
      <c r="L581" s="872"/>
      <c r="M581" s="872"/>
      <c r="N581" s="872"/>
      <c r="O581" s="872"/>
      <c r="P581" s="872"/>
      <c r="Q581" s="872"/>
      <c r="R581" s="872"/>
      <c r="S581" s="872"/>
    </row>
    <row r="582" spans="11:19">
      <c r="K582" s="872"/>
      <c r="L582" s="872"/>
      <c r="M582" s="872"/>
      <c r="N582" s="872"/>
      <c r="O582" s="872"/>
      <c r="P582" s="872"/>
      <c r="Q582" s="872"/>
      <c r="R582" s="872"/>
      <c r="S582" s="872"/>
    </row>
    <row r="583" spans="11:19">
      <c r="K583" s="872"/>
      <c r="L583" s="872"/>
      <c r="M583" s="872"/>
      <c r="N583" s="872"/>
      <c r="O583" s="872"/>
      <c r="P583" s="872"/>
      <c r="Q583" s="872"/>
      <c r="R583" s="872"/>
      <c r="S583" s="872"/>
    </row>
    <row r="584" spans="11:19">
      <c r="K584" s="872"/>
      <c r="L584" s="872"/>
      <c r="M584" s="872"/>
      <c r="N584" s="872"/>
      <c r="O584" s="872"/>
      <c r="P584" s="872"/>
      <c r="Q584" s="872"/>
      <c r="R584" s="872"/>
      <c r="S584" s="872"/>
    </row>
    <row r="585" spans="11:19">
      <c r="K585" s="872"/>
      <c r="L585" s="872"/>
      <c r="M585" s="872"/>
      <c r="N585" s="872"/>
      <c r="O585" s="872"/>
      <c r="P585" s="872"/>
      <c r="Q585" s="872"/>
      <c r="R585" s="872"/>
      <c r="S585" s="872"/>
    </row>
    <row r="586" spans="11:19">
      <c r="K586" s="872"/>
      <c r="L586" s="872"/>
      <c r="M586" s="872"/>
      <c r="N586" s="872"/>
      <c r="O586" s="872"/>
      <c r="P586" s="872"/>
      <c r="Q586" s="872"/>
      <c r="R586" s="872"/>
      <c r="S586" s="872"/>
    </row>
    <row r="587" spans="11:19">
      <c r="K587" s="872"/>
      <c r="L587" s="872"/>
      <c r="M587" s="872"/>
      <c r="N587" s="872"/>
      <c r="O587" s="872"/>
      <c r="P587" s="872"/>
      <c r="Q587" s="872"/>
      <c r="R587" s="872"/>
      <c r="S587" s="872"/>
    </row>
    <row r="588" spans="11:19">
      <c r="K588" s="872"/>
      <c r="L588" s="872"/>
      <c r="M588" s="872"/>
      <c r="N588" s="872"/>
      <c r="O588" s="872"/>
      <c r="P588" s="872"/>
      <c r="Q588" s="872"/>
      <c r="R588" s="872"/>
      <c r="S588" s="872"/>
    </row>
    <row r="589" spans="11:19">
      <c r="K589" s="872"/>
      <c r="L589" s="872"/>
      <c r="M589" s="872"/>
      <c r="N589" s="872"/>
      <c r="O589" s="872"/>
      <c r="P589" s="872"/>
      <c r="Q589" s="872"/>
      <c r="R589" s="872"/>
      <c r="S589" s="872"/>
    </row>
    <row r="590" spans="11:19">
      <c r="K590" s="872"/>
      <c r="L590" s="872"/>
      <c r="M590" s="872"/>
      <c r="N590" s="872"/>
      <c r="O590" s="872"/>
      <c r="P590" s="872"/>
      <c r="Q590" s="872"/>
      <c r="R590" s="872"/>
      <c r="S590" s="872"/>
    </row>
    <row r="591" spans="11:19">
      <c r="K591" s="872"/>
      <c r="L591" s="872"/>
      <c r="M591" s="872"/>
      <c r="N591" s="872"/>
      <c r="O591" s="872"/>
      <c r="P591" s="872"/>
      <c r="Q591" s="872"/>
      <c r="R591" s="872"/>
      <c r="S591" s="872"/>
    </row>
    <row r="592" spans="11:19">
      <c r="K592" s="872"/>
      <c r="L592" s="872"/>
      <c r="M592" s="872"/>
      <c r="N592" s="872"/>
      <c r="O592" s="872"/>
      <c r="P592" s="872"/>
      <c r="Q592" s="872"/>
      <c r="R592" s="872"/>
      <c r="S592" s="872"/>
    </row>
    <row r="593" spans="11:19">
      <c r="K593" s="872"/>
      <c r="L593" s="872"/>
      <c r="M593" s="872"/>
      <c r="N593" s="872"/>
      <c r="O593" s="872"/>
      <c r="P593" s="872"/>
      <c r="Q593" s="872"/>
      <c r="R593" s="872"/>
      <c r="S593" s="872"/>
    </row>
    <row r="594" spans="11:19">
      <c r="K594" s="872"/>
      <c r="L594" s="872"/>
      <c r="M594" s="872"/>
      <c r="N594" s="872"/>
      <c r="O594" s="872"/>
      <c r="P594" s="872"/>
      <c r="Q594" s="872"/>
      <c r="R594" s="872"/>
      <c r="S594" s="872"/>
    </row>
    <row r="595" spans="11:19">
      <c r="K595" s="872"/>
      <c r="L595" s="872"/>
      <c r="M595" s="872"/>
      <c r="N595" s="872"/>
      <c r="O595" s="872"/>
      <c r="P595" s="872"/>
      <c r="Q595" s="872"/>
      <c r="R595" s="872"/>
      <c r="S595" s="872"/>
    </row>
    <row r="596" spans="11:19">
      <c r="K596" s="872"/>
      <c r="L596" s="872"/>
      <c r="M596" s="872"/>
      <c r="N596" s="872"/>
      <c r="O596" s="872"/>
      <c r="P596" s="872"/>
      <c r="Q596" s="872"/>
      <c r="R596" s="872"/>
      <c r="S596" s="872"/>
    </row>
    <row r="597" spans="11:19">
      <c r="K597" s="872"/>
      <c r="L597" s="872"/>
      <c r="M597" s="872"/>
      <c r="N597" s="872"/>
      <c r="O597" s="872"/>
      <c r="P597" s="872"/>
      <c r="Q597" s="872"/>
      <c r="R597" s="872"/>
      <c r="S597" s="872"/>
    </row>
    <row r="598" spans="11:19">
      <c r="K598" s="872"/>
      <c r="L598" s="872"/>
      <c r="M598" s="872"/>
      <c r="N598" s="872"/>
      <c r="O598" s="872"/>
      <c r="P598" s="872"/>
      <c r="Q598" s="872"/>
      <c r="R598" s="872"/>
      <c r="S598" s="872"/>
    </row>
    <row r="599" spans="11:19">
      <c r="K599" s="872"/>
      <c r="L599" s="872"/>
      <c r="M599" s="872"/>
      <c r="N599" s="872"/>
      <c r="O599" s="872"/>
      <c r="P599" s="872"/>
      <c r="Q599" s="872"/>
      <c r="R599" s="872"/>
      <c r="S599" s="872"/>
    </row>
    <row r="600" spans="11:19">
      <c r="K600" s="872"/>
      <c r="L600" s="872"/>
      <c r="M600" s="872"/>
      <c r="N600" s="872"/>
      <c r="O600" s="872"/>
      <c r="P600" s="872"/>
      <c r="Q600" s="872"/>
      <c r="R600" s="872"/>
      <c r="S600" s="872"/>
    </row>
    <row r="601" spans="11:19">
      <c r="K601" s="872"/>
      <c r="L601" s="872"/>
      <c r="M601" s="872"/>
      <c r="N601" s="872"/>
      <c r="O601" s="872"/>
      <c r="P601" s="872"/>
      <c r="Q601" s="872"/>
      <c r="R601" s="872"/>
      <c r="S601" s="872"/>
    </row>
    <row r="602" spans="11:19">
      <c r="K602" s="872"/>
      <c r="L602" s="872"/>
      <c r="M602" s="872"/>
      <c r="N602" s="872"/>
      <c r="O602" s="872"/>
      <c r="P602" s="872"/>
      <c r="Q602" s="872"/>
      <c r="R602" s="872"/>
      <c r="S602" s="872"/>
    </row>
    <row r="603" spans="11:19">
      <c r="K603" s="872"/>
      <c r="L603" s="872"/>
      <c r="M603" s="872"/>
      <c r="N603" s="872"/>
      <c r="O603" s="872"/>
      <c r="P603" s="872"/>
      <c r="Q603" s="872"/>
      <c r="R603" s="872"/>
      <c r="S603" s="872"/>
    </row>
    <row r="604" spans="11:19">
      <c r="K604" s="872"/>
      <c r="L604" s="872"/>
      <c r="M604" s="872"/>
      <c r="N604" s="872"/>
      <c r="O604" s="872"/>
      <c r="P604" s="872"/>
      <c r="Q604" s="872"/>
      <c r="R604" s="872"/>
      <c r="S604" s="872"/>
    </row>
    <row r="605" spans="11:19">
      <c r="K605" s="872"/>
      <c r="L605" s="872"/>
      <c r="M605" s="872"/>
      <c r="N605" s="872"/>
      <c r="O605" s="872"/>
      <c r="P605" s="872"/>
      <c r="Q605" s="872"/>
      <c r="R605" s="872"/>
      <c r="S605" s="872"/>
    </row>
    <row r="606" spans="11:19">
      <c r="K606" s="872"/>
      <c r="L606" s="872"/>
      <c r="M606" s="872"/>
      <c r="N606" s="872"/>
      <c r="O606" s="872"/>
      <c r="P606" s="872"/>
      <c r="Q606" s="872"/>
      <c r="R606" s="872"/>
      <c r="S606" s="872"/>
    </row>
    <row r="607" spans="11:19">
      <c r="K607" s="872"/>
      <c r="L607" s="872"/>
      <c r="M607" s="872"/>
      <c r="N607" s="872"/>
      <c r="O607" s="872"/>
      <c r="P607" s="872"/>
      <c r="Q607" s="872"/>
      <c r="R607" s="872"/>
      <c r="S607" s="872"/>
    </row>
    <row r="608" spans="11:19">
      <c r="K608" s="872"/>
      <c r="L608" s="872"/>
      <c r="M608" s="872"/>
      <c r="N608" s="872"/>
      <c r="O608" s="872"/>
      <c r="P608" s="872"/>
      <c r="Q608" s="872"/>
      <c r="R608" s="872"/>
      <c r="S608" s="872"/>
    </row>
    <row r="609" spans="11:19">
      <c r="K609" s="872"/>
      <c r="L609" s="872"/>
      <c r="M609" s="872"/>
      <c r="N609" s="872"/>
      <c r="O609" s="872"/>
      <c r="P609" s="872"/>
      <c r="Q609" s="872"/>
      <c r="R609" s="872"/>
      <c r="S609" s="872"/>
    </row>
    <row r="610" spans="11:19">
      <c r="K610" s="872"/>
      <c r="L610" s="872"/>
      <c r="M610" s="872"/>
      <c r="N610" s="872"/>
      <c r="O610" s="872"/>
      <c r="P610" s="872"/>
      <c r="Q610" s="872"/>
      <c r="R610" s="872"/>
      <c r="S610" s="872"/>
    </row>
    <row r="611" spans="11:19">
      <c r="K611" s="872"/>
      <c r="L611" s="872"/>
      <c r="M611" s="872"/>
      <c r="N611" s="872"/>
      <c r="O611" s="872"/>
      <c r="P611" s="872"/>
      <c r="Q611" s="872"/>
      <c r="R611" s="872"/>
      <c r="S611" s="872"/>
    </row>
    <row r="612" spans="11:19">
      <c r="K612" s="872"/>
      <c r="L612" s="872"/>
      <c r="M612" s="872"/>
      <c r="N612" s="872"/>
      <c r="O612" s="872"/>
      <c r="P612" s="872"/>
      <c r="Q612" s="872"/>
      <c r="R612" s="872"/>
      <c r="S612" s="872"/>
    </row>
    <row r="613" spans="11:19">
      <c r="K613" s="872"/>
      <c r="L613" s="872"/>
      <c r="M613" s="872"/>
      <c r="N613" s="872"/>
      <c r="O613" s="872"/>
      <c r="P613" s="872"/>
      <c r="Q613" s="872"/>
      <c r="R613" s="872"/>
      <c r="S613" s="872"/>
    </row>
    <row r="614" spans="11:19">
      <c r="K614" s="872"/>
      <c r="L614" s="872"/>
      <c r="M614" s="872"/>
      <c r="N614" s="872"/>
      <c r="O614" s="872"/>
      <c r="P614" s="872"/>
      <c r="Q614" s="872"/>
      <c r="R614" s="872"/>
      <c r="S614" s="872"/>
    </row>
    <row r="615" spans="11:19">
      <c r="K615" s="872"/>
      <c r="L615" s="872"/>
      <c r="M615" s="872"/>
      <c r="N615" s="872"/>
      <c r="O615" s="872"/>
      <c r="P615" s="872"/>
      <c r="Q615" s="872"/>
      <c r="R615" s="872"/>
      <c r="S615" s="872"/>
    </row>
    <row r="616" spans="11:19">
      <c r="K616" s="872"/>
      <c r="L616" s="872"/>
      <c r="M616" s="872"/>
      <c r="N616" s="872"/>
      <c r="O616" s="872"/>
      <c r="P616" s="872"/>
      <c r="Q616" s="872"/>
      <c r="R616" s="872"/>
      <c r="S616" s="872"/>
    </row>
    <row r="617" spans="11:19">
      <c r="K617" s="872"/>
      <c r="L617" s="872"/>
      <c r="M617" s="872"/>
      <c r="N617" s="872"/>
      <c r="O617" s="872"/>
      <c r="P617" s="872"/>
      <c r="Q617" s="872"/>
      <c r="R617" s="872"/>
      <c r="S617" s="872"/>
    </row>
    <row r="618" spans="11:19">
      <c r="K618" s="872"/>
      <c r="L618" s="872"/>
      <c r="M618" s="872"/>
      <c r="N618" s="872"/>
      <c r="O618" s="872"/>
      <c r="P618" s="872"/>
      <c r="Q618" s="872"/>
      <c r="R618" s="872"/>
      <c r="S618" s="872"/>
    </row>
    <row r="619" spans="11:19">
      <c r="K619" s="872"/>
      <c r="L619" s="872"/>
      <c r="M619" s="872"/>
      <c r="N619" s="872"/>
      <c r="O619" s="872"/>
      <c r="P619" s="872"/>
      <c r="Q619" s="872"/>
      <c r="R619" s="872"/>
      <c r="S619" s="872"/>
    </row>
    <row r="620" spans="11:19">
      <c r="K620" s="872"/>
      <c r="L620" s="872"/>
      <c r="M620" s="872"/>
      <c r="N620" s="872"/>
      <c r="O620" s="872"/>
      <c r="P620" s="872"/>
      <c r="Q620" s="872"/>
      <c r="R620" s="872"/>
      <c r="S620" s="872"/>
    </row>
    <row r="621" spans="11:19">
      <c r="K621" s="872"/>
      <c r="L621" s="872"/>
      <c r="M621" s="872"/>
      <c r="N621" s="872"/>
      <c r="O621" s="872"/>
      <c r="P621" s="872"/>
      <c r="Q621" s="872"/>
      <c r="R621" s="872"/>
      <c r="S621" s="872"/>
    </row>
    <row r="622" spans="11:19">
      <c r="K622" s="872"/>
      <c r="L622" s="872"/>
      <c r="M622" s="872"/>
      <c r="N622" s="872"/>
      <c r="O622" s="872"/>
      <c r="P622" s="872"/>
      <c r="Q622" s="872"/>
      <c r="R622" s="872"/>
      <c r="S622" s="872"/>
    </row>
    <row r="623" spans="11:19">
      <c r="K623" s="872"/>
      <c r="L623" s="872"/>
      <c r="M623" s="872"/>
      <c r="N623" s="872"/>
      <c r="O623" s="872"/>
      <c r="P623" s="872"/>
      <c r="Q623" s="872"/>
      <c r="R623" s="872"/>
      <c r="S623" s="872"/>
    </row>
    <row r="624" spans="11:19">
      <c r="K624" s="872"/>
      <c r="L624" s="872"/>
      <c r="M624" s="872"/>
      <c r="N624" s="872"/>
      <c r="O624" s="872"/>
      <c r="P624" s="872"/>
      <c r="Q624" s="872"/>
      <c r="R624" s="872"/>
      <c r="S624" s="872"/>
    </row>
    <row r="625" spans="11:19">
      <c r="K625" s="872"/>
      <c r="L625" s="872"/>
      <c r="M625" s="872"/>
      <c r="N625" s="872"/>
      <c r="O625" s="872"/>
      <c r="P625" s="872"/>
      <c r="Q625" s="872"/>
      <c r="R625" s="872"/>
      <c r="S625" s="872"/>
    </row>
    <row r="626" spans="11:19">
      <c r="K626" s="872"/>
      <c r="L626" s="872"/>
      <c r="M626" s="872"/>
      <c r="N626" s="872"/>
      <c r="O626" s="872"/>
      <c r="P626" s="872"/>
      <c r="Q626" s="872"/>
      <c r="R626" s="872"/>
      <c r="S626" s="872"/>
    </row>
    <row r="627" spans="11:19">
      <c r="K627" s="872"/>
      <c r="L627" s="872"/>
      <c r="M627" s="872"/>
      <c r="N627" s="872"/>
      <c r="O627" s="872"/>
      <c r="P627" s="872"/>
      <c r="Q627" s="872"/>
      <c r="R627" s="872"/>
      <c r="S627" s="872"/>
    </row>
    <row r="628" spans="11:19">
      <c r="K628" s="872"/>
      <c r="L628" s="872"/>
      <c r="M628" s="872"/>
      <c r="N628" s="872"/>
      <c r="O628" s="872"/>
      <c r="P628" s="872"/>
      <c r="Q628" s="872"/>
      <c r="R628" s="872"/>
      <c r="S628" s="872"/>
    </row>
    <row r="629" spans="11:19">
      <c r="K629" s="872"/>
      <c r="L629" s="872"/>
      <c r="M629" s="872"/>
      <c r="N629" s="872"/>
      <c r="O629" s="872"/>
      <c r="P629" s="872"/>
      <c r="Q629" s="872"/>
      <c r="R629" s="872"/>
      <c r="S629" s="872"/>
    </row>
    <row r="630" spans="11:19">
      <c r="K630" s="872"/>
      <c r="L630" s="872"/>
      <c r="M630" s="872"/>
      <c r="N630" s="872"/>
      <c r="O630" s="872"/>
      <c r="P630" s="872"/>
      <c r="Q630" s="872"/>
      <c r="R630" s="872"/>
      <c r="S630" s="872"/>
    </row>
    <row r="631" spans="11:19">
      <c r="K631" s="872"/>
      <c r="L631" s="872"/>
      <c r="M631" s="872"/>
      <c r="N631" s="872"/>
      <c r="O631" s="872"/>
      <c r="P631" s="872"/>
      <c r="Q631" s="872"/>
      <c r="R631" s="872"/>
      <c r="S631" s="872"/>
    </row>
    <row r="632" spans="11:19">
      <c r="K632" s="872"/>
      <c r="L632" s="872"/>
      <c r="M632" s="872"/>
      <c r="N632" s="872"/>
      <c r="O632" s="872"/>
      <c r="P632" s="872"/>
      <c r="Q632" s="872"/>
      <c r="R632" s="872"/>
      <c r="S632" s="872"/>
    </row>
    <row r="633" spans="11:19">
      <c r="K633" s="872"/>
      <c r="L633" s="872"/>
      <c r="M633" s="872"/>
      <c r="N633" s="872"/>
      <c r="O633" s="872"/>
      <c r="P633" s="872"/>
      <c r="Q633" s="872"/>
      <c r="R633" s="872"/>
      <c r="S633" s="872"/>
    </row>
    <row r="634" spans="11:19">
      <c r="K634" s="872"/>
      <c r="L634" s="872"/>
      <c r="M634" s="872"/>
      <c r="N634" s="872"/>
      <c r="O634" s="872"/>
      <c r="P634" s="872"/>
      <c r="Q634" s="872"/>
      <c r="R634" s="872"/>
      <c r="S634" s="872"/>
    </row>
    <row r="635" spans="11:19">
      <c r="K635" s="872"/>
      <c r="L635" s="872"/>
      <c r="M635" s="872"/>
      <c r="N635" s="872"/>
      <c r="O635" s="872"/>
      <c r="P635" s="872"/>
      <c r="Q635" s="872"/>
      <c r="R635" s="872"/>
      <c r="S635" s="872"/>
    </row>
    <row r="636" spans="11:19">
      <c r="K636" s="872"/>
      <c r="L636" s="872"/>
      <c r="M636" s="872"/>
      <c r="N636" s="872"/>
      <c r="O636" s="872"/>
      <c r="P636" s="872"/>
      <c r="Q636" s="872"/>
      <c r="R636" s="872"/>
      <c r="S636" s="872"/>
    </row>
    <row r="637" spans="11:19">
      <c r="K637" s="872"/>
      <c r="L637" s="872"/>
      <c r="M637" s="872"/>
      <c r="N637" s="872"/>
      <c r="O637" s="872"/>
      <c r="P637" s="872"/>
      <c r="Q637" s="872"/>
      <c r="R637" s="872"/>
      <c r="S637" s="872"/>
    </row>
    <row r="638" spans="11:19">
      <c r="K638" s="872"/>
      <c r="L638" s="872"/>
      <c r="M638" s="872"/>
      <c r="N638" s="872"/>
      <c r="O638" s="872"/>
      <c r="P638" s="872"/>
      <c r="Q638" s="872"/>
      <c r="R638" s="872"/>
      <c r="S638" s="872"/>
    </row>
    <row r="639" spans="11:19">
      <c r="K639" s="872"/>
      <c r="L639" s="872"/>
      <c r="M639" s="872"/>
      <c r="N639" s="872"/>
      <c r="O639" s="872"/>
      <c r="P639" s="872"/>
      <c r="Q639" s="872"/>
      <c r="R639" s="872"/>
      <c r="S639" s="872"/>
    </row>
    <row r="640" spans="11:19">
      <c r="K640" s="872"/>
      <c r="L640" s="872"/>
      <c r="M640" s="872"/>
      <c r="N640" s="872"/>
      <c r="O640" s="872"/>
      <c r="P640" s="872"/>
      <c r="Q640" s="872"/>
      <c r="R640" s="872"/>
      <c r="S640" s="872"/>
    </row>
    <row r="641" spans="11:19">
      <c r="K641" s="872"/>
      <c r="L641" s="872"/>
      <c r="M641" s="872"/>
      <c r="N641" s="872"/>
      <c r="O641" s="872"/>
      <c r="P641" s="872"/>
      <c r="Q641" s="872"/>
      <c r="R641" s="872"/>
      <c r="S641" s="872"/>
    </row>
    <row r="642" spans="11:19">
      <c r="K642" s="872"/>
      <c r="L642" s="872"/>
      <c r="M642" s="872"/>
      <c r="N642" s="872"/>
      <c r="O642" s="872"/>
      <c r="P642" s="872"/>
      <c r="Q642" s="872"/>
      <c r="R642" s="872"/>
      <c r="S642" s="872"/>
    </row>
    <row r="643" spans="11:19">
      <c r="K643" s="872"/>
      <c r="L643" s="872"/>
      <c r="M643" s="872"/>
      <c r="N643" s="872"/>
      <c r="O643" s="872"/>
      <c r="P643" s="872"/>
      <c r="Q643" s="872"/>
      <c r="R643" s="872"/>
      <c r="S643" s="872"/>
    </row>
    <row r="644" spans="11:19">
      <c r="K644" s="872"/>
      <c r="L644" s="872"/>
      <c r="M644" s="872"/>
      <c r="N644" s="872"/>
      <c r="O644" s="872"/>
      <c r="P644" s="872"/>
      <c r="Q644" s="872"/>
      <c r="R644" s="872"/>
      <c r="S644" s="872"/>
    </row>
    <row r="645" spans="11:19">
      <c r="K645" s="872"/>
      <c r="L645" s="872"/>
      <c r="M645" s="872"/>
      <c r="N645" s="872"/>
      <c r="O645" s="872"/>
      <c r="P645" s="872"/>
      <c r="Q645" s="872"/>
      <c r="R645" s="872"/>
      <c r="S645" s="872"/>
    </row>
    <row r="646" spans="11:19">
      <c r="K646" s="872"/>
      <c r="L646" s="872"/>
      <c r="M646" s="872"/>
      <c r="N646" s="872"/>
      <c r="O646" s="872"/>
      <c r="P646" s="872"/>
      <c r="Q646" s="872"/>
      <c r="R646" s="872"/>
      <c r="S646" s="872"/>
    </row>
    <row r="647" spans="11:19">
      <c r="K647" s="872"/>
      <c r="L647" s="872"/>
      <c r="M647" s="872"/>
      <c r="N647" s="872"/>
      <c r="O647" s="872"/>
      <c r="P647" s="872"/>
      <c r="Q647" s="872"/>
      <c r="R647" s="872"/>
      <c r="S647" s="872"/>
    </row>
    <row r="648" spans="11:19">
      <c r="K648" s="872"/>
      <c r="L648" s="872"/>
      <c r="M648" s="872"/>
      <c r="N648" s="872"/>
      <c r="O648" s="872"/>
      <c r="P648" s="872"/>
      <c r="Q648" s="872"/>
      <c r="R648" s="872"/>
      <c r="S648" s="872"/>
    </row>
    <row r="649" spans="11:19">
      <c r="K649" s="872"/>
      <c r="L649" s="872"/>
      <c r="M649" s="872"/>
      <c r="N649" s="872"/>
      <c r="O649" s="872"/>
      <c r="P649" s="872"/>
      <c r="Q649" s="872"/>
      <c r="R649" s="872"/>
      <c r="S649" s="872"/>
    </row>
    <row r="650" spans="11:19">
      <c r="K650" s="872"/>
      <c r="L650" s="872"/>
      <c r="M650" s="872"/>
      <c r="N650" s="872"/>
      <c r="O650" s="872"/>
      <c r="P650" s="872"/>
      <c r="Q650" s="872"/>
      <c r="R650" s="872"/>
      <c r="S650" s="872"/>
    </row>
    <row r="651" spans="11:19">
      <c r="K651" s="872"/>
      <c r="L651" s="872"/>
      <c r="M651" s="872"/>
      <c r="N651" s="872"/>
      <c r="O651" s="872"/>
      <c r="P651" s="872"/>
      <c r="Q651" s="872"/>
      <c r="R651" s="872"/>
      <c r="S651" s="872"/>
    </row>
    <row r="652" spans="11:19">
      <c r="K652" s="872"/>
      <c r="L652" s="872"/>
      <c r="M652" s="872"/>
      <c r="N652" s="872"/>
      <c r="O652" s="872"/>
      <c r="P652" s="872"/>
      <c r="Q652" s="872"/>
      <c r="R652" s="872"/>
      <c r="S652" s="872"/>
    </row>
    <row r="653" spans="11:19">
      <c r="K653" s="872"/>
      <c r="L653" s="872"/>
      <c r="M653" s="872"/>
      <c r="N653" s="872"/>
      <c r="O653" s="872"/>
      <c r="P653" s="872"/>
      <c r="Q653" s="872"/>
      <c r="R653" s="872"/>
      <c r="S653" s="872"/>
    </row>
    <row r="654" spans="11:19">
      <c r="K654" s="872"/>
      <c r="L654" s="872"/>
      <c r="M654" s="872"/>
      <c r="N654" s="872"/>
      <c r="O654" s="872"/>
      <c r="P654" s="872"/>
      <c r="Q654" s="872"/>
      <c r="R654" s="872"/>
      <c r="S654" s="872"/>
    </row>
    <row r="655" spans="11:19">
      <c r="K655" s="872"/>
      <c r="L655" s="872"/>
      <c r="M655" s="872"/>
      <c r="N655" s="872"/>
      <c r="O655" s="872"/>
      <c r="P655" s="872"/>
      <c r="Q655" s="872"/>
      <c r="R655" s="872"/>
      <c r="S655" s="872"/>
    </row>
    <row r="656" spans="11:19">
      <c r="K656" s="872"/>
      <c r="L656" s="872"/>
      <c r="M656" s="872"/>
      <c r="N656" s="872"/>
      <c r="O656" s="872"/>
      <c r="P656" s="872"/>
      <c r="Q656" s="872"/>
      <c r="R656" s="872"/>
      <c r="S656" s="872"/>
    </row>
    <row r="657" spans="11:19">
      <c r="K657" s="872"/>
      <c r="L657" s="872"/>
      <c r="M657" s="872"/>
      <c r="N657" s="872"/>
      <c r="O657" s="872"/>
      <c r="P657" s="872"/>
      <c r="Q657" s="872"/>
      <c r="R657" s="872"/>
      <c r="S657" s="872"/>
    </row>
    <row r="658" spans="11:19">
      <c r="K658" s="872"/>
      <c r="L658" s="872"/>
      <c r="M658" s="872"/>
      <c r="N658" s="872"/>
      <c r="O658" s="872"/>
      <c r="P658" s="872"/>
      <c r="Q658" s="872"/>
      <c r="R658" s="872"/>
      <c r="S658" s="872"/>
    </row>
    <row r="659" spans="11:19">
      <c r="K659" s="872"/>
      <c r="L659" s="872"/>
      <c r="M659" s="872"/>
      <c r="N659" s="872"/>
      <c r="O659" s="872"/>
      <c r="P659" s="872"/>
      <c r="Q659" s="872"/>
      <c r="R659" s="872"/>
      <c r="S659" s="872"/>
    </row>
    <row r="660" spans="11:19">
      <c r="K660" s="872"/>
      <c r="L660" s="872"/>
      <c r="M660" s="872"/>
      <c r="N660" s="872"/>
      <c r="O660" s="872"/>
      <c r="P660" s="872"/>
      <c r="Q660" s="872"/>
      <c r="R660" s="872"/>
      <c r="S660" s="872"/>
    </row>
    <row r="661" spans="11:19">
      <c r="K661" s="872"/>
      <c r="L661" s="872"/>
      <c r="M661" s="872"/>
      <c r="N661" s="872"/>
      <c r="O661" s="872"/>
      <c r="P661" s="872"/>
      <c r="Q661" s="872"/>
      <c r="R661" s="872"/>
      <c r="S661" s="872"/>
    </row>
    <row r="662" spans="11:19">
      <c r="K662" s="872"/>
      <c r="L662" s="872"/>
      <c r="M662" s="872"/>
      <c r="N662" s="872"/>
      <c r="O662" s="872"/>
      <c r="P662" s="872"/>
      <c r="Q662" s="872"/>
      <c r="R662" s="872"/>
      <c r="S662" s="872"/>
    </row>
    <row r="663" spans="11:19">
      <c r="K663" s="872"/>
      <c r="L663" s="872"/>
      <c r="M663" s="872"/>
      <c r="N663" s="872"/>
      <c r="O663" s="872"/>
      <c r="P663" s="872"/>
      <c r="Q663" s="872"/>
      <c r="R663" s="872"/>
      <c r="S663" s="872"/>
    </row>
    <row r="664" spans="11:19">
      <c r="K664" s="872"/>
      <c r="L664" s="872"/>
      <c r="M664" s="872"/>
      <c r="N664" s="872"/>
      <c r="O664" s="872"/>
      <c r="P664" s="872"/>
      <c r="Q664" s="872"/>
      <c r="R664" s="872"/>
      <c r="S664" s="872"/>
    </row>
    <row r="665" spans="11:19">
      <c r="K665" s="872"/>
      <c r="L665" s="872"/>
      <c r="M665" s="872"/>
      <c r="N665" s="872"/>
      <c r="O665" s="872"/>
      <c r="P665" s="872"/>
      <c r="Q665" s="872"/>
      <c r="R665" s="872"/>
      <c r="S665" s="872"/>
    </row>
    <row r="666" spans="11:19">
      <c r="K666" s="872"/>
      <c r="L666" s="872"/>
      <c r="M666" s="872"/>
      <c r="N666" s="872"/>
      <c r="O666" s="872"/>
      <c r="P666" s="872"/>
      <c r="Q666" s="872"/>
      <c r="R666" s="872"/>
      <c r="S666" s="872"/>
    </row>
    <row r="667" spans="11:19">
      <c r="K667" s="872"/>
      <c r="L667" s="872"/>
      <c r="M667" s="872"/>
      <c r="N667" s="872"/>
      <c r="O667" s="872"/>
      <c r="P667" s="872"/>
      <c r="Q667" s="872"/>
      <c r="R667" s="872"/>
      <c r="S667" s="872"/>
    </row>
    <row r="668" spans="11:19">
      <c r="K668" s="872"/>
      <c r="L668" s="872"/>
      <c r="M668" s="872"/>
      <c r="N668" s="872"/>
      <c r="O668" s="872"/>
      <c r="P668" s="872"/>
      <c r="Q668" s="872"/>
      <c r="R668" s="872"/>
      <c r="S668" s="872"/>
    </row>
    <row r="669" spans="11:19">
      <c r="K669" s="872"/>
      <c r="L669" s="872"/>
      <c r="M669" s="872"/>
      <c r="N669" s="872"/>
      <c r="O669" s="872"/>
      <c r="P669" s="872"/>
      <c r="Q669" s="872"/>
      <c r="R669" s="872"/>
      <c r="S669" s="872"/>
    </row>
    <row r="670" spans="11:19">
      <c r="K670" s="872"/>
      <c r="L670" s="872"/>
      <c r="M670" s="872"/>
      <c r="N670" s="872"/>
      <c r="O670" s="872"/>
      <c r="P670" s="872"/>
      <c r="Q670" s="872"/>
      <c r="R670" s="872"/>
      <c r="S670" s="872"/>
    </row>
    <row r="671" spans="11:19">
      <c r="K671" s="872"/>
      <c r="L671" s="872"/>
      <c r="M671" s="872"/>
      <c r="N671" s="872"/>
      <c r="O671" s="872"/>
      <c r="P671" s="872"/>
      <c r="Q671" s="872"/>
      <c r="R671" s="872"/>
      <c r="S671" s="872"/>
    </row>
    <row r="672" spans="11:19">
      <c r="K672" s="872"/>
      <c r="L672" s="872"/>
      <c r="M672" s="872"/>
      <c r="N672" s="872"/>
      <c r="O672" s="872"/>
      <c r="P672" s="872"/>
      <c r="Q672" s="872"/>
      <c r="R672" s="872"/>
      <c r="S672" s="872"/>
    </row>
    <row r="673" spans="11:19">
      <c r="K673" s="872"/>
      <c r="L673" s="872"/>
      <c r="M673" s="872"/>
      <c r="N673" s="872"/>
      <c r="O673" s="872"/>
      <c r="P673" s="872"/>
      <c r="Q673" s="872"/>
      <c r="R673" s="872"/>
      <c r="S673" s="872"/>
    </row>
    <row r="674" spans="11:19">
      <c r="K674" s="872"/>
      <c r="L674" s="872"/>
      <c r="M674" s="872"/>
      <c r="N674" s="872"/>
      <c r="O674" s="872"/>
      <c r="P674" s="872"/>
      <c r="Q674" s="872"/>
      <c r="R674" s="872"/>
      <c r="S674" s="872"/>
    </row>
    <row r="675" spans="11:19">
      <c r="K675" s="872"/>
      <c r="L675" s="872"/>
      <c r="M675" s="872"/>
      <c r="N675" s="872"/>
      <c r="O675" s="872"/>
      <c r="P675" s="872"/>
      <c r="Q675" s="872"/>
      <c r="R675" s="872"/>
      <c r="S675" s="872"/>
    </row>
    <row r="676" spans="11:19">
      <c r="K676" s="872"/>
      <c r="L676" s="872"/>
      <c r="M676" s="872"/>
      <c r="N676" s="872"/>
      <c r="O676" s="872"/>
      <c r="P676" s="872"/>
      <c r="Q676" s="872"/>
      <c r="R676" s="872"/>
      <c r="S676" s="872"/>
    </row>
    <row r="677" spans="11:19">
      <c r="K677" s="872"/>
      <c r="L677" s="872"/>
      <c r="M677" s="872"/>
      <c r="N677" s="872"/>
      <c r="O677" s="872"/>
      <c r="P677" s="872"/>
      <c r="Q677" s="872"/>
      <c r="R677" s="872"/>
      <c r="S677" s="872"/>
    </row>
    <row r="678" spans="11:19">
      <c r="K678" s="872"/>
      <c r="L678" s="872"/>
      <c r="M678" s="872"/>
      <c r="N678" s="872"/>
      <c r="O678" s="872"/>
      <c r="P678" s="872"/>
      <c r="Q678" s="872"/>
      <c r="R678" s="872"/>
      <c r="S678" s="872"/>
    </row>
    <row r="679" spans="11:19">
      <c r="K679" s="872"/>
      <c r="L679" s="872"/>
      <c r="M679" s="872"/>
      <c r="N679" s="872"/>
      <c r="O679" s="872"/>
      <c r="P679" s="872"/>
      <c r="Q679" s="872"/>
      <c r="R679" s="872"/>
      <c r="S679" s="872"/>
    </row>
    <row r="680" spans="11:19">
      <c r="K680" s="872"/>
      <c r="L680" s="872"/>
      <c r="M680" s="872"/>
      <c r="N680" s="872"/>
      <c r="O680" s="872"/>
      <c r="P680" s="872"/>
      <c r="Q680" s="872"/>
      <c r="R680" s="872"/>
      <c r="S680" s="872"/>
    </row>
    <row r="681" spans="11:19">
      <c r="K681" s="872"/>
      <c r="L681" s="872"/>
      <c r="M681" s="872"/>
      <c r="N681" s="872"/>
      <c r="O681" s="872"/>
      <c r="P681" s="872"/>
      <c r="Q681" s="872"/>
      <c r="R681" s="872"/>
      <c r="S681" s="872"/>
    </row>
    <row r="682" spans="11:19">
      <c r="K682" s="872"/>
      <c r="L682" s="872"/>
      <c r="M682" s="872"/>
      <c r="N682" s="872"/>
      <c r="O682" s="872"/>
      <c r="P682" s="872"/>
      <c r="Q682" s="872"/>
      <c r="R682" s="872"/>
      <c r="S682" s="872"/>
    </row>
    <row r="683" spans="11:19">
      <c r="K683" s="872"/>
      <c r="L683" s="872"/>
      <c r="M683" s="872"/>
      <c r="N683" s="872"/>
      <c r="O683" s="872"/>
      <c r="P683" s="872"/>
      <c r="Q683" s="872"/>
      <c r="R683" s="872"/>
      <c r="S683" s="872"/>
    </row>
    <row r="684" spans="11:19">
      <c r="K684" s="872"/>
      <c r="L684" s="872"/>
      <c r="M684" s="872"/>
      <c r="N684" s="872"/>
      <c r="O684" s="872"/>
      <c r="P684" s="872"/>
      <c r="Q684" s="872"/>
      <c r="R684" s="872"/>
      <c r="S684" s="872"/>
    </row>
    <row r="685" spans="11:19">
      <c r="K685" s="872"/>
      <c r="L685" s="872"/>
      <c r="M685" s="872"/>
      <c r="N685" s="872"/>
      <c r="O685" s="872"/>
      <c r="P685" s="872"/>
      <c r="Q685" s="872"/>
      <c r="R685" s="872"/>
      <c r="S685" s="872"/>
    </row>
    <row r="686" spans="11:19">
      <c r="K686" s="872"/>
      <c r="L686" s="872"/>
      <c r="M686" s="872"/>
      <c r="N686" s="872"/>
      <c r="O686" s="872"/>
      <c r="P686" s="872"/>
      <c r="Q686" s="872"/>
      <c r="R686" s="872"/>
      <c r="S686" s="872"/>
    </row>
    <row r="687" spans="11:19">
      <c r="K687" s="872"/>
      <c r="L687" s="872"/>
      <c r="M687" s="872"/>
      <c r="N687" s="872"/>
      <c r="O687" s="872"/>
      <c r="P687" s="872"/>
      <c r="Q687" s="872"/>
      <c r="R687" s="872"/>
      <c r="S687" s="872"/>
    </row>
    <row r="688" spans="11:19">
      <c r="K688" s="872"/>
      <c r="L688" s="872"/>
      <c r="M688" s="872"/>
      <c r="N688" s="872"/>
      <c r="O688" s="872"/>
      <c r="P688" s="872"/>
      <c r="Q688" s="872"/>
      <c r="R688" s="872"/>
      <c r="S688" s="872"/>
    </row>
    <row r="689" spans="11:19">
      <c r="K689" s="872"/>
      <c r="L689" s="872"/>
      <c r="M689" s="872"/>
      <c r="N689" s="872"/>
      <c r="O689" s="872"/>
      <c r="P689" s="872"/>
      <c r="Q689" s="872"/>
      <c r="R689" s="872"/>
      <c r="S689" s="872"/>
    </row>
    <row r="690" spans="11:19">
      <c r="K690" s="872"/>
      <c r="L690" s="872"/>
      <c r="M690" s="872"/>
      <c r="N690" s="872"/>
      <c r="O690" s="872"/>
      <c r="P690" s="872"/>
      <c r="Q690" s="872"/>
      <c r="R690" s="872"/>
      <c r="S690" s="872"/>
    </row>
    <row r="691" spans="11:19">
      <c r="K691" s="872"/>
      <c r="L691" s="872"/>
      <c r="M691" s="872"/>
      <c r="N691" s="872"/>
      <c r="O691" s="872"/>
      <c r="P691" s="872"/>
      <c r="Q691" s="872"/>
      <c r="R691" s="872"/>
      <c r="S691" s="872"/>
    </row>
    <row r="692" spans="11:19">
      <c r="K692" s="872"/>
      <c r="L692" s="872"/>
      <c r="M692" s="872"/>
      <c r="N692" s="872"/>
      <c r="O692" s="872"/>
      <c r="P692" s="872"/>
      <c r="Q692" s="872"/>
      <c r="R692" s="872"/>
      <c r="S692" s="872"/>
    </row>
    <row r="693" spans="11:19">
      <c r="K693" s="872"/>
      <c r="L693" s="872"/>
      <c r="M693" s="872"/>
      <c r="N693" s="872"/>
      <c r="O693" s="872"/>
      <c r="P693" s="872"/>
      <c r="Q693" s="872"/>
      <c r="R693" s="872"/>
      <c r="S693" s="872"/>
    </row>
    <row r="694" spans="11:19">
      <c r="K694" s="872"/>
      <c r="L694" s="872"/>
      <c r="M694" s="872"/>
      <c r="N694" s="872"/>
      <c r="O694" s="872"/>
      <c r="P694" s="872"/>
      <c r="Q694" s="872"/>
      <c r="R694" s="872"/>
      <c r="S694" s="872"/>
    </row>
    <row r="695" spans="11:19">
      <c r="K695" s="872"/>
      <c r="L695" s="872"/>
      <c r="M695" s="872"/>
      <c r="N695" s="872"/>
      <c r="O695" s="872"/>
      <c r="P695" s="872"/>
      <c r="Q695" s="872"/>
      <c r="R695" s="872"/>
      <c r="S695" s="872"/>
    </row>
    <row r="696" spans="11:19">
      <c r="K696" s="872"/>
      <c r="L696" s="872"/>
      <c r="M696" s="872"/>
      <c r="N696" s="872"/>
      <c r="O696" s="872"/>
      <c r="P696" s="872"/>
      <c r="Q696" s="872"/>
      <c r="R696" s="872"/>
      <c r="S696" s="872"/>
    </row>
    <row r="697" spans="11:19">
      <c r="K697" s="872"/>
      <c r="L697" s="872"/>
      <c r="M697" s="872"/>
      <c r="N697" s="872"/>
      <c r="O697" s="872"/>
      <c r="P697" s="872"/>
      <c r="Q697" s="872"/>
      <c r="R697" s="872"/>
      <c r="S697" s="872"/>
    </row>
    <row r="698" spans="11:19">
      <c r="K698" s="872"/>
      <c r="L698" s="872"/>
      <c r="M698" s="872"/>
      <c r="N698" s="872"/>
      <c r="O698" s="872"/>
      <c r="P698" s="872"/>
      <c r="Q698" s="872"/>
      <c r="R698" s="872"/>
      <c r="S698" s="872"/>
    </row>
    <row r="699" spans="11:19">
      <c r="K699" s="872"/>
      <c r="L699" s="872"/>
      <c r="M699" s="872"/>
      <c r="N699" s="872"/>
      <c r="O699" s="872"/>
      <c r="P699" s="872"/>
      <c r="Q699" s="872"/>
      <c r="R699" s="872"/>
      <c r="S699" s="872"/>
    </row>
    <row r="700" spans="11:19">
      <c r="K700" s="872"/>
      <c r="L700" s="872"/>
      <c r="M700" s="872"/>
      <c r="N700" s="872"/>
      <c r="O700" s="872"/>
      <c r="P700" s="872"/>
      <c r="Q700" s="872"/>
      <c r="R700" s="872"/>
      <c r="S700" s="872"/>
    </row>
    <row r="701" spans="11:19">
      <c r="K701" s="872"/>
      <c r="L701" s="872"/>
      <c r="M701" s="872"/>
      <c r="N701" s="872"/>
      <c r="O701" s="872"/>
      <c r="P701" s="872"/>
      <c r="Q701" s="872"/>
      <c r="R701" s="872"/>
      <c r="S701" s="872"/>
    </row>
    <row r="702" spans="11:19">
      <c r="K702" s="872"/>
      <c r="L702" s="872"/>
      <c r="M702" s="872"/>
      <c r="N702" s="872"/>
      <c r="O702" s="872"/>
      <c r="P702" s="872"/>
      <c r="Q702" s="872"/>
      <c r="R702" s="872"/>
      <c r="S702" s="872"/>
    </row>
    <row r="703" spans="11:19">
      <c r="K703" s="872"/>
      <c r="L703" s="872"/>
      <c r="M703" s="872"/>
      <c r="N703" s="872"/>
      <c r="O703" s="872"/>
      <c r="P703" s="872"/>
      <c r="Q703" s="872"/>
      <c r="R703" s="872"/>
      <c r="S703" s="872"/>
    </row>
    <row r="704" spans="11:19">
      <c r="K704" s="872"/>
      <c r="L704" s="872"/>
      <c r="M704" s="872"/>
      <c r="N704" s="872"/>
      <c r="O704" s="872"/>
      <c r="P704" s="872"/>
      <c r="Q704" s="872"/>
      <c r="R704" s="872"/>
      <c r="S704" s="872"/>
    </row>
    <row r="705" spans="11:19">
      <c r="K705" s="872"/>
      <c r="L705" s="872"/>
      <c r="M705" s="872"/>
      <c r="N705" s="872"/>
      <c r="O705" s="872"/>
      <c r="P705" s="872"/>
      <c r="Q705" s="872"/>
      <c r="R705" s="872"/>
      <c r="S705" s="872"/>
    </row>
    <row r="706" spans="11:19">
      <c r="K706" s="872"/>
      <c r="L706" s="872"/>
      <c r="M706" s="872"/>
      <c r="N706" s="872"/>
      <c r="O706" s="872"/>
      <c r="P706" s="872"/>
      <c r="Q706" s="872"/>
      <c r="R706" s="872"/>
      <c r="S706" s="872"/>
    </row>
    <row r="707" spans="11:19">
      <c r="K707" s="872"/>
      <c r="L707" s="872"/>
      <c r="M707" s="872"/>
      <c r="N707" s="872"/>
      <c r="O707" s="872"/>
      <c r="P707" s="872"/>
      <c r="Q707" s="872"/>
      <c r="R707" s="872"/>
      <c r="S707" s="872"/>
    </row>
    <row r="708" spans="11:19">
      <c r="K708" s="872"/>
      <c r="L708" s="872"/>
      <c r="M708" s="872"/>
      <c r="N708" s="872"/>
      <c r="O708" s="872"/>
      <c r="P708" s="872"/>
      <c r="Q708" s="872"/>
      <c r="R708" s="872"/>
      <c r="S708" s="872"/>
    </row>
    <row r="709" spans="11:19">
      <c r="K709" s="872"/>
      <c r="L709" s="872"/>
      <c r="M709" s="872"/>
      <c r="N709" s="872"/>
      <c r="O709" s="872"/>
      <c r="P709" s="872"/>
      <c r="Q709" s="872"/>
      <c r="R709" s="872"/>
      <c r="S709" s="872"/>
    </row>
    <row r="710" spans="11:19">
      <c r="K710" s="872"/>
      <c r="L710" s="872"/>
      <c r="M710" s="872"/>
      <c r="N710" s="872"/>
      <c r="O710" s="872"/>
      <c r="P710" s="872"/>
      <c r="Q710" s="872"/>
      <c r="R710" s="872"/>
      <c r="S710" s="872"/>
    </row>
    <row r="711" spans="11:19">
      <c r="K711" s="872"/>
      <c r="L711" s="872"/>
      <c r="M711" s="872"/>
      <c r="N711" s="872"/>
      <c r="O711" s="872"/>
      <c r="P711" s="872"/>
      <c r="Q711" s="872"/>
      <c r="R711" s="872"/>
      <c r="S711" s="872"/>
    </row>
    <row r="712" spans="11:19">
      <c r="K712" s="872"/>
      <c r="L712" s="872"/>
      <c r="M712" s="872"/>
      <c r="N712" s="872"/>
      <c r="O712" s="872"/>
      <c r="P712" s="872"/>
      <c r="Q712" s="872"/>
      <c r="R712" s="872"/>
      <c r="S712" s="872"/>
    </row>
    <row r="713" spans="11:19">
      <c r="K713" s="872"/>
      <c r="L713" s="872"/>
      <c r="M713" s="872"/>
      <c r="N713" s="872"/>
      <c r="O713" s="872"/>
      <c r="P713" s="872"/>
      <c r="Q713" s="872"/>
      <c r="R713" s="872"/>
      <c r="S713" s="872"/>
    </row>
    <row r="714" spans="11:19">
      <c r="K714" s="872"/>
      <c r="L714" s="872"/>
      <c r="M714" s="872"/>
      <c r="N714" s="872"/>
      <c r="O714" s="872"/>
      <c r="P714" s="872"/>
      <c r="Q714" s="872"/>
      <c r="R714" s="872"/>
      <c r="S714" s="872"/>
    </row>
    <row r="715" spans="11:19">
      <c r="K715" s="872"/>
      <c r="L715" s="872"/>
      <c r="M715" s="872"/>
      <c r="N715" s="872"/>
      <c r="O715" s="872"/>
      <c r="P715" s="872"/>
      <c r="Q715" s="872"/>
      <c r="R715" s="872"/>
      <c r="S715" s="872"/>
    </row>
    <row r="716" spans="11:19">
      <c r="K716" s="872"/>
      <c r="L716" s="872"/>
      <c r="M716" s="872"/>
      <c r="N716" s="872"/>
      <c r="O716" s="872"/>
      <c r="P716" s="872"/>
      <c r="Q716" s="872"/>
      <c r="R716" s="872"/>
      <c r="S716" s="872"/>
    </row>
    <row r="717" spans="11:19">
      <c r="K717" s="872"/>
      <c r="L717" s="872"/>
      <c r="M717" s="872"/>
      <c r="N717" s="872"/>
      <c r="O717" s="872"/>
      <c r="P717" s="872"/>
      <c r="Q717" s="872"/>
      <c r="R717" s="872"/>
      <c r="S717" s="872"/>
    </row>
    <row r="718" spans="11:19">
      <c r="K718" s="872"/>
      <c r="L718" s="872"/>
      <c r="M718" s="872"/>
      <c r="N718" s="872"/>
      <c r="O718" s="872"/>
      <c r="P718" s="872"/>
      <c r="Q718" s="872"/>
      <c r="R718" s="872"/>
      <c r="S718" s="872"/>
    </row>
    <row r="719" spans="11:19">
      <c r="K719" s="872"/>
      <c r="L719" s="872"/>
      <c r="M719" s="872"/>
      <c r="N719" s="872"/>
      <c r="O719" s="872"/>
      <c r="P719" s="872"/>
      <c r="Q719" s="872"/>
      <c r="R719" s="872"/>
      <c r="S719" s="872"/>
    </row>
    <row r="720" spans="11:19">
      <c r="K720" s="872"/>
      <c r="L720" s="872"/>
      <c r="M720" s="872"/>
      <c r="N720" s="872"/>
      <c r="O720" s="872"/>
      <c r="P720" s="872"/>
      <c r="Q720" s="872"/>
      <c r="R720" s="872"/>
      <c r="S720" s="872"/>
    </row>
    <row r="721" spans="11:19">
      <c r="K721" s="872"/>
      <c r="L721" s="872"/>
      <c r="M721" s="872"/>
      <c r="N721" s="872"/>
      <c r="O721" s="872"/>
      <c r="P721" s="872"/>
      <c r="Q721" s="872"/>
      <c r="R721" s="872"/>
      <c r="S721" s="872"/>
    </row>
    <row r="722" spans="11:19">
      <c r="K722" s="872"/>
      <c r="L722" s="872"/>
      <c r="M722" s="872"/>
      <c r="N722" s="872"/>
      <c r="O722" s="872"/>
      <c r="P722" s="872"/>
      <c r="Q722" s="872"/>
      <c r="R722" s="872"/>
      <c r="S722" s="872"/>
    </row>
    <row r="723" spans="11:19">
      <c r="K723" s="872"/>
      <c r="L723" s="872"/>
      <c r="M723" s="872"/>
      <c r="N723" s="872"/>
      <c r="O723" s="872"/>
      <c r="P723" s="872"/>
      <c r="Q723" s="872"/>
      <c r="R723" s="872"/>
      <c r="S723" s="872"/>
    </row>
    <row r="724" spans="11:19">
      <c r="K724" s="872"/>
      <c r="L724" s="872"/>
      <c r="M724" s="872"/>
      <c r="N724" s="872"/>
      <c r="O724" s="872"/>
      <c r="P724" s="872"/>
      <c r="Q724" s="872"/>
      <c r="R724" s="872"/>
      <c r="S724" s="872"/>
    </row>
    <row r="725" spans="11:19">
      <c r="K725" s="872"/>
      <c r="L725" s="872"/>
      <c r="M725" s="872"/>
      <c r="N725" s="872"/>
      <c r="O725" s="872"/>
      <c r="P725" s="872"/>
      <c r="Q725" s="872"/>
      <c r="R725" s="872"/>
      <c r="S725" s="872"/>
    </row>
    <row r="726" spans="11:19">
      <c r="K726" s="872"/>
      <c r="L726" s="872"/>
      <c r="M726" s="872"/>
      <c r="N726" s="872"/>
      <c r="O726" s="872"/>
      <c r="P726" s="872"/>
      <c r="Q726" s="872"/>
      <c r="R726" s="872"/>
      <c r="S726" s="872"/>
    </row>
    <row r="727" spans="11:19">
      <c r="K727" s="872"/>
      <c r="L727" s="872"/>
      <c r="M727" s="872"/>
      <c r="N727" s="872"/>
      <c r="O727" s="872"/>
      <c r="P727" s="872"/>
      <c r="Q727" s="872"/>
      <c r="R727" s="872"/>
      <c r="S727" s="872"/>
    </row>
    <row r="728" spans="11:19">
      <c r="K728" s="872"/>
      <c r="L728" s="872"/>
      <c r="M728" s="872"/>
      <c r="N728" s="872"/>
      <c r="O728" s="872"/>
      <c r="P728" s="872"/>
      <c r="Q728" s="872"/>
      <c r="R728" s="872"/>
      <c r="S728" s="872"/>
    </row>
    <row r="729" spans="11:19">
      <c r="K729" s="872"/>
      <c r="L729" s="872"/>
      <c r="M729" s="872"/>
      <c r="N729" s="872"/>
      <c r="O729" s="872"/>
      <c r="P729" s="872"/>
      <c r="Q729" s="872"/>
      <c r="R729" s="872"/>
      <c r="S729" s="872"/>
    </row>
    <row r="730" spans="11:19">
      <c r="K730" s="872"/>
      <c r="L730" s="872"/>
      <c r="M730" s="872"/>
      <c r="N730" s="872"/>
      <c r="O730" s="872"/>
      <c r="P730" s="872"/>
      <c r="Q730" s="872"/>
      <c r="R730" s="872"/>
      <c r="S730" s="872"/>
    </row>
    <row r="731" spans="11:19">
      <c r="K731" s="872"/>
      <c r="L731" s="872"/>
      <c r="M731" s="872"/>
      <c r="N731" s="872"/>
      <c r="O731" s="872"/>
      <c r="P731" s="872"/>
      <c r="Q731" s="872"/>
      <c r="R731" s="872"/>
      <c r="S731" s="872"/>
    </row>
    <row r="732" spans="11:19">
      <c r="K732" s="872"/>
      <c r="L732" s="872"/>
      <c r="M732" s="872"/>
      <c r="N732" s="872"/>
      <c r="O732" s="872"/>
      <c r="P732" s="872"/>
      <c r="Q732" s="872"/>
      <c r="R732" s="872"/>
      <c r="S732" s="872"/>
    </row>
    <row r="733" spans="11:19">
      <c r="K733" s="872"/>
      <c r="L733" s="872"/>
      <c r="M733" s="872"/>
      <c r="N733" s="872"/>
      <c r="O733" s="872"/>
      <c r="P733" s="872"/>
      <c r="Q733" s="872"/>
      <c r="R733" s="872"/>
      <c r="S733" s="872"/>
    </row>
    <row r="734" spans="11:19">
      <c r="K734" s="872"/>
      <c r="L734" s="872"/>
      <c r="M734" s="872"/>
      <c r="N734" s="872"/>
      <c r="O734" s="872"/>
      <c r="P734" s="872"/>
      <c r="Q734" s="872"/>
      <c r="R734" s="872"/>
      <c r="S734" s="872"/>
    </row>
    <row r="735" spans="11:19">
      <c r="K735" s="872"/>
      <c r="L735" s="872"/>
      <c r="M735" s="872"/>
      <c r="N735" s="872"/>
      <c r="O735" s="872"/>
      <c r="P735" s="872"/>
      <c r="Q735" s="872"/>
      <c r="R735" s="872"/>
      <c r="S735" s="872"/>
    </row>
    <row r="736" spans="11:19">
      <c r="K736" s="872"/>
      <c r="L736" s="872"/>
      <c r="M736" s="872"/>
      <c r="N736" s="872"/>
      <c r="O736" s="872"/>
      <c r="P736" s="872"/>
      <c r="Q736" s="872"/>
      <c r="R736" s="872"/>
      <c r="S736" s="872"/>
    </row>
    <row r="737" spans="11:19">
      <c r="K737" s="872"/>
      <c r="L737" s="872"/>
      <c r="M737" s="872"/>
      <c r="N737" s="872"/>
      <c r="O737" s="872"/>
      <c r="P737" s="872"/>
      <c r="Q737" s="872"/>
      <c r="R737" s="872"/>
      <c r="S737" s="872"/>
    </row>
    <row r="738" spans="11:19">
      <c r="K738" s="872"/>
      <c r="L738" s="872"/>
      <c r="M738" s="872"/>
      <c r="N738" s="872"/>
      <c r="O738" s="872"/>
      <c r="P738" s="872"/>
      <c r="Q738" s="872"/>
      <c r="R738" s="872"/>
      <c r="S738" s="872"/>
    </row>
    <row r="739" spans="11:19">
      <c r="K739" s="872"/>
      <c r="L739" s="872"/>
      <c r="M739" s="872"/>
      <c r="N739" s="872"/>
      <c r="O739" s="872"/>
      <c r="P739" s="872"/>
      <c r="Q739" s="872"/>
      <c r="R739" s="872"/>
      <c r="S739" s="872"/>
    </row>
    <row r="740" spans="11:19">
      <c r="K740" s="872"/>
      <c r="L740" s="872"/>
      <c r="M740" s="872"/>
      <c r="N740" s="872"/>
      <c r="O740" s="872"/>
      <c r="P740" s="872"/>
      <c r="Q740" s="872"/>
      <c r="R740" s="872"/>
      <c r="S740" s="872"/>
    </row>
    <row r="741" spans="11:19">
      <c r="K741" s="872"/>
      <c r="L741" s="872"/>
      <c r="M741" s="872"/>
      <c r="N741" s="872"/>
      <c r="O741" s="872"/>
      <c r="P741" s="872"/>
      <c r="Q741" s="872"/>
      <c r="R741" s="872"/>
      <c r="S741" s="872"/>
    </row>
    <row r="742" spans="11:19">
      <c r="K742" s="872"/>
      <c r="L742" s="872"/>
      <c r="M742" s="872"/>
      <c r="N742" s="872"/>
      <c r="O742" s="872"/>
      <c r="P742" s="872"/>
      <c r="Q742" s="872"/>
      <c r="R742" s="872"/>
      <c r="S742" s="872"/>
    </row>
    <row r="743" spans="11:19">
      <c r="K743" s="872"/>
      <c r="L743" s="872"/>
      <c r="M743" s="872"/>
      <c r="N743" s="872"/>
      <c r="O743" s="872"/>
      <c r="P743" s="872"/>
      <c r="Q743" s="872"/>
      <c r="R743" s="872"/>
      <c r="S743" s="872"/>
    </row>
    <row r="744" spans="11:19">
      <c r="K744" s="872"/>
      <c r="L744" s="872"/>
      <c r="M744" s="872"/>
      <c r="N744" s="872"/>
      <c r="O744" s="872"/>
      <c r="P744" s="872"/>
      <c r="Q744" s="872"/>
      <c r="R744" s="872"/>
      <c r="S744" s="872"/>
    </row>
    <row r="745" spans="11:19">
      <c r="K745" s="872"/>
      <c r="L745" s="872"/>
      <c r="M745" s="872"/>
      <c r="N745" s="872"/>
      <c r="O745" s="872"/>
      <c r="P745" s="872"/>
      <c r="Q745" s="872"/>
      <c r="R745" s="872"/>
      <c r="S745" s="872"/>
    </row>
    <row r="746" spans="11:19">
      <c r="K746" s="872"/>
      <c r="L746" s="872"/>
      <c r="M746" s="872"/>
      <c r="N746" s="872"/>
      <c r="O746" s="872"/>
      <c r="P746" s="872"/>
      <c r="Q746" s="872"/>
      <c r="R746" s="872"/>
      <c r="S746" s="872"/>
    </row>
    <row r="747" spans="11:19">
      <c r="K747" s="872"/>
      <c r="L747" s="872"/>
      <c r="M747" s="872"/>
      <c r="N747" s="872"/>
      <c r="O747" s="872"/>
      <c r="P747" s="872"/>
      <c r="Q747" s="872"/>
      <c r="R747" s="872"/>
      <c r="S747" s="872"/>
    </row>
    <row r="748" spans="11:19">
      <c r="K748" s="872"/>
      <c r="L748" s="872"/>
      <c r="M748" s="872"/>
      <c r="N748" s="872"/>
      <c r="O748" s="872"/>
      <c r="P748" s="872"/>
      <c r="Q748" s="872"/>
      <c r="R748" s="872"/>
      <c r="S748" s="872"/>
    </row>
    <row r="749" spans="11:19">
      <c r="K749" s="872"/>
      <c r="L749" s="872"/>
      <c r="M749" s="872"/>
      <c r="N749" s="872"/>
      <c r="O749" s="872"/>
      <c r="P749" s="872"/>
      <c r="Q749" s="872"/>
      <c r="R749" s="872"/>
      <c r="S749" s="872"/>
    </row>
    <row r="750" spans="11:19">
      <c r="K750" s="872"/>
      <c r="L750" s="872"/>
      <c r="M750" s="872"/>
      <c r="N750" s="872"/>
      <c r="O750" s="872"/>
      <c r="P750" s="872"/>
      <c r="Q750" s="872"/>
      <c r="R750" s="872"/>
      <c r="S750" s="872"/>
    </row>
    <row r="751" spans="11:19">
      <c r="K751" s="872"/>
      <c r="L751" s="872"/>
      <c r="M751" s="872"/>
      <c r="N751" s="872"/>
      <c r="O751" s="872"/>
      <c r="P751" s="872"/>
      <c r="Q751" s="872"/>
      <c r="R751" s="872"/>
      <c r="S751" s="872"/>
    </row>
    <row r="752" spans="11:19">
      <c r="K752" s="872"/>
      <c r="L752" s="872"/>
      <c r="M752" s="872"/>
      <c r="N752" s="872"/>
      <c r="O752" s="872"/>
      <c r="P752" s="872"/>
      <c r="Q752" s="872"/>
      <c r="R752" s="872"/>
      <c r="S752" s="872"/>
    </row>
    <row r="753" spans="11:19">
      <c r="K753" s="872"/>
      <c r="L753" s="872"/>
      <c r="M753" s="872"/>
      <c r="N753" s="872"/>
      <c r="O753" s="872"/>
      <c r="P753" s="872"/>
      <c r="Q753" s="872"/>
      <c r="R753" s="872"/>
      <c r="S753" s="872"/>
    </row>
    <row r="754" spans="11:19">
      <c r="K754" s="872"/>
      <c r="L754" s="872"/>
      <c r="M754" s="872"/>
      <c r="N754" s="872"/>
      <c r="O754" s="872"/>
      <c r="P754" s="872"/>
      <c r="Q754" s="872"/>
      <c r="R754" s="872"/>
      <c r="S754" s="872"/>
    </row>
    <row r="755" spans="11:19">
      <c r="K755" s="872"/>
      <c r="L755" s="872"/>
      <c r="M755" s="872"/>
      <c r="N755" s="872"/>
      <c r="O755" s="872"/>
      <c r="P755" s="872"/>
      <c r="Q755" s="872"/>
      <c r="R755" s="872"/>
      <c r="S755" s="872"/>
    </row>
    <row r="756" spans="11:19">
      <c r="K756" s="872"/>
      <c r="L756" s="872"/>
      <c r="M756" s="872"/>
      <c r="N756" s="872"/>
      <c r="O756" s="872"/>
      <c r="P756" s="872"/>
      <c r="Q756" s="872"/>
      <c r="R756" s="872"/>
      <c r="S756" s="872"/>
    </row>
    <row r="757" spans="11:19">
      <c r="K757" s="872"/>
      <c r="L757" s="872"/>
      <c r="M757" s="872"/>
      <c r="N757" s="872"/>
      <c r="O757" s="872"/>
      <c r="P757" s="872"/>
      <c r="Q757" s="872"/>
      <c r="R757" s="872"/>
      <c r="S757" s="872"/>
    </row>
    <row r="758" spans="11:19">
      <c r="K758" s="872"/>
      <c r="L758" s="872"/>
      <c r="M758" s="872"/>
      <c r="N758" s="872"/>
      <c r="O758" s="872"/>
      <c r="P758" s="872"/>
      <c r="Q758" s="872"/>
      <c r="R758" s="872"/>
      <c r="S758" s="872"/>
    </row>
    <row r="759" spans="11:19">
      <c r="K759" s="872"/>
      <c r="L759" s="872"/>
      <c r="M759" s="872"/>
      <c r="N759" s="872"/>
      <c r="O759" s="872"/>
      <c r="P759" s="872"/>
      <c r="Q759" s="872"/>
      <c r="R759" s="872"/>
      <c r="S759" s="872"/>
    </row>
    <row r="760" spans="11:19">
      <c r="K760" s="872"/>
      <c r="L760" s="872"/>
      <c r="M760" s="872"/>
      <c r="N760" s="872"/>
      <c r="O760" s="872"/>
      <c r="P760" s="872"/>
      <c r="Q760" s="872"/>
      <c r="R760" s="872"/>
      <c r="S760" s="872"/>
    </row>
    <row r="761" spans="11:19">
      <c r="K761" s="872"/>
      <c r="L761" s="872"/>
      <c r="M761" s="872"/>
      <c r="N761" s="872"/>
      <c r="O761" s="872"/>
      <c r="P761" s="872"/>
      <c r="Q761" s="872"/>
      <c r="R761" s="872"/>
      <c r="S761" s="872"/>
    </row>
    <row r="762" spans="11:19">
      <c r="K762" s="872"/>
      <c r="L762" s="872"/>
      <c r="M762" s="872"/>
      <c r="N762" s="872"/>
      <c r="O762" s="872"/>
      <c r="P762" s="872"/>
      <c r="Q762" s="872"/>
      <c r="R762" s="872"/>
      <c r="S762" s="872"/>
    </row>
    <row r="763" spans="11:19">
      <c r="K763" s="872"/>
      <c r="L763" s="872"/>
      <c r="M763" s="872"/>
      <c r="N763" s="872"/>
      <c r="O763" s="872"/>
      <c r="P763" s="872"/>
      <c r="Q763" s="872"/>
      <c r="R763" s="872"/>
      <c r="S763" s="872"/>
    </row>
    <row r="764" spans="11:19">
      <c r="K764" s="872"/>
      <c r="L764" s="872"/>
      <c r="M764" s="872"/>
      <c r="N764" s="872"/>
      <c r="O764" s="872"/>
      <c r="P764" s="872"/>
      <c r="Q764" s="872"/>
      <c r="R764" s="872"/>
      <c r="S764" s="872"/>
    </row>
    <row r="765" spans="11:19">
      <c r="K765" s="872"/>
      <c r="L765" s="872"/>
      <c r="M765" s="872"/>
      <c r="N765" s="872"/>
      <c r="O765" s="872"/>
      <c r="P765" s="872"/>
      <c r="Q765" s="872"/>
      <c r="R765" s="872"/>
      <c r="S765" s="872"/>
    </row>
    <row r="766" spans="11:19">
      <c r="K766" s="872"/>
      <c r="L766" s="872"/>
      <c r="M766" s="872"/>
      <c r="N766" s="872"/>
      <c r="O766" s="872"/>
      <c r="P766" s="872"/>
      <c r="Q766" s="872"/>
      <c r="R766" s="872"/>
      <c r="S766" s="872"/>
    </row>
    <row r="767" spans="11:19">
      <c r="K767" s="872"/>
      <c r="L767" s="872"/>
      <c r="M767" s="872"/>
      <c r="N767" s="872"/>
      <c r="O767" s="872"/>
      <c r="P767" s="872"/>
      <c r="Q767" s="872"/>
      <c r="R767" s="872"/>
      <c r="S767" s="872"/>
    </row>
    <row r="768" spans="11:19">
      <c r="K768" s="872"/>
      <c r="L768" s="872"/>
      <c r="M768" s="872"/>
      <c r="N768" s="872"/>
      <c r="O768" s="872"/>
      <c r="P768" s="872"/>
      <c r="Q768" s="872"/>
      <c r="R768" s="872"/>
      <c r="S768" s="872"/>
    </row>
    <row r="769" spans="11:19">
      <c r="K769" s="872"/>
      <c r="L769" s="872"/>
      <c r="M769" s="872"/>
      <c r="N769" s="872"/>
      <c r="O769" s="872"/>
      <c r="P769" s="872"/>
      <c r="Q769" s="872"/>
      <c r="R769" s="872"/>
      <c r="S769" s="872"/>
    </row>
    <row r="770" spans="11:19">
      <c r="K770" s="872"/>
      <c r="L770" s="872"/>
      <c r="M770" s="872"/>
      <c r="N770" s="872"/>
      <c r="O770" s="872"/>
      <c r="P770" s="872"/>
      <c r="Q770" s="872"/>
      <c r="R770" s="872"/>
      <c r="S770" s="872"/>
    </row>
    <row r="771" spans="11:19">
      <c r="K771" s="872"/>
      <c r="L771" s="872"/>
      <c r="M771" s="872"/>
      <c r="N771" s="872"/>
      <c r="O771" s="872"/>
      <c r="P771" s="872"/>
      <c r="Q771" s="872"/>
      <c r="R771" s="872"/>
      <c r="S771" s="872"/>
    </row>
    <row r="772" spans="11:19">
      <c r="K772" s="872"/>
      <c r="L772" s="872"/>
      <c r="M772" s="872"/>
      <c r="N772" s="872"/>
      <c r="O772" s="872"/>
      <c r="P772" s="872"/>
      <c r="Q772" s="872"/>
      <c r="R772" s="872"/>
      <c r="S772" s="872"/>
    </row>
    <row r="773" spans="11:19">
      <c r="K773" s="872"/>
      <c r="L773" s="872"/>
      <c r="M773" s="872"/>
      <c r="N773" s="872"/>
      <c r="O773" s="872"/>
      <c r="P773" s="872"/>
      <c r="Q773" s="872"/>
      <c r="R773" s="872"/>
      <c r="S773" s="872"/>
    </row>
    <row r="774" spans="11:19">
      <c r="K774" s="872"/>
      <c r="L774" s="872"/>
      <c r="M774" s="872"/>
      <c r="N774" s="872"/>
      <c r="O774" s="872"/>
      <c r="P774" s="872"/>
      <c r="Q774" s="872"/>
      <c r="R774" s="872"/>
      <c r="S774" s="872"/>
    </row>
    <row r="775" spans="11:19">
      <c r="K775" s="872"/>
      <c r="L775" s="872"/>
      <c r="M775" s="872"/>
      <c r="N775" s="872"/>
      <c r="O775" s="872"/>
      <c r="P775" s="872"/>
      <c r="Q775" s="872"/>
      <c r="R775" s="872"/>
      <c r="S775" s="872"/>
    </row>
    <row r="776" spans="11:19">
      <c r="K776" s="872"/>
      <c r="L776" s="872"/>
      <c r="M776" s="872"/>
      <c r="N776" s="872"/>
      <c r="O776" s="872"/>
      <c r="P776" s="872"/>
      <c r="Q776" s="872"/>
      <c r="R776" s="872"/>
      <c r="S776" s="872"/>
    </row>
    <row r="777" spans="11:19">
      <c r="K777" s="872"/>
      <c r="L777" s="872"/>
      <c r="M777" s="872"/>
      <c r="N777" s="872"/>
      <c r="O777" s="872"/>
      <c r="P777" s="872"/>
      <c r="Q777" s="872"/>
      <c r="R777" s="872"/>
      <c r="S777" s="872"/>
    </row>
    <row r="778" spans="11:19">
      <c r="K778" s="872"/>
      <c r="L778" s="872"/>
      <c r="M778" s="872"/>
      <c r="N778" s="872"/>
      <c r="O778" s="872"/>
      <c r="P778" s="872"/>
      <c r="Q778" s="872"/>
      <c r="R778" s="872"/>
      <c r="S778" s="872"/>
    </row>
    <row r="779" spans="11:19">
      <c r="K779" s="872"/>
      <c r="L779" s="872"/>
      <c r="M779" s="872"/>
      <c r="N779" s="872"/>
      <c r="O779" s="872"/>
      <c r="P779" s="872"/>
      <c r="Q779" s="872"/>
      <c r="R779" s="872"/>
      <c r="S779" s="872"/>
    </row>
    <row r="780" spans="11:19">
      <c r="K780" s="872"/>
      <c r="L780" s="872"/>
      <c r="M780" s="872"/>
      <c r="N780" s="872"/>
      <c r="O780" s="872"/>
      <c r="P780" s="872"/>
      <c r="Q780" s="872"/>
      <c r="R780" s="872"/>
      <c r="S780" s="872"/>
    </row>
    <row r="781" spans="11:19">
      <c r="K781" s="872"/>
      <c r="L781" s="872"/>
      <c r="M781" s="872"/>
      <c r="N781" s="872"/>
      <c r="O781" s="872"/>
      <c r="P781" s="872"/>
      <c r="Q781" s="872"/>
      <c r="R781" s="872"/>
      <c r="S781" s="872"/>
    </row>
    <row r="782" spans="11:19">
      <c r="K782" s="872"/>
      <c r="L782" s="872"/>
      <c r="M782" s="872"/>
      <c r="N782" s="872"/>
      <c r="O782" s="872"/>
      <c r="P782" s="872"/>
      <c r="Q782" s="872"/>
      <c r="R782" s="872"/>
      <c r="S782" s="872"/>
    </row>
    <row r="783" spans="11:19">
      <c r="K783" s="872"/>
      <c r="L783" s="872"/>
      <c r="M783" s="872"/>
      <c r="N783" s="872"/>
      <c r="O783" s="872"/>
      <c r="P783" s="872"/>
      <c r="Q783" s="872"/>
      <c r="R783" s="872"/>
      <c r="S783" s="872"/>
    </row>
    <row r="784" spans="11:19">
      <c r="K784" s="872"/>
      <c r="L784" s="872"/>
      <c r="M784" s="872"/>
      <c r="N784" s="872"/>
      <c r="O784" s="872"/>
      <c r="P784" s="872"/>
      <c r="Q784" s="872"/>
      <c r="R784" s="872"/>
      <c r="S784" s="872"/>
    </row>
    <row r="785" spans="11:19">
      <c r="K785" s="872"/>
      <c r="L785" s="872"/>
      <c r="M785" s="872"/>
      <c r="N785" s="872"/>
      <c r="O785" s="872"/>
      <c r="P785" s="872"/>
      <c r="Q785" s="872"/>
      <c r="R785" s="872"/>
      <c r="S785" s="872"/>
    </row>
    <row r="786" spans="11:19">
      <c r="K786" s="872"/>
      <c r="L786" s="872"/>
      <c r="M786" s="872"/>
      <c r="N786" s="872"/>
      <c r="O786" s="872"/>
      <c r="P786" s="872"/>
      <c r="Q786" s="872"/>
      <c r="R786" s="872"/>
      <c r="S786" s="872"/>
    </row>
    <row r="787" spans="11:19">
      <c r="K787" s="872"/>
      <c r="L787" s="872"/>
      <c r="M787" s="872"/>
      <c r="N787" s="872"/>
      <c r="O787" s="872"/>
      <c r="P787" s="872"/>
      <c r="Q787" s="872"/>
      <c r="R787" s="872"/>
      <c r="S787" s="872"/>
    </row>
    <row r="788" spans="11:19">
      <c r="K788" s="872"/>
      <c r="L788" s="872"/>
      <c r="M788" s="872"/>
      <c r="N788" s="872"/>
      <c r="O788" s="872"/>
      <c r="P788" s="872"/>
      <c r="Q788" s="872"/>
      <c r="R788" s="872"/>
      <c r="S788" s="872"/>
    </row>
    <row r="789" spans="11:19">
      <c r="K789" s="872"/>
      <c r="L789" s="872"/>
      <c r="M789" s="872"/>
      <c r="N789" s="872"/>
      <c r="O789" s="872"/>
      <c r="P789" s="872"/>
      <c r="Q789" s="872"/>
      <c r="R789" s="872"/>
      <c r="S789" s="872"/>
    </row>
    <row r="790" spans="11:19">
      <c r="K790" s="872"/>
      <c r="L790" s="872"/>
      <c r="M790" s="872"/>
      <c r="N790" s="872"/>
      <c r="O790" s="872"/>
      <c r="P790" s="872"/>
      <c r="Q790" s="872"/>
      <c r="R790" s="872"/>
      <c r="S790" s="872"/>
    </row>
    <row r="791" spans="11:19">
      <c r="K791" s="872"/>
      <c r="L791" s="872"/>
      <c r="M791" s="872"/>
      <c r="N791" s="872"/>
      <c r="O791" s="872"/>
      <c r="P791" s="872"/>
      <c r="Q791" s="872"/>
      <c r="R791" s="872"/>
      <c r="S791" s="872"/>
    </row>
    <row r="792" spans="11:19">
      <c r="K792" s="872"/>
      <c r="L792" s="872"/>
      <c r="M792" s="872"/>
      <c r="N792" s="872"/>
      <c r="O792" s="872"/>
      <c r="P792" s="872"/>
      <c r="Q792" s="872"/>
      <c r="R792" s="872"/>
      <c r="S792" s="872"/>
    </row>
    <row r="793" spans="11:19">
      <c r="K793" s="872"/>
      <c r="L793" s="872"/>
      <c r="M793" s="872"/>
      <c r="N793" s="872"/>
      <c r="O793" s="872"/>
      <c r="P793" s="872"/>
      <c r="Q793" s="872"/>
      <c r="R793" s="872"/>
      <c r="S793" s="872"/>
    </row>
    <row r="794" spans="11:19">
      <c r="K794" s="872"/>
      <c r="L794" s="872"/>
      <c r="M794" s="872"/>
      <c r="N794" s="872"/>
      <c r="O794" s="872"/>
      <c r="P794" s="872"/>
      <c r="Q794" s="872"/>
      <c r="R794" s="872"/>
      <c r="S794" s="872"/>
    </row>
    <row r="795" spans="11:19">
      <c r="K795" s="872"/>
      <c r="L795" s="872"/>
      <c r="M795" s="872"/>
      <c r="N795" s="872"/>
      <c r="O795" s="872"/>
      <c r="P795" s="872"/>
      <c r="Q795" s="872"/>
      <c r="R795" s="872"/>
      <c r="S795" s="872"/>
    </row>
    <row r="796" spans="11:19">
      <c r="K796" s="872"/>
      <c r="L796" s="872"/>
      <c r="M796" s="872"/>
      <c r="N796" s="872"/>
      <c r="O796" s="872"/>
      <c r="P796" s="872"/>
      <c r="Q796" s="872"/>
      <c r="R796" s="872"/>
      <c r="S796" s="872"/>
    </row>
    <row r="797" spans="11:19">
      <c r="K797" s="872"/>
      <c r="L797" s="872"/>
      <c r="M797" s="872"/>
      <c r="N797" s="872"/>
      <c r="O797" s="872"/>
      <c r="P797" s="872"/>
      <c r="Q797" s="872"/>
      <c r="R797" s="872"/>
      <c r="S797" s="872"/>
    </row>
    <row r="798" spans="11:19">
      <c r="K798" s="872"/>
      <c r="L798" s="872"/>
      <c r="M798" s="872"/>
      <c r="N798" s="872"/>
      <c r="O798" s="872"/>
      <c r="P798" s="872"/>
      <c r="Q798" s="872"/>
      <c r="R798" s="872"/>
      <c r="S798" s="872"/>
    </row>
    <row r="799" spans="11:19">
      <c r="K799" s="872"/>
      <c r="L799" s="872"/>
      <c r="M799" s="872"/>
      <c r="N799" s="872"/>
      <c r="O799" s="872"/>
      <c r="P799" s="872"/>
      <c r="Q799" s="872"/>
      <c r="R799" s="872"/>
      <c r="S799" s="872"/>
    </row>
    <row r="800" spans="11:19">
      <c r="K800" s="872"/>
      <c r="L800" s="872"/>
      <c r="M800" s="872"/>
      <c r="N800" s="872"/>
      <c r="O800" s="872"/>
      <c r="P800" s="872"/>
      <c r="Q800" s="872"/>
      <c r="R800" s="872"/>
      <c r="S800" s="872"/>
    </row>
    <row r="801" spans="11:19">
      <c r="K801" s="872"/>
      <c r="L801" s="872"/>
      <c r="M801" s="872"/>
      <c r="N801" s="872"/>
      <c r="O801" s="872"/>
      <c r="P801" s="872"/>
      <c r="Q801" s="872"/>
      <c r="R801" s="872"/>
      <c r="S801" s="872"/>
    </row>
    <row r="802" spans="11:19">
      <c r="K802" s="872"/>
      <c r="L802" s="872"/>
      <c r="M802" s="872"/>
      <c r="N802" s="872"/>
      <c r="O802" s="872"/>
      <c r="P802" s="872"/>
      <c r="Q802" s="872"/>
      <c r="R802" s="872"/>
      <c r="S802" s="872"/>
    </row>
    <row r="803" spans="11:19">
      <c r="K803" s="872"/>
      <c r="L803" s="872"/>
      <c r="M803" s="872"/>
      <c r="N803" s="872"/>
      <c r="O803" s="872"/>
      <c r="P803" s="872"/>
      <c r="Q803" s="872"/>
      <c r="R803" s="872"/>
      <c r="S803" s="872"/>
    </row>
    <row r="804" spans="11:19">
      <c r="K804" s="872"/>
      <c r="L804" s="872"/>
      <c r="M804" s="872"/>
      <c r="N804" s="872"/>
      <c r="O804" s="872"/>
      <c r="P804" s="872"/>
      <c r="Q804" s="872"/>
      <c r="R804" s="872"/>
      <c r="S804" s="872"/>
    </row>
    <row r="805" spans="11:19">
      <c r="K805" s="872"/>
      <c r="L805" s="872"/>
      <c r="M805" s="872"/>
      <c r="N805" s="872"/>
      <c r="O805" s="872"/>
      <c r="P805" s="872"/>
      <c r="Q805" s="872"/>
      <c r="R805" s="872"/>
      <c r="S805" s="872"/>
    </row>
    <row r="806" spans="11:19">
      <c r="K806" s="872"/>
      <c r="L806" s="872"/>
      <c r="M806" s="872"/>
      <c r="N806" s="872"/>
      <c r="O806" s="872"/>
      <c r="P806" s="872"/>
      <c r="Q806" s="872"/>
      <c r="R806" s="872"/>
      <c r="S806" s="872"/>
    </row>
    <row r="807" spans="11:19">
      <c r="K807" s="872"/>
      <c r="L807" s="872"/>
      <c r="M807" s="872"/>
      <c r="N807" s="872"/>
      <c r="O807" s="872"/>
      <c r="P807" s="872"/>
      <c r="Q807" s="872"/>
      <c r="R807" s="872"/>
      <c r="S807" s="872"/>
    </row>
    <row r="808" spans="11:19">
      <c r="K808" s="872"/>
      <c r="L808" s="872"/>
      <c r="M808" s="872"/>
      <c r="N808" s="872"/>
      <c r="O808" s="872"/>
      <c r="P808" s="872"/>
      <c r="Q808" s="872"/>
      <c r="R808" s="872"/>
      <c r="S808" s="872"/>
    </row>
    <row r="809" spans="11:19">
      <c r="K809" s="872"/>
      <c r="L809" s="872"/>
      <c r="M809" s="872"/>
      <c r="N809" s="872"/>
      <c r="O809" s="872"/>
      <c r="P809" s="872"/>
      <c r="Q809" s="872"/>
      <c r="R809" s="872"/>
      <c r="S809" s="872"/>
    </row>
    <row r="810" spans="11:19">
      <c r="K810" s="872"/>
      <c r="L810" s="872"/>
      <c r="M810" s="872"/>
      <c r="N810" s="872"/>
      <c r="O810" s="872"/>
      <c r="P810" s="872"/>
      <c r="Q810" s="872"/>
      <c r="R810" s="872"/>
      <c r="S810" s="872"/>
    </row>
    <row r="811" spans="11:19">
      <c r="K811" s="872"/>
      <c r="L811" s="872"/>
      <c r="M811" s="872"/>
      <c r="N811" s="872"/>
      <c r="O811" s="872"/>
      <c r="P811" s="872"/>
      <c r="Q811" s="872"/>
      <c r="R811" s="872"/>
      <c r="S811" s="872"/>
    </row>
    <row r="812" spans="11:19">
      <c r="K812" s="872"/>
      <c r="L812" s="872"/>
      <c r="M812" s="872"/>
      <c r="N812" s="872"/>
      <c r="O812" s="872"/>
      <c r="P812" s="872"/>
      <c r="Q812" s="872"/>
      <c r="R812" s="872"/>
      <c r="S812" s="872"/>
    </row>
    <row r="813" spans="11:19">
      <c r="K813" s="872"/>
      <c r="L813" s="872"/>
      <c r="M813" s="872"/>
      <c r="N813" s="872"/>
      <c r="O813" s="872"/>
      <c r="P813" s="872"/>
      <c r="Q813" s="872"/>
      <c r="R813" s="872"/>
      <c r="S813" s="872"/>
    </row>
    <row r="814" spans="11:19">
      <c r="K814" s="872"/>
      <c r="L814" s="872"/>
      <c r="M814" s="872"/>
      <c r="N814" s="872"/>
      <c r="O814" s="872"/>
      <c r="P814" s="872"/>
      <c r="Q814" s="872"/>
      <c r="R814" s="872"/>
      <c r="S814" s="872"/>
    </row>
    <row r="815" spans="11:19">
      <c r="K815" s="872"/>
      <c r="L815" s="872"/>
      <c r="M815" s="872"/>
      <c r="N815" s="872"/>
      <c r="O815" s="872"/>
      <c r="P815" s="872"/>
      <c r="Q815" s="872"/>
      <c r="R815" s="872"/>
      <c r="S815" s="872"/>
    </row>
    <row r="816" spans="11:19">
      <c r="K816" s="872"/>
      <c r="L816" s="872"/>
      <c r="M816" s="872"/>
      <c r="N816" s="872"/>
      <c r="O816" s="872"/>
      <c r="P816" s="872"/>
      <c r="Q816" s="872"/>
      <c r="R816" s="872"/>
      <c r="S816" s="872"/>
    </row>
    <row r="817" spans="11:19">
      <c r="K817" s="872"/>
      <c r="L817" s="872"/>
      <c r="M817" s="872"/>
      <c r="N817" s="872"/>
      <c r="O817" s="872"/>
      <c r="P817" s="872"/>
      <c r="Q817" s="872"/>
      <c r="R817" s="872"/>
      <c r="S817" s="872"/>
    </row>
    <row r="818" spans="11:19">
      <c r="K818" s="872"/>
      <c r="L818" s="872"/>
      <c r="M818" s="872"/>
      <c r="N818" s="872"/>
      <c r="O818" s="872"/>
      <c r="P818" s="872"/>
      <c r="Q818" s="872"/>
      <c r="R818" s="872"/>
      <c r="S818" s="872"/>
    </row>
    <row r="819" spans="11:19">
      <c r="K819" s="872"/>
      <c r="L819" s="872"/>
      <c r="M819" s="872"/>
      <c r="N819" s="872"/>
      <c r="O819" s="872"/>
      <c r="P819" s="872"/>
      <c r="Q819" s="872"/>
      <c r="R819" s="872"/>
      <c r="S819" s="872"/>
    </row>
    <row r="820" spans="11:19">
      <c r="K820" s="872"/>
      <c r="L820" s="872"/>
      <c r="M820" s="872"/>
      <c r="N820" s="872"/>
      <c r="O820" s="872"/>
      <c r="P820" s="872"/>
      <c r="Q820" s="872"/>
      <c r="R820" s="872"/>
      <c r="S820" s="872"/>
    </row>
    <row r="821" spans="11:19">
      <c r="K821" s="872"/>
      <c r="L821" s="872"/>
      <c r="M821" s="872"/>
      <c r="N821" s="872"/>
      <c r="O821" s="872"/>
      <c r="P821" s="872"/>
      <c r="Q821" s="872"/>
      <c r="R821" s="872"/>
      <c r="S821" s="872"/>
    </row>
    <row r="822" spans="11:19">
      <c r="K822" s="872"/>
      <c r="L822" s="872"/>
      <c r="M822" s="872"/>
      <c r="N822" s="872"/>
      <c r="O822" s="872"/>
      <c r="P822" s="872"/>
      <c r="Q822" s="872"/>
      <c r="R822" s="872"/>
      <c r="S822" s="872"/>
    </row>
    <row r="823" spans="11:19">
      <c r="K823" s="872"/>
      <c r="L823" s="872"/>
      <c r="M823" s="872"/>
      <c r="N823" s="872"/>
      <c r="O823" s="872"/>
      <c r="P823" s="872"/>
      <c r="Q823" s="872"/>
      <c r="R823" s="872"/>
      <c r="S823" s="872"/>
    </row>
    <row r="824" spans="11:19">
      <c r="K824" s="872"/>
      <c r="L824" s="872"/>
      <c r="M824" s="872"/>
      <c r="N824" s="872"/>
      <c r="O824" s="872"/>
      <c r="P824" s="872"/>
      <c r="Q824" s="872"/>
      <c r="R824" s="872"/>
      <c r="S824" s="872"/>
    </row>
    <row r="825" spans="11:19">
      <c r="K825" s="872"/>
      <c r="L825" s="872"/>
      <c r="M825" s="872"/>
      <c r="N825" s="872"/>
      <c r="O825" s="872"/>
      <c r="P825" s="872"/>
      <c r="Q825" s="872"/>
      <c r="R825" s="872"/>
      <c r="S825" s="872"/>
    </row>
    <row r="826" spans="11:19">
      <c r="K826" s="872"/>
      <c r="L826" s="872"/>
      <c r="M826" s="872"/>
      <c r="N826" s="872"/>
      <c r="O826" s="872"/>
      <c r="P826" s="872"/>
      <c r="Q826" s="872"/>
      <c r="R826" s="872"/>
      <c r="S826" s="872"/>
    </row>
    <row r="827" spans="11:19">
      <c r="K827" s="872"/>
      <c r="L827" s="872"/>
      <c r="M827" s="872"/>
      <c r="N827" s="872"/>
      <c r="O827" s="872"/>
      <c r="P827" s="872"/>
      <c r="Q827" s="872"/>
      <c r="R827" s="872"/>
      <c r="S827" s="872"/>
    </row>
    <row r="828" spans="11:19">
      <c r="K828" s="872"/>
      <c r="L828" s="872"/>
      <c r="M828" s="872"/>
      <c r="N828" s="872"/>
      <c r="O828" s="872"/>
      <c r="P828" s="872"/>
      <c r="Q828" s="872"/>
      <c r="R828" s="872"/>
      <c r="S828" s="872"/>
    </row>
    <row r="829" spans="11:19">
      <c r="K829" s="872"/>
      <c r="L829" s="872"/>
      <c r="M829" s="872"/>
      <c r="N829" s="872"/>
      <c r="O829" s="872"/>
      <c r="P829" s="872"/>
      <c r="Q829" s="872"/>
      <c r="R829" s="872"/>
      <c r="S829" s="872"/>
    </row>
    <row r="830" spans="11:19">
      <c r="K830" s="872"/>
      <c r="L830" s="872"/>
      <c r="M830" s="872"/>
      <c r="N830" s="872"/>
      <c r="O830" s="872"/>
      <c r="P830" s="872"/>
      <c r="Q830" s="872"/>
      <c r="R830" s="872"/>
      <c r="S830" s="872"/>
    </row>
    <row r="831" spans="11:19">
      <c r="K831" s="872"/>
      <c r="L831" s="872"/>
      <c r="M831" s="872"/>
      <c r="N831" s="872"/>
      <c r="O831" s="872"/>
      <c r="P831" s="872"/>
      <c r="Q831" s="872"/>
      <c r="R831" s="872"/>
      <c r="S831" s="872"/>
    </row>
    <row r="832" spans="11:19">
      <c r="K832" s="872"/>
      <c r="L832" s="872"/>
      <c r="M832" s="872"/>
      <c r="N832" s="872"/>
      <c r="O832" s="872"/>
      <c r="P832" s="872"/>
      <c r="Q832" s="872"/>
      <c r="R832" s="872"/>
      <c r="S832" s="872"/>
    </row>
    <row r="833" spans="11:19">
      <c r="K833" s="872"/>
      <c r="L833" s="872"/>
      <c r="M833" s="872"/>
      <c r="N833" s="872"/>
      <c r="O833" s="872"/>
      <c r="P833" s="872"/>
      <c r="Q833" s="872"/>
      <c r="R833" s="872"/>
      <c r="S833" s="872"/>
    </row>
    <row r="834" spans="11:19">
      <c r="K834" s="872"/>
      <c r="L834" s="872"/>
      <c r="M834" s="872"/>
      <c r="N834" s="872"/>
      <c r="O834" s="872"/>
      <c r="P834" s="872"/>
      <c r="Q834" s="872"/>
      <c r="R834" s="872"/>
      <c r="S834" s="872"/>
    </row>
    <row r="835" spans="11:19">
      <c r="K835" s="872"/>
      <c r="L835" s="872"/>
      <c r="M835" s="872"/>
      <c r="N835" s="872"/>
      <c r="O835" s="872"/>
      <c r="P835" s="872"/>
      <c r="Q835" s="872"/>
      <c r="R835" s="872"/>
      <c r="S835" s="872"/>
    </row>
    <row r="836" spans="11:19">
      <c r="K836" s="872"/>
      <c r="L836" s="872"/>
      <c r="M836" s="872"/>
      <c r="N836" s="872"/>
      <c r="O836" s="872"/>
      <c r="P836" s="872"/>
      <c r="Q836" s="872"/>
      <c r="R836" s="872"/>
      <c r="S836" s="872"/>
    </row>
    <row r="837" spans="11:19">
      <c r="K837" s="872"/>
      <c r="L837" s="872"/>
      <c r="M837" s="872"/>
      <c r="N837" s="872"/>
      <c r="O837" s="872"/>
      <c r="P837" s="872"/>
      <c r="Q837" s="872"/>
      <c r="R837" s="872"/>
      <c r="S837" s="872"/>
    </row>
    <row r="838" spans="11:19">
      <c r="K838" s="872"/>
      <c r="L838" s="872"/>
      <c r="M838" s="872"/>
      <c r="N838" s="872"/>
      <c r="O838" s="872"/>
      <c r="P838" s="872"/>
      <c r="Q838" s="872"/>
      <c r="R838" s="872"/>
      <c r="S838" s="872"/>
    </row>
    <row r="839" spans="11:19">
      <c r="K839" s="872"/>
      <c r="L839" s="872"/>
      <c r="M839" s="872"/>
      <c r="N839" s="872"/>
      <c r="O839" s="872"/>
      <c r="P839" s="872"/>
      <c r="Q839" s="872"/>
      <c r="R839" s="872"/>
      <c r="S839" s="872"/>
    </row>
    <row r="840" spans="11:19">
      <c r="K840" s="872"/>
      <c r="L840" s="872"/>
      <c r="M840" s="872"/>
      <c r="N840" s="872"/>
      <c r="O840" s="872"/>
      <c r="P840" s="872"/>
      <c r="Q840" s="872"/>
      <c r="R840" s="872"/>
      <c r="S840" s="872"/>
    </row>
    <row r="841" spans="11:19">
      <c r="K841" s="872"/>
      <c r="L841" s="872"/>
      <c r="M841" s="872"/>
      <c r="N841" s="872"/>
      <c r="O841" s="872"/>
      <c r="P841" s="872"/>
      <c r="Q841" s="872"/>
      <c r="R841" s="872"/>
      <c r="S841" s="872"/>
    </row>
    <row r="842" spans="11:19">
      <c r="K842" s="872"/>
      <c r="L842" s="872"/>
      <c r="M842" s="872"/>
      <c r="N842" s="872"/>
      <c r="O842" s="872"/>
      <c r="P842" s="872"/>
      <c r="Q842" s="872"/>
      <c r="R842" s="872"/>
      <c r="S842" s="872"/>
    </row>
    <row r="843" spans="11:19">
      <c r="K843" s="872"/>
      <c r="L843" s="872"/>
      <c r="M843" s="872"/>
      <c r="N843" s="872"/>
      <c r="O843" s="872"/>
      <c r="P843" s="872"/>
      <c r="Q843" s="872"/>
      <c r="R843" s="872"/>
      <c r="S843" s="872"/>
    </row>
    <row r="844" spans="11:19">
      <c r="K844" s="872"/>
      <c r="L844" s="872"/>
      <c r="M844" s="872"/>
      <c r="N844" s="872"/>
      <c r="O844" s="872"/>
      <c r="P844" s="872"/>
      <c r="Q844" s="872"/>
      <c r="R844" s="872"/>
      <c r="S844" s="872"/>
    </row>
    <row r="845" spans="11:19">
      <c r="K845" s="872"/>
      <c r="L845" s="872"/>
      <c r="M845" s="872"/>
      <c r="N845" s="872"/>
      <c r="O845" s="872"/>
      <c r="P845" s="872"/>
      <c r="Q845" s="872"/>
      <c r="R845" s="872"/>
      <c r="S845" s="872"/>
    </row>
    <row r="846" spans="11:19">
      <c r="K846" s="872"/>
      <c r="L846" s="872"/>
      <c r="M846" s="872"/>
      <c r="N846" s="872"/>
      <c r="O846" s="872"/>
      <c r="P846" s="872"/>
      <c r="Q846" s="872"/>
      <c r="R846" s="872"/>
      <c r="S846" s="872"/>
    </row>
    <row r="847" spans="11:19">
      <c r="K847" s="872"/>
      <c r="L847" s="872"/>
      <c r="M847" s="872"/>
      <c r="N847" s="872"/>
      <c r="O847" s="872"/>
      <c r="P847" s="872"/>
      <c r="Q847" s="872"/>
      <c r="R847" s="872"/>
      <c r="S847" s="872"/>
    </row>
    <row r="848" spans="11:19">
      <c r="K848" s="872"/>
      <c r="L848" s="872"/>
      <c r="M848" s="872"/>
      <c r="N848" s="872"/>
      <c r="O848" s="872"/>
      <c r="P848" s="872"/>
      <c r="Q848" s="872"/>
      <c r="R848" s="872"/>
      <c r="S848" s="872"/>
    </row>
    <row r="849" spans="11:19">
      <c r="K849" s="872"/>
      <c r="L849" s="872"/>
      <c r="M849" s="872"/>
      <c r="N849" s="872"/>
      <c r="O849" s="872"/>
      <c r="P849" s="872"/>
      <c r="Q849" s="872"/>
      <c r="R849" s="872"/>
      <c r="S849" s="872"/>
    </row>
    <row r="850" spans="11:19">
      <c r="K850" s="872"/>
      <c r="L850" s="872"/>
      <c r="M850" s="872"/>
      <c r="N850" s="872"/>
      <c r="O850" s="872"/>
      <c r="P850" s="872"/>
      <c r="Q850" s="872"/>
      <c r="R850" s="872"/>
      <c r="S850" s="872"/>
    </row>
    <row r="851" spans="11:19">
      <c r="K851" s="872"/>
      <c r="L851" s="872"/>
      <c r="M851" s="872"/>
      <c r="N851" s="872"/>
      <c r="O851" s="872"/>
      <c r="P851" s="872"/>
      <c r="Q851" s="872"/>
      <c r="R851" s="872"/>
      <c r="S851" s="872"/>
    </row>
    <row r="852" spans="11:19">
      <c r="K852" s="872"/>
      <c r="L852" s="872"/>
      <c r="M852" s="872"/>
      <c r="N852" s="872"/>
      <c r="O852" s="872"/>
      <c r="P852" s="872"/>
      <c r="Q852" s="872"/>
      <c r="R852" s="872"/>
      <c r="S852" s="872"/>
    </row>
    <row r="853" spans="11:19">
      <c r="K853" s="872"/>
      <c r="L853" s="872"/>
      <c r="M853" s="872"/>
      <c r="N853" s="872"/>
      <c r="O853" s="872"/>
      <c r="P853" s="872"/>
      <c r="Q853" s="872"/>
      <c r="R853" s="872"/>
      <c r="S853" s="872"/>
    </row>
    <row r="854" spans="11:19">
      <c r="K854" s="872"/>
      <c r="L854" s="872"/>
      <c r="M854" s="872"/>
      <c r="N854" s="872"/>
      <c r="O854" s="872"/>
      <c r="P854" s="872"/>
      <c r="Q854" s="872"/>
      <c r="R854" s="872"/>
      <c r="S854" s="872"/>
    </row>
    <row r="855" spans="11:19">
      <c r="K855" s="872"/>
      <c r="L855" s="872"/>
      <c r="M855" s="872"/>
      <c r="N855" s="872"/>
      <c r="O855" s="872"/>
      <c r="P855" s="872"/>
      <c r="Q855" s="872"/>
      <c r="R855" s="872"/>
      <c r="S855" s="872"/>
    </row>
    <row r="856" spans="11:19">
      <c r="K856" s="872"/>
      <c r="L856" s="872"/>
      <c r="M856" s="872"/>
      <c r="N856" s="872"/>
      <c r="O856" s="872"/>
      <c r="P856" s="872"/>
      <c r="Q856" s="872"/>
      <c r="R856" s="872"/>
      <c r="S856" s="872"/>
    </row>
    <row r="857" spans="11:19">
      <c r="K857" s="872"/>
      <c r="L857" s="872"/>
      <c r="M857" s="872"/>
      <c r="N857" s="872"/>
      <c r="O857" s="872"/>
      <c r="P857" s="872"/>
      <c r="Q857" s="872"/>
      <c r="R857" s="872"/>
      <c r="S857" s="872"/>
    </row>
    <row r="858" spans="11:19">
      <c r="K858" s="872"/>
      <c r="L858" s="872"/>
      <c r="M858" s="872"/>
      <c r="N858" s="872"/>
      <c r="O858" s="872"/>
      <c r="P858" s="872"/>
      <c r="Q858" s="872"/>
      <c r="R858" s="872"/>
      <c r="S858" s="872"/>
    </row>
    <row r="859" spans="11:19">
      <c r="K859" s="872"/>
      <c r="L859" s="872"/>
      <c r="M859" s="872"/>
      <c r="N859" s="872"/>
      <c r="O859" s="872"/>
      <c r="P859" s="872"/>
      <c r="Q859" s="872"/>
      <c r="R859" s="872"/>
      <c r="S859" s="872"/>
    </row>
    <row r="860" spans="11:19">
      <c r="K860" s="872"/>
      <c r="L860" s="872"/>
      <c r="M860" s="872"/>
      <c r="N860" s="872"/>
      <c r="O860" s="872"/>
      <c r="P860" s="872"/>
      <c r="Q860" s="872"/>
      <c r="R860" s="872"/>
      <c r="S860" s="872"/>
    </row>
    <row r="861" spans="11:19">
      <c r="K861" s="872"/>
      <c r="L861" s="872"/>
      <c r="M861" s="872"/>
      <c r="N861" s="872"/>
      <c r="O861" s="872"/>
      <c r="P861" s="872"/>
      <c r="Q861" s="872"/>
      <c r="R861" s="872"/>
      <c r="S861" s="872"/>
    </row>
    <row r="862" spans="11:19">
      <c r="K862" s="872"/>
      <c r="L862" s="872"/>
      <c r="M862" s="872"/>
      <c r="N862" s="872"/>
      <c r="O862" s="872"/>
      <c r="P862" s="872"/>
      <c r="Q862" s="872"/>
      <c r="R862" s="872"/>
      <c r="S862" s="872"/>
    </row>
    <row r="863" spans="11:19">
      <c r="K863" s="872"/>
      <c r="L863" s="872"/>
      <c r="M863" s="872"/>
      <c r="N863" s="872"/>
      <c r="O863" s="872"/>
      <c r="P863" s="872"/>
      <c r="Q863" s="872"/>
      <c r="R863" s="872"/>
      <c r="S863" s="872"/>
    </row>
    <row r="864" spans="11:19">
      <c r="K864" s="872"/>
      <c r="L864" s="872"/>
      <c r="M864" s="872"/>
      <c r="N864" s="872"/>
      <c r="O864" s="872"/>
      <c r="P864" s="872"/>
      <c r="Q864" s="872"/>
      <c r="R864" s="872"/>
      <c r="S864" s="872"/>
    </row>
    <row r="865" spans="11:19">
      <c r="K865" s="872"/>
      <c r="L865" s="872"/>
      <c r="M865" s="872"/>
      <c r="N865" s="872"/>
      <c r="O865" s="872"/>
      <c r="P865" s="872"/>
      <c r="Q865" s="872"/>
      <c r="R865" s="872"/>
      <c r="S865" s="872"/>
    </row>
    <row r="866" spans="11:19">
      <c r="K866" s="872"/>
      <c r="L866" s="872"/>
      <c r="M866" s="872"/>
      <c r="N866" s="872"/>
      <c r="O866" s="872"/>
      <c r="P866" s="872"/>
      <c r="Q866" s="872"/>
      <c r="R866" s="872"/>
      <c r="S866" s="872"/>
    </row>
    <row r="867" spans="11:19">
      <c r="K867" s="872"/>
      <c r="L867" s="872"/>
      <c r="M867" s="872"/>
      <c r="N867" s="872"/>
      <c r="O867" s="872"/>
      <c r="P867" s="872"/>
      <c r="Q867" s="872"/>
      <c r="R867" s="872"/>
      <c r="S867" s="872"/>
    </row>
    <row r="868" spans="11:19">
      <c r="K868" s="872"/>
      <c r="L868" s="872"/>
      <c r="M868" s="872"/>
      <c r="N868" s="872"/>
      <c r="O868" s="872"/>
      <c r="P868" s="872"/>
      <c r="Q868" s="872"/>
      <c r="R868" s="872"/>
      <c r="S868" s="872"/>
    </row>
    <row r="869" spans="11:19">
      <c r="K869" s="872"/>
      <c r="L869" s="872"/>
      <c r="M869" s="872"/>
      <c r="N869" s="872"/>
      <c r="O869" s="872"/>
      <c r="P869" s="872"/>
      <c r="Q869" s="872"/>
      <c r="R869" s="872"/>
      <c r="S869" s="872"/>
    </row>
    <row r="870" spans="11:19">
      <c r="K870" s="872"/>
      <c r="L870" s="872"/>
      <c r="M870" s="872"/>
      <c r="N870" s="872"/>
      <c r="O870" s="872"/>
      <c r="P870" s="872"/>
      <c r="Q870" s="872"/>
      <c r="R870" s="872"/>
      <c r="S870" s="872"/>
    </row>
    <row r="871" spans="11:19">
      <c r="K871" s="872"/>
      <c r="L871" s="872"/>
      <c r="M871" s="872"/>
      <c r="N871" s="872"/>
      <c r="O871" s="872"/>
      <c r="P871" s="872"/>
      <c r="Q871" s="872"/>
      <c r="R871" s="872"/>
      <c r="S871" s="872"/>
    </row>
    <row r="872" spans="11:19">
      <c r="K872" s="872"/>
      <c r="L872" s="872"/>
      <c r="M872" s="872"/>
      <c r="N872" s="872"/>
      <c r="O872" s="872"/>
      <c r="P872" s="872"/>
      <c r="Q872" s="872"/>
      <c r="R872" s="872"/>
      <c r="S872" s="872"/>
    </row>
    <row r="873" spans="11:19">
      <c r="K873" s="872"/>
      <c r="L873" s="872"/>
      <c r="M873" s="872"/>
      <c r="N873" s="872"/>
      <c r="O873" s="872"/>
      <c r="P873" s="872"/>
      <c r="Q873" s="872"/>
      <c r="R873" s="872"/>
      <c r="S873" s="872"/>
    </row>
    <row r="874" spans="11:19">
      <c r="K874" s="872"/>
      <c r="L874" s="872"/>
      <c r="M874" s="872"/>
      <c r="N874" s="872"/>
      <c r="O874" s="872"/>
      <c r="P874" s="872"/>
      <c r="Q874" s="872"/>
      <c r="R874" s="872"/>
      <c r="S874" s="872"/>
    </row>
    <row r="875" spans="11:19">
      <c r="K875" s="872"/>
      <c r="L875" s="872"/>
      <c r="M875" s="872"/>
      <c r="N875" s="872"/>
      <c r="O875" s="872"/>
      <c r="P875" s="872"/>
      <c r="Q875" s="872"/>
      <c r="R875" s="872"/>
      <c r="S875" s="872"/>
    </row>
    <row r="876" spans="11:19">
      <c r="K876" s="872"/>
      <c r="L876" s="872"/>
      <c r="M876" s="872"/>
      <c r="N876" s="872"/>
      <c r="O876" s="872"/>
      <c r="P876" s="872"/>
      <c r="Q876" s="872"/>
      <c r="R876" s="872"/>
      <c r="S876" s="872"/>
    </row>
    <row r="877" spans="11:19">
      <c r="K877" s="872"/>
      <c r="L877" s="872"/>
      <c r="M877" s="872"/>
      <c r="N877" s="872"/>
      <c r="O877" s="872"/>
      <c r="P877" s="872"/>
      <c r="Q877" s="872"/>
      <c r="R877" s="872"/>
      <c r="S877" s="872"/>
    </row>
    <row r="878" spans="11:19">
      <c r="K878" s="872"/>
      <c r="L878" s="872"/>
      <c r="M878" s="872"/>
      <c r="N878" s="872"/>
      <c r="O878" s="872"/>
      <c r="P878" s="872"/>
      <c r="Q878" s="872"/>
      <c r="R878" s="872"/>
      <c r="S878" s="872"/>
    </row>
    <row r="879" spans="11:19">
      <c r="K879" s="872"/>
      <c r="L879" s="872"/>
      <c r="M879" s="872"/>
      <c r="N879" s="872"/>
      <c r="O879" s="872"/>
      <c r="P879" s="872"/>
      <c r="Q879" s="872"/>
      <c r="R879" s="872"/>
      <c r="S879" s="872"/>
    </row>
    <row r="880" spans="11:19">
      <c r="K880" s="872"/>
      <c r="L880" s="872"/>
      <c r="M880" s="872"/>
      <c r="N880" s="872"/>
      <c r="O880" s="872"/>
      <c r="P880" s="872"/>
      <c r="Q880" s="872"/>
      <c r="R880" s="872"/>
      <c r="S880" s="872"/>
    </row>
    <row r="881" spans="11:19">
      <c r="K881" s="872"/>
      <c r="L881" s="872"/>
      <c r="M881" s="872"/>
      <c r="N881" s="872"/>
      <c r="O881" s="872"/>
      <c r="P881" s="872"/>
      <c r="Q881" s="872"/>
      <c r="R881" s="872"/>
      <c r="S881" s="872"/>
    </row>
    <row r="882" spans="11:19">
      <c r="K882" s="872"/>
      <c r="L882" s="872"/>
      <c r="M882" s="872"/>
      <c r="N882" s="872"/>
      <c r="O882" s="872"/>
      <c r="P882" s="872"/>
      <c r="Q882" s="872"/>
      <c r="R882" s="872"/>
      <c r="S882" s="872"/>
    </row>
    <row r="883" spans="11:19">
      <c r="K883" s="872"/>
      <c r="L883" s="872"/>
      <c r="M883" s="872"/>
      <c r="N883" s="872"/>
      <c r="O883" s="872"/>
      <c r="P883" s="872"/>
      <c r="Q883" s="872"/>
      <c r="R883" s="872"/>
      <c r="S883" s="872"/>
    </row>
    <row r="884" spans="11:19">
      <c r="K884" s="872"/>
      <c r="L884" s="872"/>
      <c r="M884" s="872"/>
      <c r="N884" s="872"/>
      <c r="O884" s="872"/>
      <c r="P884" s="872"/>
      <c r="Q884" s="872"/>
      <c r="R884" s="872"/>
      <c r="S884" s="872"/>
    </row>
    <row r="885" spans="11:19">
      <c r="K885" s="872"/>
      <c r="L885" s="872"/>
      <c r="M885" s="872"/>
      <c r="N885" s="872"/>
      <c r="O885" s="872"/>
      <c r="P885" s="872"/>
      <c r="Q885" s="872"/>
      <c r="R885" s="872"/>
      <c r="S885" s="872"/>
    </row>
    <row r="886" spans="11:19">
      <c r="K886" s="872"/>
      <c r="L886" s="872"/>
      <c r="M886" s="872"/>
      <c r="N886" s="872"/>
      <c r="O886" s="872"/>
      <c r="P886" s="872"/>
      <c r="Q886" s="872"/>
      <c r="R886" s="872"/>
      <c r="S886" s="872"/>
    </row>
    <row r="887" spans="11:19">
      <c r="K887" s="872"/>
      <c r="L887" s="872"/>
      <c r="M887" s="872"/>
      <c r="N887" s="872"/>
      <c r="O887" s="872"/>
      <c r="P887" s="872"/>
      <c r="Q887" s="872"/>
      <c r="R887" s="872"/>
      <c r="S887" s="872"/>
    </row>
    <row r="888" spans="11:19">
      <c r="K888" s="872"/>
      <c r="L888" s="872"/>
      <c r="M888" s="872"/>
      <c r="N888" s="872"/>
      <c r="O888" s="872"/>
      <c r="P888" s="872"/>
      <c r="Q888" s="872"/>
      <c r="R888" s="872"/>
      <c r="S888" s="872"/>
    </row>
    <row r="889" spans="11:19">
      <c r="K889" s="872"/>
      <c r="L889" s="872"/>
      <c r="M889" s="872"/>
      <c r="N889" s="872"/>
      <c r="O889" s="872"/>
      <c r="P889" s="872"/>
      <c r="Q889" s="872"/>
      <c r="R889" s="872"/>
      <c r="S889" s="872"/>
    </row>
    <row r="890" spans="11:19">
      <c r="K890" s="872"/>
      <c r="L890" s="872"/>
      <c r="M890" s="872"/>
      <c r="N890" s="872"/>
      <c r="O890" s="872"/>
      <c r="P890" s="872"/>
      <c r="Q890" s="872"/>
      <c r="R890" s="872"/>
      <c r="S890" s="872"/>
    </row>
    <row r="891" spans="11:19">
      <c r="K891" s="872"/>
      <c r="L891" s="872"/>
      <c r="M891" s="872"/>
      <c r="N891" s="872"/>
      <c r="O891" s="872"/>
      <c r="P891" s="872"/>
      <c r="Q891" s="872"/>
      <c r="R891" s="872"/>
      <c r="S891" s="872"/>
    </row>
    <row r="892" spans="11:19">
      <c r="K892" s="872"/>
      <c r="L892" s="872"/>
      <c r="M892" s="872"/>
      <c r="N892" s="872"/>
      <c r="O892" s="872"/>
      <c r="P892" s="872"/>
      <c r="Q892" s="872"/>
      <c r="R892" s="872"/>
      <c r="S892" s="872"/>
    </row>
    <row r="893" spans="11:19">
      <c r="K893" s="872"/>
      <c r="L893" s="872"/>
      <c r="M893" s="872"/>
      <c r="N893" s="872"/>
      <c r="O893" s="872"/>
      <c r="P893" s="872"/>
      <c r="Q893" s="872"/>
      <c r="R893" s="872"/>
      <c r="S893" s="872"/>
    </row>
    <row r="894" spans="11:19">
      <c r="K894" s="872"/>
      <c r="L894" s="872"/>
      <c r="M894" s="872"/>
      <c r="N894" s="872"/>
      <c r="O894" s="872"/>
      <c r="P894" s="872"/>
      <c r="Q894" s="872"/>
      <c r="R894" s="872"/>
      <c r="S894" s="872"/>
    </row>
    <row r="895" spans="11:19">
      <c r="K895" s="872"/>
      <c r="L895" s="872"/>
      <c r="M895" s="872"/>
      <c r="N895" s="872"/>
      <c r="O895" s="872"/>
      <c r="P895" s="872"/>
      <c r="Q895" s="872"/>
      <c r="R895" s="872"/>
      <c r="S895" s="872"/>
    </row>
    <row r="896" spans="11:19">
      <c r="K896" s="872"/>
      <c r="L896" s="872"/>
      <c r="M896" s="872"/>
      <c r="N896" s="872"/>
      <c r="O896" s="872"/>
      <c r="P896" s="872"/>
      <c r="Q896" s="872"/>
      <c r="R896" s="872"/>
      <c r="S896" s="872"/>
    </row>
    <row r="897" spans="11:19">
      <c r="K897" s="872"/>
      <c r="L897" s="872"/>
      <c r="M897" s="872"/>
      <c r="N897" s="872"/>
      <c r="O897" s="872"/>
      <c r="P897" s="872"/>
      <c r="Q897" s="872"/>
      <c r="R897" s="872"/>
      <c r="S897" s="872"/>
    </row>
    <row r="898" spans="11:19">
      <c r="K898" s="872"/>
      <c r="L898" s="872"/>
      <c r="M898" s="872"/>
      <c r="N898" s="872"/>
      <c r="O898" s="872"/>
      <c r="P898" s="872"/>
      <c r="Q898" s="872"/>
      <c r="R898" s="872"/>
      <c r="S898" s="872"/>
    </row>
    <row r="899" spans="11:19">
      <c r="K899" s="872"/>
      <c r="L899" s="872"/>
      <c r="M899" s="872"/>
      <c r="N899" s="872"/>
      <c r="O899" s="872"/>
      <c r="P899" s="872"/>
      <c r="Q899" s="872"/>
      <c r="R899" s="872"/>
      <c r="S899" s="872"/>
    </row>
    <row r="900" spans="11:19">
      <c r="K900" s="872"/>
      <c r="L900" s="872"/>
      <c r="M900" s="872"/>
      <c r="N900" s="872"/>
      <c r="O900" s="872"/>
      <c r="P900" s="872"/>
      <c r="Q900" s="872"/>
      <c r="R900" s="872"/>
      <c r="S900" s="872"/>
    </row>
    <row r="901" spans="11:19">
      <c r="K901" s="872"/>
      <c r="L901" s="872"/>
      <c r="M901" s="872"/>
      <c r="N901" s="872"/>
      <c r="O901" s="872"/>
      <c r="P901" s="872"/>
      <c r="Q901" s="872"/>
      <c r="R901" s="872"/>
      <c r="S901" s="872"/>
    </row>
    <row r="902" spans="11:19">
      <c r="K902" s="872"/>
      <c r="L902" s="872"/>
      <c r="M902" s="872"/>
      <c r="N902" s="872"/>
      <c r="O902" s="872"/>
      <c r="P902" s="872"/>
      <c r="Q902" s="872"/>
      <c r="R902" s="872"/>
      <c r="S902" s="872"/>
    </row>
    <row r="903" spans="11:19">
      <c r="K903" s="872"/>
      <c r="L903" s="872"/>
      <c r="M903" s="872"/>
      <c r="N903" s="872"/>
      <c r="O903" s="872"/>
      <c r="P903" s="872"/>
      <c r="Q903" s="872"/>
      <c r="R903" s="872"/>
      <c r="S903" s="872"/>
    </row>
    <row r="904" spans="11:19">
      <c r="K904" s="872"/>
      <c r="L904" s="872"/>
      <c r="M904" s="872"/>
      <c r="N904" s="872"/>
      <c r="O904" s="872"/>
      <c r="P904" s="872"/>
      <c r="Q904" s="872"/>
      <c r="R904" s="872"/>
      <c r="S904" s="872"/>
    </row>
    <row r="905" spans="11:19">
      <c r="K905" s="872"/>
      <c r="L905" s="872"/>
      <c r="M905" s="872"/>
      <c r="N905" s="872"/>
      <c r="O905" s="872"/>
      <c r="P905" s="872"/>
      <c r="Q905" s="872"/>
      <c r="R905" s="872"/>
      <c r="S905" s="872"/>
    </row>
    <row r="906" spans="11:19">
      <c r="K906" s="872"/>
      <c r="L906" s="872"/>
      <c r="M906" s="872"/>
      <c r="N906" s="872"/>
      <c r="O906" s="872"/>
      <c r="P906" s="872"/>
      <c r="Q906" s="872"/>
      <c r="R906" s="872"/>
      <c r="S906" s="872"/>
    </row>
    <row r="907" spans="11:19">
      <c r="K907" s="872"/>
      <c r="L907" s="872"/>
      <c r="M907" s="872"/>
      <c r="N907" s="872"/>
      <c r="O907" s="872"/>
      <c r="P907" s="872"/>
      <c r="Q907" s="872"/>
      <c r="R907" s="872"/>
      <c r="S907" s="872"/>
    </row>
    <row r="908" spans="11:19">
      <c r="K908" s="872"/>
      <c r="L908" s="872"/>
      <c r="M908" s="872"/>
      <c r="N908" s="872"/>
      <c r="O908" s="872"/>
      <c r="P908" s="872"/>
      <c r="Q908" s="872"/>
      <c r="R908" s="872"/>
      <c r="S908" s="872"/>
    </row>
    <row r="909" spans="11:19">
      <c r="K909" s="872"/>
      <c r="L909" s="872"/>
      <c r="M909" s="872"/>
      <c r="N909" s="872"/>
      <c r="O909" s="872"/>
      <c r="P909" s="872"/>
      <c r="Q909" s="872"/>
      <c r="R909" s="872"/>
      <c r="S909" s="872"/>
    </row>
    <row r="910" spans="11:19">
      <c r="K910" s="872"/>
      <c r="L910" s="872"/>
      <c r="M910" s="872"/>
      <c r="N910" s="872"/>
      <c r="O910" s="872"/>
      <c r="P910" s="872"/>
      <c r="Q910" s="872"/>
      <c r="R910" s="872"/>
      <c r="S910" s="872"/>
    </row>
    <row r="911" spans="11:19">
      <c r="K911" s="872"/>
      <c r="L911" s="872"/>
      <c r="M911" s="872"/>
      <c r="N911" s="872"/>
      <c r="O911" s="872"/>
      <c r="P911" s="872"/>
      <c r="Q911" s="872"/>
      <c r="R911" s="872"/>
      <c r="S911" s="872"/>
    </row>
    <row r="912" spans="11:19">
      <c r="K912" s="872"/>
      <c r="L912" s="872"/>
      <c r="M912" s="872"/>
      <c r="N912" s="872"/>
      <c r="O912" s="872"/>
      <c r="P912" s="872"/>
      <c r="Q912" s="872"/>
      <c r="R912" s="872"/>
      <c r="S912" s="872"/>
    </row>
    <row r="913" spans="11:19">
      <c r="K913" s="872"/>
      <c r="L913" s="872"/>
      <c r="M913" s="872"/>
      <c r="N913" s="872"/>
      <c r="O913" s="872"/>
      <c r="P913" s="872"/>
      <c r="Q913" s="872"/>
      <c r="R913" s="872"/>
      <c r="S913" s="872"/>
    </row>
    <row r="914" spans="11:19">
      <c r="K914" s="872"/>
      <c r="L914" s="872"/>
      <c r="M914" s="872"/>
      <c r="N914" s="872"/>
      <c r="O914" s="872"/>
      <c r="P914" s="872"/>
      <c r="Q914" s="872"/>
      <c r="R914" s="872"/>
      <c r="S914" s="872"/>
    </row>
    <row r="915" spans="11:19">
      <c r="K915" s="872"/>
      <c r="L915" s="872"/>
      <c r="M915" s="872"/>
      <c r="N915" s="872"/>
      <c r="O915" s="872"/>
      <c r="P915" s="872"/>
      <c r="Q915" s="872"/>
      <c r="R915" s="872"/>
      <c r="S915" s="872"/>
    </row>
    <row r="916" spans="11:19">
      <c r="K916" s="872"/>
      <c r="L916" s="872"/>
      <c r="M916" s="872"/>
      <c r="N916" s="872"/>
      <c r="O916" s="872"/>
      <c r="P916" s="872"/>
      <c r="Q916" s="872"/>
      <c r="R916" s="872"/>
      <c r="S916" s="872"/>
    </row>
    <row r="917" spans="11:19">
      <c r="K917" s="872"/>
      <c r="L917" s="872"/>
      <c r="M917" s="872"/>
      <c r="N917" s="872"/>
      <c r="O917" s="872"/>
      <c r="P917" s="872"/>
      <c r="Q917" s="872"/>
      <c r="R917" s="872"/>
      <c r="S917" s="872"/>
    </row>
    <row r="918" spans="11:19">
      <c r="K918" s="872"/>
      <c r="L918" s="872"/>
      <c r="M918" s="872"/>
      <c r="N918" s="872"/>
      <c r="O918" s="872"/>
      <c r="P918" s="872"/>
      <c r="Q918" s="872"/>
      <c r="R918" s="872"/>
      <c r="S918" s="872"/>
    </row>
    <row r="919" spans="11:19">
      <c r="K919" s="872"/>
      <c r="L919" s="872"/>
      <c r="M919" s="872"/>
      <c r="N919" s="872"/>
      <c r="O919" s="872"/>
      <c r="P919" s="872"/>
      <c r="Q919" s="872"/>
      <c r="R919" s="872"/>
      <c r="S919" s="872"/>
    </row>
    <row r="920" spans="11:19">
      <c r="K920" s="872"/>
      <c r="L920" s="872"/>
      <c r="M920" s="872"/>
      <c r="N920" s="872"/>
      <c r="O920" s="872"/>
      <c r="P920" s="872"/>
      <c r="Q920" s="872"/>
      <c r="R920" s="872"/>
      <c r="S920" s="872"/>
    </row>
    <row r="921" spans="11:19">
      <c r="K921" s="872"/>
      <c r="L921" s="872"/>
      <c r="M921" s="872"/>
      <c r="N921" s="872"/>
      <c r="O921" s="872"/>
      <c r="P921" s="872"/>
      <c r="Q921" s="872"/>
      <c r="R921" s="872"/>
      <c r="S921" s="872"/>
    </row>
    <row r="922" spans="11:19">
      <c r="K922" s="872"/>
      <c r="L922" s="872"/>
      <c r="M922" s="872"/>
      <c r="N922" s="872"/>
      <c r="O922" s="872"/>
      <c r="P922" s="872"/>
      <c r="Q922" s="872"/>
      <c r="R922" s="872"/>
      <c r="S922" s="872"/>
    </row>
    <row r="923" spans="11:19">
      <c r="K923" s="872"/>
      <c r="L923" s="872"/>
      <c r="M923" s="872"/>
      <c r="N923" s="872"/>
      <c r="O923" s="872"/>
      <c r="P923" s="872"/>
      <c r="Q923" s="872"/>
      <c r="R923" s="872"/>
      <c r="S923" s="872"/>
    </row>
    <row r="924" spans="11:19">
      <c r="K924" s="872"/>
      <c r="L924" s="872"/>
      <c r="M924" s="872"/>
      <c r="N924" s="872"/>
      <c r="O924" s="872"/>
      <c r="P924" s="872"/>
      <c r="Q924" s="872"/>
      <c r="R924" s="872"/>
      <c r="S924" s="872"/>
    </row>
    <row r="925" spans="11:19">
      <c r="K925" s="872"/>
      <c r="L925" s="872"/>
      <c r="M925" s="872"/>
      <c r="N925" s="872"/>
      <c r="O925" s="872"/>
      <c r="P925" s="872"/>
      <c r="Q925" s="872"/>
      <c r="R925" s="872"/>
      <c r="S925" s="872"/>
    </row>
    <row r="926" spans="11:19">
      <c r="K926" s="872"/>
      <c r="L926" s="872"/>
      <c r="M926" s="872"/>
      <c r="N926" s="872"/>
      <c r="O926" s="872"/>
      <c r="P926" s="872"/>
      <c r="Q926" s="872"/>
      <c r="R926" s="872"/>
      <c r="S926" s="872"/>
    </row>
    <row r="927" spans="11:19">
      <c r="K927" s="872"/>
      <c r="L927" s="872"/>
      <c r="M927" s="872"/>
      <c r="N927" s="872"/>
      <c r="O927" s="872"/>
      <c r="P927" s="872"/>
      <c r="Q927" s="872"/>
      <c r="R927" s="872"/>
      <c r="S927" s="872"/>
    </row>
    <row r="928" spans="11:19">
      <c r="K928" s="872"/>
      <c r="L928" s="872"/>
      <c r="M928" s="872"/>
      <c r="N928" s="872"/>
      <c r="O928" s="872"/>
      <c r="P928" s="872"/>
      <c r="Q928" s="872"/>
      <c r="R928" s="872"/>
      <c r="S928" s="872"/>
    </row>
    <row r="929" spans="11:19">
      <c r="K929" s="872"/>
      <c r="L929" s="872"/>
      <c r="M929" s="872"/>
      <c r="N929" s="872"/>
      <c r="O929" s="872"/>
      <c r="P929" s="872"/>
      <c r="Q929" s="872"/>
      <c r="R929" s="872"/>
      <c r="S929" s="872"/>
    </row>
    <row r="930" spans="11:19">
      <c r="K930" s="872"/>
      <c r="L930" s="872"/>
      <c r="M930" s="872"/>
      <c r="N930" s="872"/>
      <c r="O930" s="872"/>
      <c r="P930" s="872"/>
      <c r="Q930" s="872"/>
      <c r="R930" s="872"/>
      <c r="S930" s="872"/>
    </row>
    <row r="931" spans="11:19">
      <c r="K931" s="872"/>
      <c r="L931" s="872"/>
      <c r="M931" s="872"/>
      <c r="N931" s="872"/>
      <c r="O931" s="872"/>
      <c r="P931" s="872"/>
      <c r="Q931" s="872"/>
      <c r="R931" s="872"/>
      <c r="S931" s="872"/>
    </row>
    <row r="932" spans="11:19">
      <c r="K932" s="872"/>
      <c r="L932" s="872"/>
      <c r="M932" s="872"/>
      <c r="N932" s="872"/>
      <c r="O932" s="872"/>
      <c r="P932" s="872"/>
      <c r="Q932" s="872"/>
      <c r="R932" s="872"/>
      <c r="S932" s="872"/>
    </row>
    <row r="933" spans="11:19">
      <c r="K933" s="872"/>
      <c r="L933" s="872"/>
      <c r="M933" s="872"/>
      <c r="N933" s="872"/>
      <c r="O933" s="872"/>
      <c r="P933" s="872"/>
      <c r="Q933" s="872"/>
      <c r="R933" s="872"/>
      <c r="S933" s="872"/>
    </row>
    <row r="934" spans="11:19">
      <c r="K934" s="872"/>
      <c r="L934" s="872"/>
      <c r="M934" s="872"/>
      <c r="N934" s="872"/>
      <c r="O934" s="872"/>
      <c r="P934" s="872"/>
      <c r="Q934" s="872"/>
      <c r="R934" s="872"/>
      <c r="S934" s="872"/>
    </row>
    <row r="935" spans="11:19">
      <c r="K935" s="872"/>
      <c r="L935" s="872"/>
      <c r="M935" s="872"/>
      <c r="N935" s="872"/>
      <c r="O935" s="872"/>
      <c r="P935" s="872"/>
      <c r="Q935" s="872"/>
      <c r="R935" s="872"/>
      <c r="S935" s="872"/>
    </row>
    <row r="936" spans="11:19">
      <c r="K936" s="872"/>
      <c r="L936" s="872"/>
      <c r="M936" s="872"/>
      <c r="N936" s="872"/>
      <c r="O936" s="872"/>
      <c r="P936" s="872"/>
      <c r="Q936" s="872"/>
      <c r="R936" s="872"/>
      <c r="S936" s="872"/>
    </row>
    <row r="937" spans="11:19">
      <c r="K937" s="872"/>
      <c r="L937" s="872"/>
      <c r="M937" s="872"/>
      <c r="N937" s="872"/>
      <c r="O937" s="872"/>
      <c r="P937" s="872"/>
      <c r="Q937" s="872"/>
      <c r="R937" s="872"/>
      <c r="S937" s="872"/>
    </row>
    <row r="938" spans="11:19">
      <c r="K938" s="872"/>
      <c r="L938" s="872"/>
      <c r="M938" s="872"/>
      <c r="N938" s="872"/>
      <c r="O938" s="872"/>
      <c r="P938" s="872"/>
      <c r="Q938" s="872"/>
      <c r="R938" s="872"/>
      <c r="S938" s="872"/>
    </row>
    <row r="939" spans="11:19">
      <c r="K939" s="872"/>
      <c r="L939" s="872"/>
      <c r="M939" s="872"/>
      <c r="N939" s="872"/>
      <c r="O939" s="872"/>
      <c r="P939" s="872"/>
      <c r="Q939" s="872"/>
      <c r="R939" s="872"/>
      <c r="S939" s="872"/>
    </row>
    <row r="940" spans="11:19">
      <c r="K940" s="872"/>
      <c r="L940" s="872"/>
      <c r="M940" s="872"/>
      <c r="N940" s="872"/>
      <c r="O940" s="872"/>
      <c r="P940" s="872"/>
      <c r="Q940" s="872"/>
      <c r="R940" s="872"/>
      <c r="S940" s="872"/>
    </row>
    <row r="941" spans="11:19">
      <c r="K941" s="872"/>
      <c r="L941" s="872"/>
      <c r="M941" s="872"/>
      <c r="N941" s="872"/>
      <c r="O941" s="872"/>
      <c r="P941" s="872"/>
      <c r="Q941" s="872"/>
      <c r="R941" s="872"/>
      <c r="S941" s="872"/>
    </row>
    <row r="942" spans="11:19">
      <c r="K942" s="872"/>
      <c r="L942" s="872"/>
      <c r="M942" s="872"/>
      <c r="N942" s="872"/>
      <c r="O942" s="872"/>
      <c r="P942" s="872"/>
      <c r="Q942" s="872"/>
      <c r="R942" s="872"/>
      <c r="S942" s="872"/>
    </row>
    <row r="943" spans="11:19">
      <c r="K943" s="872"/>
      <c r="L943" s="872"/>
      <c r="M943" s="872"/>
      <c r="N943" s="872"/>
      <c r="O943" s="872"/>
      <c r="P943" s="872"/>
      <c r="Q943" s="872"/>
      <c r="R943" s="872"/>
      <c r="S943" s="872"/>
    </row>
    <row r="944" spans="11:19">
      <c r="K944" s="872"/>
      <c r="L944" s="872"/>
      <c r="M944" s="872"/>
      <c r="N944" s="872"/>
      <c r="O944" s="872"/>
      <c r="P944" s="872"/>
      <c r="Q944" s="872"/>
      <c r="R944" s="872"/>
      <c r="S944" s="872"/>
    </row>
    <row r="945" spans="11:19">
      <c r="K945" s="872"/>
      <c r="L945" s="872"/>
      <c r="M945" s="872"/>
      <c r="N945" s="872"/>
      <c r="O945" s="872"/>
      <c r="P945" s="872"/>
      <c r="Q945" s="872"/>
      <c r="R945" s="872"/>
      <c r="S945" s="872"/>
    </row>
    <row r="946" spans="11:19">
      <c r="K946" s="872"/>
      <c r="L946" s="872"/>
      <c r="M946" s="872"/>
      <c r="N946" s="872"/>
      <c r="O946" s="872"/>
      <c r="P946" s="872"/>
      <c r="Q946" s="872"/>
      <c r="R946" s="872"/>
      <c r="S946" s="872"/>
    </row>
    <row r="947" spans="11:19">
      <c r="K947" s="872"/>
      <c r="L947" s="872"/>
      <c r="M947" s="872"/>
      <c r="N947" s="872"/>
      <c r="O947" s="872"/>
      <c r="P947" s="872"/>
      <c r="Q947" s="872"/>
      <c r="R947" s="872"/>
      <c r="S947" s="872"/>
    </row>
    <row r="948" spans="11:19">
      <c r="K948" s="872"/>
      <c r="L948" s="872"/>
      <c r="M948" s="872"/>
      <c r="N948" s="872"/>
      <c r="O948" s="872"/>
      <c r="P948" s="872"/>
      <c r="Q948" s="872"/>
      <c r="R948" s="872"/>
      <c r="S948" s="872"/>
    </row>
    <row r="949" spans="11:19">
      <c r="K949" s="872"/>
      <c r="L949" s="872"/>
      <c r="M949" s="872"/>
      <c r="N949" s="872"/>
      <c r="O949" s="872"/>
      <c r="P949" s="872"/>
      <c r="Q949" s="872"/>
      <c r="R949" s="872"/>
      <c r="S949" s="872"/>
    </row>
    <row r="950" spans="11:19">
      <c r="K950" s="872"/>
      <c r="L950" s="872"/>
      <c r="M950" s="872"/>
      <c r="N950" s="872"/>
      <c r="O950" s="872"/>
      <c r="P950" s="872"/>
      <c r="Q950" s="872"/>
      <c r="R950" s="872"/>
      <c r="S950" s="872"/>
    </row>
    <row r="951" spans="11:19">
      <c r="K951" s="872"/>
      <c r="L951" s="872"/>
      <c r="M951" s="872"/>
      <c r="N951" s="872"/>
      <c r="O951" s="872"/>
      <c r="P951" s="872"/>
      <c r="Q951" s="872"/>
      <c r="R951" s="872"/>
      <c r="S951" s="872"/>
    </row>
    <row r="952" spans="11:19">
      <c r="K952" s="872"/>
      <c r="L952" s="872"/>
      <c r="M952" s="872"/>
      <c r="N952" s="872"/>
      <c r="O952" s="872"/>
      <c r="P952" s="872"/>
      <c r="Q952" s="872"/>
      <c r="R952" s="872"/>
      <c r="S952" s="872"/>
    </row>
    <row r="953" spans="11:19">
      <c r="K953" s="872"/>
      <c r="L953" s="872"/>
      <c r="M953" s="872"/>
      <c r="N953" s="872"/>
      <c r="O953" s="872"/>
      <c r="P953" s="872"/>
      <c r="Q953" s="872"/>
      <c r="R953" s="872"/>
      <c r="S953" s="872"/>
    </row>
    <row r="954" spans="11:19">
      <c r="K954" s="872"/>
      <c r="L954" s="872"/>
      <c r="M954" s="872"/>
      <c r="N954" s="872"/>
      <c r="O954" s="872"/>
      <c r="P954" s="872"/>
      <c r="Q954" s="872"/>
      <c r="R954" s="872"/>
      <c r="S954" s="872"/>
    </row>
    <row r="955" spans="11:19">
      <c r="K955" s="872"/>
      <c r="L955" s="872"/>
      <c r="M955" s="872"/>
      <c r="N955" s="872"/>
      <c r="O955" s="872"/>
      <c r="P955" s="872"/>
      <c r="Q955" s="872"/>
      <c r="R955" s="872"/>
      <c r="S955" s="872"/>
    </row>
    <row r="956" spans="11:19">
      <c r="K956" s="872"/>
      <c r="L956" s="872"/>
      <c r="M956" s="872"/>
      <c r="N956" s="872"/>
      <c r="O956" s="872"/>
      <c r="P956" s="872"/>
      <c r="Q956" s="872"/>
      <c r="R956" s="872"/>
      <c r="S956" s="872"/>
    </row>
    <row r="957" spans="11:19">
      <c r="K957" s="872"/>
      <c r="L957" s="872"/>
      <c r="M957" s="872"/>
      <c r="N957" s="872"/>
      <c r="O957" s="872"/>
      <c r="P957" s="872"/>
      <c r="Q957" s="872"/>
      <c r="R957" s="872"/>
      <c r="S957" s="872"/>
    </row>
    <row r="958" spans="11:19">
      <c r="K958" s="872"/>
      <c r="L958" s="872"/>
      <c r="M958" s="872"/>
      <c r="N958" s="872"/>
      <c r="O958" s="872"/>
      <c r="P958" s="872"/>
      <c r="Q958" s="872"/>
      <c r="R958" s="872"/>
      <c r="S958" s="872"/>
    </row>
    <row r="959" spans="11:19">
      <c r="K959" s="872"/>
      <c r="L959" s="872"/>
      <c r="M959" s="872"/>
      <c r="N959" s="872"/>
      <c r="O959" s="872"/>
      <c r="P959" s="872"/>
      <c r="Q959" s="872"/>
      <c r="R959" s="872"/>
      <c r="S959" s="872"/>
    </row>
    <row r="960" spans="11:19">
      <c r="K960" s="872"/>
      <c r="L960" s="872"/>
      <c r="M960" s="872"/>
      <c r="N960" s="872"/>
      <c r="O960" s="872"/>
      <c r="P960" s="872"/>
      <c r="Q960" s="872"/>
      <c r="R960" s="872"/>
      <c r="S960" s="872"/>
    </row>
    <row r="961" spans="11:19">
      <c r="K961" s="872"/>
      <c r="L961" s="872"/>
      <c r="M961" s="872"/>
      <c r="N961" s="872"/>
      <c r="O961" s="872"/>
      <c r="P961" s="872"/>
      <c r="Q961" s="872"/>
      <c r="R961" s="872"/>
      <c r="S961" s="872"/>
    </row>
    <row r="962" spans="11:19">
      <c r="K962" s="872"/>
      <c r="L962" s="872"/>
      <c r="M962" s="872"/>
      <c r="N962" s="872"/>
      <c r="O962" s="872"/>
      <c r="P962" s="872"/>
      <c r="Q962" s="872"/>
      <c r="R962" s="872"/>
      <c r="S962" s="872"/>
    </row>
    <row r="963" spans="11:19">
      <c r="K963" s="872"/>
      <c r="L963" s="872"/>
      <c r="M963" s="872"/>
      <c r="N963" s="872"/>
      <c r="O963" s="872"/>
      <c r="P963" s="872"/>
      <c r="Q963" s="872"/>
      <c r="R963" s="872"/>
      <c r="S963" s="872"/>
    </row>
    <row r="964" spans="11:19">
      <c r="K964" s="872"/>
      <c r="L964" s="872"/>
      <c r="M964" s="872"/>
      <c r="N964" s="872"/>
      <c r="O964" s="872"/>
      <c r="P964" s="872"/>
      <c r="Q964" s="872"/>
      <c r="R964" s="872"/>
      <c r="S964" s="872"/>
    </row>
    <row r="965" spans="11:19">
      <c r="K965" s="872"/>
      <c r="L965" s="872"/>
      <c r="M965" s="872"/>
      <c r="N965" s="872"/>
      <c r="O965" s="872"/>
      <c r="P965" s="872"/>
      <c r="Q965" s="872"/>
      <c r="R965" s="872"/>
      <c r="S965" s="872"/>
    </row>
    <row r="966" spans="11:19">
      <c r="K966" s="872"/>
      <c r="L966" s="872"/>
      <c r="M966" s="872"/>
      <c r="N966" s="872"/>
      <c r="O966" s="872"/>
      <c r="P966" s="872"/>
      <c r="Q966" s="872"/>
      <c r="R966" s="872"/>
      <c r="S966" s="872"/>
    </row>
    <row r="967" spans="11:19">
      <c r="K967" s="872"/>
      <c r="L967" s="872"/>
      <c r="M967" s="872"/>
      <c r="N967" s="872"/>
      <c r="O967" s="872"/>
      <c r="P967" s="872"/>
      <c r="Q967" s="872"/>
      <c r="R967" s="872"/>
      <c r="S967" s="872"/>
    </row>
    <row r="968" spans="11:19">
      <c r="K968" s="872"/>
      <c r="L968" s="872"/>
      <c r="M968" s="872"/>
      <c r="N968" s="872"/>
      <c r="O968" s="872"/>
      <c r="P968" s="872"/>
      <c r="Q968" s="872"/>
      <c r="R968" s="872"/>
      <c r="S968" s="872"/>
    </row>
    <row r="969" spans="11:19">
      <c r="K969" s="872"/>
      <c r="L969" s="872"/>
      <c r="M969" s="872"/>
      <c r="N969" s="872"/>
      <c r="O969" s="872"/>
      <c r="P969" s="872"/>
      <c r="Q969" s="872"/>
      <c r="R969" s="872"/>
      <c r="S969" s="872"/>
    </row>
    <row r="970" spans="11:19">
      <c r="K970" s="872"/>
      <c r="L970" s="872"/>
      <c r="M970" s="872"/>
      <c r="N970" s="872"/>
      <c r="O970" s="872"/>
      <c r="P970" s="872"/>
      <c r="Q970" s="872"/>
      <c r="R970" s="872"/>
      <c r="S970" s="872"/>
    </row>
    <row r="971" spans="11:19">
      <c r="K971" s="872"/>
      <c r="L971" s="872"/>
      <c r="M971" s="872"/>
      <c r="N971" s="872"/>
      <c r="O971" s="872"/>
      <c r="P971" s="872"/>
      <c r="Q971" s="872"/>
      <c r="R971" s="872"/>
      <c r="S971" s="872"/>
    </row>
    <row r="972" spans="11:19">
      <c r="K972" s="872"/>
      <c r="L972" s="872"/>
      <c r="M972" s="872"/>
      <c r="N972" s="872"/>
      <c r="O972" s="872"/>
      <c r="P972" s="872"/>
      <c r="Q972" s="872"/>
      <c r="R972" s="872"/>
      <c r="S972" s="872"/>
    </row>
    <row r="973" spans="11:19">
      <c r="K973" s="872"/>
      <c r="L973" s="872"/>
      <c r="M973" s="872"/>
      <c r="N973" s="872"/>
      <c r="O973" s="872"/>
      <c r="P973" s="872"/>
      <c r="Q973" s="872"/>
      <c r="R973" s="872"/>
      <c r="S973" s="872"/>
    </row>
    <row r="974" spans="11:19">
      <c r="K974" s="872"/>
      <c r="L974" s="872"/>
      <c r="M974" s="872"/>
      <c r="N974" s="872"/>
      <c r="O974" s="872"/>
      <c r="P974" s="872"/>
      <c r="Q974" s="872"/>
      <c r="R974" s="872"/>
      <c r="S974" s="872"/>
    </row>
    <row r="975" spans="11:19">
      <c r="K975" s="872"/>
      <c r="L975" s="872"/>
      <c r="M975" s="872"/>
      <c r="N975" s="872"/>
      <c r="O975" s="872"/>
      <c r="P975" s="872"/>
      <c r="Q975" s="872"/>
      <c r="R975" s="872"/>
      <c r="S975" s="872"/>
    </row>
    <row r="976" spans="11:19">
      <c r="K976" s="872"/>
      <c r="L976" s="872"/>
      <c r="M976" s="872"/>
      <c r="N976" s="872"/>
      <c r="O976" s="872"/>
      <c r="P976" s="872"/>
      <c r="Q976" s="872"/>
      <c r="R976" s="872"/>
      <c r="S976" s="872"/>
    </row>
    <row r="977" spans="11:19">
      <c r="K977" s="872"/>
      <c r="L977" s="872"/>
      <c r="M977" s="872"/>
      <c r="N977" s="872"/>
      <c r="O977" s="872"/>
      <c r="P977" s="872"/>
      <c r="Q977" s="872"/>
      <c r="R977" s="872"/>
      <c r="S977" s="872"/>
    </row>
    <row r="978" spans="11:19">
      <c r="K978" s="872"/>
      <c r="L978" s="872"/>
      <c r="M978" s="872"/>
      <c r="N978" s="872"/>
      <c r="O978" s="872"/>
      <c r="P978" s="872"/>
      <c r="Q978" s="872"/>
      <c r="R978" s="872"/>
      <c r="S978" s="872"/>
    </row>
    <row r="979" spans="11:19">
      <c r="K979" s="872"/>
      <c r="L979" s="872"/>
      <c r="M979" s="872"/>
      <c r="N979" s="872"/>
      <c r="O979" s="872"/>
      <c r="P979" s="872"/>
      <c r="Q979" s="872"/>
      <c r="R979" s="872"/>
      <c r="S979" s="872"/>
    </row>
    <row r="980" spans="11:19">
      <c r="K980" s="872"/>
      <c r="L980" s="872"/>
      <c r="M980" s="872"/>
      <c r="N980" s="872"/>
      <c r="O980" s="872"/>
      <c r="P980" s="872"/>
      <c r="Q980" s="872"/>
      <c r="R980" s="872"/>
      <c r="S980" s="872"/>
    </row>
    <row r="981" spans="11:19">
      <c r="K981" s="872"/>
      <c r="L981" s="872"/>
      <c r="M981" s="872"/>
      <c r="N981" s="872"/>
      <c r="O981" s="872"/>
      <c r="P981" s="872"/>
      <c r="Q981" s="872"/>
      <c r="R981" s="872"/>
      <c r="S981" s="872"/>
    </row>
    <row r="982" spans="11:19">
      <c r="K982" s="872"/>
      <c r="L982" s="872"/>
      <c r="M982" s="872"/>
      <c r="N982" s="872"/>
      <c r="O982" s="872"/>
      <c r="P982" s="872"/>
      <c r="Q982" s="872"/>
      <c r="R982" s="872"/>
      <c r="S982" s="872"/>
    </row>
    <row r="983" spans="11:19">
      <c r="K983" s="872"/>
      <c r="L983" s="872"/>
      <c r="M983" s="872"/>
      <c r="N983" s="872"/>
      <c r="O983" s="872"/>
      <c r="P983" s="872"/>
      <c r="Q983" s="872"/>
      <c r="R983" s="872"/>
      <c r="S983" s="872"/>
    </row>
    <row r="984" spans="11:19">
      <c r="K984" s="872"/>
      <c r="L984" s="872"/>
      <c r="M984" s="872"/>
      <c r="N984" s="872"/>
      <c r="O984" s="872"/>
      <c r="P984" s="872"/>
      <c r="Q984" s="872"/>
      <c r="R984" s="872"/>
      <c r="S984" s="872"/>
    </row>
    <row r="985" spans="11:19">
      <c r="K985" s="872"/>
      <c r="L985" s="872"/>
      <c r="M985" s="872"/>
      <c r="N985" s="872"/>
      <c r="O985" s="872"/>
      <c r="P985" s="872"/>
      <c r="Q985" s="872"/>
      <c r="R985" s="872"/>
      <c r="S985" s="872"/>
    </row>
    <row r="986" spans="11:19">
      <c r="K986" s="872"/>
      <c r="L986" s="872"/>
      <c r="M986" s="872"/>
      <c r="N986" s="872"/>
      <c r="O986" s="872"/>
      <c r="P986" s="872"/>
      <c r="Q986" s="872"/>
      <c r="R986" s="872"/>
      <c r="S986" s="872"/>
    </row>
    <row r="987" spans="11:19">
      <c r="K987" s="872"/>
      <c r="L987" s="872"/>
      <c r="M987" s="872"/>
      <c r="N987" s="872"/>
      <c r="O987" s="872"/>
      <c r="P987" s="872"/>
      <c r="Q987" s="872"/>
      <c r="R987" s="872"/>
      <c r="S987" s="872"/>
    </row>
    <row r="988" spans="11:19">
      <c r="K988" s="872"/>
      <c r="L988" s="872"/>
      <c r="M988" s="872"/>
      <c r="N988" s="872"/>
      <c r="O988" s="872"/>
      <c r="P988" s="872"/>
      <c r="Q988" s="872"/>
      <c r="R988" s="872"/>
      <c r="S988" s="872"/>
    </row>
    <row r="989" spans="11:19">
      <c r="K989" s="872"/>
      <c r="L989" s="872"/>
      <c r="M989" s="872"/>
      <c r="N989" s="872"/>
      <c r="O989" s="872"/>
      <c r="P989" s="872"/>
      <c r="Q989" s="872"/>
      <c r="R989" s="872"/>
      <c r="S989" s="872"/>
    </row>
    <row r="990" spans="11:19">
      <c r="K990" s="872"/>
      <c r="L990" s="872"/>
      <c r="M990" s="872"/>
      <c r="N990" s="872"/>
      <c r="O990" s="872"/>
      <c r="P990" s="872"/>
      <c r="Q990" s="872"/>
      <c r="R990" s="872"/>
      <c r="S990" s="872"/>
    </row>
    <row r="991" spans="11:19">
      <c r="K991" s="872"/>
      <c r="L991" s="872"/>
      <c r="M991" s="872"/>
      <c r="N991" s="872"/>
      <c r="O991" s="872"/>
      <c r="P991" s="872"/>
      <c r="Q991" s="872"/>
      <c r="R991" s="872"/>
      <c r="S991" s="872"/>
    </row>
    <row r="992" spans="11:19">
      <c r="K992" s="872"/>
      <c r="L992" s="872"/>
      <c r="M992" s="872"/>
      <c r="N992" s="872"/>
      <c r="O992" s="872"/>
      <c r="P992" s="872"/>
      <c r="Q992" s="872"/>
      <c r="R992" s="872"/>
      <c r="S992" s="872"/>
    </row>
    <row r="993" spans="11:19">
      <c r="K993" s="872"/>
      <c r="L993" s="872"/>
      <c r="M993" s="872"/>
      <c r="N993" s="872"/>
      <c r="O993" s="872"/>
      <c r="P993" s="872"/>
      <c r="Q993" s="872"/>
      <c r="R993" s="872"/>
      <c r="S993" s="872"/>
    </row>
    <row r="994" spans="11:19">
      <c r="K994" s="872"/>
      <c r="L994" s="872"/>
      <c r="M994" s="872"/>
      <c r="N994" s="872"/>
      <c r="O994" s="872"/>
      <c r="P994" s="872"/>
      <c r="Q994" s="872"/>
      <c r="R994" s="872"/>
      <c r="S994" s="872"/>
    </row>
    <row r="995" spans="11:19">
      <c r="K995" s="872"/>
      <c r="L995" s="872"/>
      <c r="M995" s="872"/>
      <c r="N995" s="872"/>
      <c r="O995" s="872"/>
      <c r="P995" s="872"/>
      <c r="Q995" s="872"/>
      <c r="R995" s="872"/>
      <c r="S995" s="872"/>
    </row>
    <row r="996" spans="11:19">
      <c r="K996" s="872"/>
      <c r="L996" s="872"/>
      <c r="M996" s="872"/>
      <c r="N996" s="872"/>
      <c r="O996" s="872"/>
      <c r="P996" s="872"/>
      <c r="Q996" s="872"/>
      <c r="R996" s="872"/>
      <c r="S996" s="872"/>
    </row>
    <row r="997" spans="11:19">
      <c r="K997" s="872"/>
      <c r="L997" s="872"/>
      <c r="M997" s="872"/>
      <c r="N997" s="872"/>
      <c r="O997" s="872"/>
      <c r="P997" s="872"/>
      <c r="Q997" s="872"/>
      <c r="R997" s="872"/>
      <c r="S997" s="872"/>
    </row>
    <row r="998" spans="11:19">
      <c r="K998" s="872"/>
      <c r="L998" s="872"/>
      <c r="M998" s="872"/>
      <c r="N998" s="872"/>
      <c r="O998" s="872"/>
      <c r="P998" s="872"/>
      <c r="Q998" s="872"/>
      <c r="R998" s="872"/>
      <c r="S998" s="872"/>
    </row>
    <row r="999" spans="11:19">
      <c r="K999" s="872"/>
      <c r="L999" s="872"/>
      <c r="M999" s="872"/>
      <c r="N999" s="872"/>
      <c r="O999" s="872"/>
      <c r="P999" s="872"/>
      <c r="Q999" s="872"/>
      <c r="R999" s="872"/>
      <c r="S999" s="872"/>
    </row>
    <row r="1000" spans="11:19">
      <c r="K1000" s="872"/>
      <c r="L1000" s="872"/>
      <c r="M1000" s="872"/>
      <c r="N1000" s="872"/>
      <c r="O1000" s="872"/>
      <c r="P1000" s="872"/>
      <c r="Q1000" s="872"/>
      <c r="R1000" s="872"/>
      <c r="S1000" s="872"/>
    </row>
    <row r="1001" spans="11:19">
      <c r="K1001" s="872"/>
      <c r="L1001" s="872"/>
      <c r="M1001" s="872"/>
      <c r="N1001" s="872"/>
      <c r="O1001" s="872"/>
      <c r="P1001" s="872"/>
      <c r="Q1001" s="872"/>
      <c r="R1001" s="872"/>
      <c r="S1001" s="872"/>
    </row>
    <row r="1002" spans="11:19">
      <c r="K1002" s="872"/>
      <c r="L1002" s="872"/>
      <c r="M1002" s="872"/>
      <c r="N1002" s="872"/>
      <c r="O1002" s="872"/>
      <c r="P1002" s="872"/>
      <c r="Q1002" s="872"/>
      <c r="R1002" s="872"/>
      <c r="S1002" s="872"/>
    </row>
    <row r="1003" spans="11:19">
      <c r="K1003" s="872"/>
      <c r="L1003" s="872"/>
      <c r="M1003" s="872"/>
      <c r="N1003" s="872"/>
      <c r="O1003" s="872"/>
      <c r="P1003" s="872"/>
      <c r="Q1003" s="872"/>
      <c r="R1003" s="872"/>
      <c r="S1003" s="872"/>
    </row>
    <row r="1004" spans="11:19">
      <c r="K1004" s="872"/>
      <c r="L1004" s="872"/>
      <c r="M1004" s="872"/>
      <c r="N1004" s="872"/>
      <c r="O1004" s="872"/>
      <c r="P1004" s="872"/>
      <c r="Q1004" s="872"/>
      <c r="R1004" s="872"/>
      <c r="S1004" s="872"/>
    </row>
    <row r="1005" spans="11:19">
      <c r="K1005" s="872"/>
      <c r="L1005" s="872"/>
      <c r="M1005" s="872"/>
      <c r="N1005" s="872"/>
      <c r="O1005" s="872"/>
      <c r="P1005" s="872"/>
      <c r="Q1005" s="872"/>
      <c r="R1005" s="872"/>
      <c r="S1005" s="872"/>
    </row>
    <row r="1006" spans="11:19">
      <c r="K1006" s="872"/>
      <c r="L1006" s="872"/>
      <c r="M1006" s="872"/>
      <c r="N1006" s="872"/>
      <c r="O1006" s="872"/>
      <c r="P1006" s="872"/>
      <c r="Q1006" s="872"/>
      <c r="R1006" s="872"/>
      <c r="S1006" s="872"/>
    </row>
    <row r="1007" spans="11:19">
      <c r="K1007" s="872"/>
      <c r="L1007" s="872"/>
      <c r="M1007" s="872"/>
      <c r="N1007" s="872"/>
      <c r="O1007" s="872"/>
      <c r="P1007" s="872"/>
      <c r="Q1007" s="872"/>
      <c r="R1007" s="872"/>
      <c r="S1007" s="872"/>
    </row>
    <row r="1008" spans="11:19">
      <c r="K1008" s="872"/>
      <c r="L1008" s="872"/>
      <c r="M1008" s="872"/>
      <c r="N1008" s="872"/>
      <c r="O1008" s="872"/>
      <c r="P1008" s="872"/>
      <c r="Q1008" s="872"/>
      <c r="R1008" s="872"/>
      <c r="S1008" s="872"/>
    </row>
    <row r="1009" spans="11:19">
      <c r="K1009" s="872"/>
      <c r="L1009" s="872"/>
      <c r="M1009" s="872"/>
      <c r="N1009" s="872"/>
      <c r="O1009" s="872"/>
      <c r="P1009" s="872"/>
      <c r="Q1009" s="872"/>
      <c r="R1009" s="872"/>
      <c r="S1009" s="872"/>
    </row>
    <row r="1010" spans="11:19">
      <c r="K1010" s="872"/>
      <c r="L1010" s="872"/>
      <c r="M1010" s="872"/>
      <c r="N1010" s="872"/>
      <c r="O1010" s="872"/>
      <c r="P1010" s="872"/>
      <c r="Q1010" s="872"/>
      <c r="R1010" s="872"/>
      <c r="S1010" s="872"/>
    </row>
    <row r="1011" spans="11:19">
      <c r="K1011" s="872"/>
      <c r="L1011" s="872"/>
      <c r="M1011" s="872"/>
      <c r="N1011" s="872"/>
      <c r="O1011" s="872"/>
      <c r="P1011" s="872"/>
      <c r="Q1011" s="872"/>
      <c r="R1011" s="872"/>
      <c r="S1011" s="872"/>
    </row>
    <row r="1012" spans="11:19">
      <c r="K1012" s="872"/>
      <c r="L1012" s="872"/>
      <c r="M1012" s="872"/>
      <c r="N1012" s="872"/>
      <c r="O1012" s="872"/>
      <c r="P1012" s="872"/>
      <c r="Q1012" s="872"/>
      <c r="R1012" s="872"/>
      <c r="S1012" s="872"/>
    </row>
    <row r="1013" spans="11:19">
      <c r="K1013" s="872"/>
      <c r="L1013" s="872"/>
      <c r="M1013" s="872"/>
      <c r="N1013" s="872"/>
      <c r="O1013" s="872"/>
      <c r="P1013" s="872"/>
      <c r="Q1013" s="872"/>
      <c r="R1013" s="872"/>
      <c r="S1013" s="872"/>
    </row>
    <row r="1014" spans="11:19">
      <c r="K1014" s="872"/>
      <c r="L1014" s="872"/>
      <c r="M1014" s="872"/>
      <c r="N1014" s="872"/>
      <c r="O1014" s="872"/>
      <c r="P1014" s="872"/>
      <c r="Q1014" s="872"/>
      <c r="R1014" s="872"/>
      <c r="S1014" s="872"/>
    </row>
    <row r="1015" spans="11:19">
      <c r="K1015" s="872"/>
      <c r="L1015" s="872"/>
      <c r="M1015" s="872"/>
      <c r="N1015" s="872"/>
      <c r="O1015" s="872"/>
      <c r="P1015" s="872"/>
      <c r="Q1015" s="872"/>
      <c r="R1015" s="872"/>
      <c r="S1015" s="872"/>
    </row>
    <row r="1016" spans="11:19">
      <c r="K1016" s="872"/>
      <c r="L1016" s="872"/>
      <c r="M1016" s="872"/>
      <c r="N1016" s="872"/>
      <c r="O1016" s="872"/>
      <c r="P1016" s="872"/>
      <c r="Q1016" s="872"/>
      <c r="R1016" s="872"/>
      <c r="S1016" s="872"/>
    </row>
    <row r="1017" spans="11:19">
      <c r="K1017" s="872"/>
      <c r="L1017" s="872"/>
      <c r="M1017" s="872"/>
      <c r="N1017" s="872"/>
      <c r="O1017" s="872"/>
      <c r="P1017" s="872"/>
      <c r="Q1017" s="872"/>
      <c r="R1017" s="872"/>
      <c r="S1017" s="872"/>
    </row>
    <row r="1018" spans="11:19">
      <c r="K1018" s="872"/>
      <c r="L1018" s="872"/>
      <c r="M1018" s="872"/>
      <c r="N1018" s="872"/>
      <c r="O1018" s="872"/>
      <c r="P1018" s="872"/>
      <c r="Q1018" s="872"/>
      <c r="R1018" s="872"/>
      <c r="S1018" s="872"/>
    </row>
    <row r="1019" spans="11:19">
      <c r="K1019" s="872"/>
      <c r="L1019" s="872"/>
      <c r="M1019" s="872"/>
      <c r="N1019" s="872"/>
      <c r="O1019" s="872"/>
      <c r="P1019" s="872"/>
      <c r="Q1019" s="872"/>
      <c r="R1019" s="872"/>
      <c r="S1019" s="872"/>
    </row>
    <row r="1020" spans="11:19">
      <c r="K1020" s="872"/>
      <c r="L1020" s="872"/>
      <c r="M1020" s="872"/>
      <c r="N1020" s="872"/>
      <c r="O1020" s="872"/>
      <c r="P1020" s="872"/>
      <c r="Q1020" s="872"/>
      <c r="R1020" s="872"/>
      <c r="S1020" s="872"/>
    </row>
    <row r="1021" spans="11:19">
      <c r="K1021" s="872"/>
      <c r="L1021" s="872"/>
      <c r="M1021" s="872"/>
      <c r="N1021" s="872"/>
      <c r="O1021" s="872"/>
      <c r="P1021" s="872"/>
      <c r="Q1021" s="872"/>
      <c r="R1021" s="872"/>
      <c r="S1021" s="872"/>
    </row>
    <row r="1022" spans="11:19">
      <c r="K1022" s="872"/>
      <c r="L1022" s="872"/>
      <c r="M1022" s="872"/>
      <c r="N1022" s="872"/>
      <c r="O1022" s="872"/>
      <c r="P1022" s="872"/>
      <c r="Q1022" s="872"/>
      <c r="R1022" s="872"/>
      <c r="S1022" s="872"/>
    </row>
    <row r="1023" spans="11:19">
      <c r="K1023" s="872"/>
      <c r="L1023" s="872"/>
      <c r="M1023" s="872"/>
      <c r="N1023" s="872"/>
      <c r="O1023" s="872"/>
      <c r="P1023" s="872"/>
      <c r="Q1023" s="872"/>
      <c r="R1023" s="872"/>
      <c r="S1023" s="872"/>
    </row>
    <row r="1024" spans="11:19">
      <c r="K1024" s="872"/>
      <c r="L1024" s="872"/>
      <c r="M1024" s="872"/>
      <c r="N1024" s="872"/>
      <c r="O1024" s="872"/>
      <c r="P1024" s="872"/>
      <c r="Q1024" s="872"/>
      <c r="R1024" s="872"/>
      <c r="S1024" s="872"/>
    </row>
    <row r="1025" spans="11:19">
      <c r="K1025" s="872"/>
      <c r="L1025" s="872"/>
      <c r="M1025" s="872"/>
      <c r="N1025" s="872"/>
      <c r="O1025" s="872"/>
      <c r="P1025" s="872"/>
      <c r="Q1025" s="872"/>
      <c r="R1025" s="872"/>
      <c r="S1025" s="872"/>
    </row>
    <row r="1026" spans="11:19">
      <c r="K1026" s="872"/>
      <c r="L1026" s="872"/>
      <c r="M1026" s="872"/>
      <c r="N1026" s="872"/>
      <c r="O1026" s="872"/>
      <c r="P1026" s="872"/>
      <c r="Q1026" s="872"/>
      <c r="R1026" s="872"/>
      <c r="S1026" s="872"/>
    </row>
    <row r="1027" spans="11:19">
      <c r="K1027" s="872"/>
      <c r="L1027" s="872"/>
      <c r="M1027" s="872"/>
      <c r="N1027" s="872"/>
      <c r="O1027" s="872"/>
      <c r="P1027" s="872"/>
      <c r="Q1027" s="872"/>
      <c r="R1027" s="872"/>
      <c r="S1027" s="872"/>
    </row>
    <row r="1028" spans="11:19">
      <c r="K1028" s="872"/>
      <c r="L1028" s="872"/>
      <c r="M1028" s="872"/>
      <c r="N1028" s="872"/>
      <c r="O1028" s="872"/>
      <c r="P1028" s="872"/>
      <c r="Q1028" s="872"/>
      <c r="R1028" s="872"/>
      <c r="S1028" s="872"/>
    </row>
    <row r="1029" spans="11:19">
      <c r="K1029" s="872"/>
      <c r="L1029" s="872"/>
      <c r="M1029" s="872"/>
      <c r="N1029" s="872"/>
      <c r="O1029" s="872"/>
      <c r="P1029" s="872"/>
      <c r="Q1029" s="872"/>
      <c r="R1029" s="872"/>
      <c r="S1029" s="872"/>
    </row>
    <row r="1030" spans="11:19">
      <c r="K1030" s="872"/>
      <c r="L1030" s="872"/>
      <c r="M1030" s="872"/>
      <c r="N1030" s="872"/>
      <c r="O1030" s="872"/>
      <c r="P1030" s="872"/>
      <c r="Q1030" s="872"/>
      <c r="R1030" s="872"/>
      <c r="S1030" s="872"/>
    </row>
    <row r="1031" spans="11:19">
      <c r="K1031" s="872"/>
      <c r="L1031" s="872"/>
      <c r="M1031" s="872"/>
      <c r="N1031" s="872"/>
      <c r="O1031" s="872"/>
      <c r="P1031" s="872"/>
      <c r="Q1031" s="872"/>
      <c r="R1031" s="872"/>
      <c r="S1031" s="872"/>
    </row>
    <row r="1032" spans="11:19">
      <c r="K1032" s="872"/>
      <c r="L1032" s="872"/>
      <c r="M1032" s="872"/>
      <c r="N1032" s="872"/>
      <c r="O1032" s="872"/>
      <c r="P1032" s="872"/>
      <c r="Q1032" s="872"/>
      <c r="R1032" s="872"/>
      <c r="S1032" s="872"/>
    </row>
    <row r="1033" spans="11:19">
      <c r="K1033" s="872"/>
      <c r="L1033" s="872"/>
      <c r="M1033" s="872"/>
      <c r="N1033" s="872"/>
      <c r="O1033" s="872"/>
      <c r="P1033" s="872"/>
      <c r="Q1033" s="872"/>
      <c r="R1033" s="872"/>
      <c r="S1033" s="872"/>
    </row>
    <row r="1034" spans="11:19">
      <c r="K1034" s="872"/>
      <c r="L1034" s="872"/>
      <c r="M1034" s="872"/>
      <c r="N1034" s="872"/>
      <c r="O1034" s="872"/>
      <c r="P1034" s="872"/>
      <c r="Q1034" s="872"/>
      <c r="R1034" s="872"/>
      <c r="S1034" s="872"/>
    </row>
    <row r="1035" spans="11:19">
      <c r="K1035" s="872"/>
      <c r="L1035" s="872"/>
      <c r="M1035" s="872"/>
      <c r="N1035" s="872"/>
      <c r="O1035" s="872"/>
      <c r="P1035" s="872"/>
      <c r="Q1035" s="872"/>
      <c r="R1035" s="872"/>
      <c r="S1035" s="872"/>
    </row>
    <row r="1036" spans="11:19">
      <c r="K1036" s="872"/>
      <c r="L1036" s="872"/>
      <c r="M1036" s="872"/>
      <c r="N1036" s="872"/>
      <c r="O1036" s="872"/>
      <c r="P1036" s="872"/>
      <c r="Q1036" s="872"/>
      <c r="R1036" s="872"/>
      <c r="S1036" s="872"/>
    </row>
    <row r="1037" spans="11:19">
      <c r="K1037" s="872"/>
      <c r="L1037" s="872"/>
      <c r="M1037" s="872"/>
      <c r="N1037" s="872"/>
      <c r="O1037" s="872"/>
      <c r="P1037" s="872"/>
      <c r="Q1037" s="872"/>
      <c r="R1037" s="872"/>
      <c r="S1037" s="872"/>
    </row>
    <row r="1038" spans="11:19">
      <c r="K1038" s="872"/>
      <c r="L1038" s="872"/>
      <c r="M1038" s="872"/>
      <c r="N1038" s="872"/>
      <c r="O1038" s="872"/>
      <c r="P1038" s="872"/>
      <c r="Q1038" s="872"/>
      <c r="R1038" s="872"/>
      <c r="S1038" s="872"/>
    </row>
    <row r="1039" spans="11:19">
      <c r="K1039" s="872"/>
      <c r="L1039" s="872"/>
      <c r="M1039" s="872"/>
      <c r="N1039" s="872"/>
      <c r="O1039" s="872"/>
      <c r="P1039" s="872"/>
      <c r="Q1039" s="872"/>
      <c r="R1039" s="872"/>
      <c r="S1039" s="872"/>
    </row>
    <row r="1040" spans="11:19">
      <c r="K1040" s="872"/>
      <c r="L1040" s="872"/>
      <c r="M1040" s="872"/>
      <c r="N1040" s="872"/>
      <c r="O1040" s="872"/>
      <c r="P1040" s="872"/>
      <c r="Q1040" s="872"/>
      <c r="R1040" s="872"/>
      <c r="S1040" s="872"/>
    </row>
    <row r="1041" spans="11:19">
      <c r="K1041" s="872"/>
      <c r="L1041" s="872"/>
      <c r="M1041" s="872"/>
      <c r="N1041" s="872"/>
      <c r="O1041" s="872"/>
      <c r="P1041" s="872"/>
      <c r="Q1041" s="872"/>
      <c r="R1041" s="872"/>
      <c r="S1041" s="872"/>
    </row>
    <row r="1042" spans="11:19">
      <c r="K1042" s="872"/>
      <c r="L1042" s="872"/>
      <c r="M1042" s="872"/>
      <c r="N1042" s="872"/>
      <c r="O1042" s="872"/>
      <c r="P1042" s="872"/>
      <c r="Q1042" s="872"/>
      <c r="R1042" s="872"/>
      <c r="S1042" s="872"/>
    </row>
    <row r="1043" spans="11:19">
      <c r="K1043" s="872"/>
      <c r="L1043" s="872"/>
      <c r="M1043" s="872"/>
      <c r="N1043" s="872"/>
      <c r="O1043" s="872"/>
      <c r="P1043" s="872"/>
      <c r="Q1043" s="872"/>
      <c r="R1043" s="872"/>
      <c r="S1043" s="872"/>
    </row>
    <row r="1044" spans="11:19">
      <c r="K1044" s="872"/>
      <c r="L1044" s="872"/>
      <c r="M1044" s="872"/>
      <c r="N1044" s="872"/>
      <c r="O1044" s="872"/>
      <c r="P1044" s="872"/>
      <c r="Q1044" s="872"/>
      <c r="R1044" s="872"/>
      <c r="S1044" s="872"/>
    </row>
    <row r="1045" spans="11:19">
      <c r="K1045" s="872"/>
      <c r="L1045" s="872"/>
      <c r="M1045" s="872"/>
      <c r="N1045" s="872"/>
      <c r="O1045" s="872"/>
      <c r="P1045" s="872"/>
      <c r="Q1045" s="872"/>
      <c r="R1045" s="872"/>
      <c r="S1045" s="872"/>
    </row>
    <row r="1046" spans="11:19">
      <c r="K1046" s="872"/>
      <c r="L1046" s="872"/>
      <c r="M1046" s="872"/>
      <c r="N1046" s="872"/>
      <c r="O1046" s="872"/>
      <c r="P1046" s="872"/>
      <c r="Q1046" s="872"/>
      <c r="R1046" s="872"/>
      <c r="S1046" s="872"/>
    </row>
    <row r="1047" spans="11:19">
      <c r="K1047" s="872"/>
      <c r="L1047" s="872"/>
      <c r="M1047" s="872"/>
      <c r="N1047" s="872"/>
      <c r="O1047" s="872"/>
      <c r="P1047" s="872"/>
      <c r="Q1047" s="872"/>
      <c r="R1047" s="872"/>
      <c r="S1047" s="872"/>
    </row>
    <row r="1048" spans="11:19">
      <c r="K1048" s="872"/>
      <c r="L1048" s="872"/>
      <c r="M1048" s="872"/>
      <c r="N1048" s="872"/>
      <c r="O1048" s="872"/>
      <c r="P1048" s="872"/>
      <c r="Q1048" s="872"/>
      <c r="R1048" s="872"/>
      <c r="S1048" s="872"/>
    </row>
    <row r="1049" spans="11:19">
      <c r="K1049" s="872"/>
      <c r="L1049" s="872"/>
      <c r="M1049" s="872"/>
      <c r="N1049" s="872"/>
      <c r="O1049" s="872"/>
      <c r="P1049" s="872"/>
      <c r="Q1049" s="872"/>
      <c r="R1049" s="872"/>
      <c r="S1049" s="872"/>
    </row>
    <row r="1050" spans="11:19">
      <c r="K1050" s="872"/>
      <c r="L1050" s="872"/>
      <c r="M1050" s="872"/>
      <c r="N1050" s="872"/>
      <c r="O1050" s="872"/>
      <c r="P1050" s="872"/>
      <c r="Q1050" s="872"/>
      <c r="R1050" s="872"/>
      <c r="S1050" s="872"/>
    </row>
    <row r="1051" spans="11:19">
      <c r="K1051" s="872"/>
      <c r="L1051" s="872"/>
      <c r="M1051" s="872"/>
      <c r="N1051" s="872"/>
      <c r="O1051" s="872"/>
      <c r="P1051" s="872"/>
      <c r="Q1051" s="872"/>
      <c r="R1051" s="872"/>
      <c r="S1051" s="872"/>
    </row>
    <row r="1052" spans="11:19">
      <c r="K1052" s="872"/>
      <c r="L1052" s="872"/>
      <c r="M1052" s="872"/>
      <c r="N1052" s="872"/>
      <c r="O1052" s="872"/>
      <c r="P1052" s="872"/>
      <c r="Q1052" s="872"/>
      <c r="R1052" s="872"/>
      <c r="S1052" s="872"/>
    </row>
    <row r="1053" spans="11:19">
      <c r="K1053" s="872"/>
      <c r="L1053" s="872"/>
      <c r="M1053" s="872"/>
      <c r="N1053" s="872"/>
      <c r="O1053" s="872"/>
      <c r="P1053" s="872"/>
      <c r="Q1053" s="872"/>
      <c r="R1053" s="872"/>
      <c r="S1053" s="872"/>
    </row>
    <row r="1054" spans="11:19">
      <c r="K1054" s="872"/>
      <c r="L1054" s="872"/>
      <c r="M1054" s="872"/>
      <c r="N1054" s="872"/>
      <c r="O1054" s="872"/>
      <c r="P1054" s="872"/>
      <c r="Q1054" s="872"/>
      <c r="R1054" s="872"/>
      <c r="S1054" s="872"/>
    </row>
    <row r="1055" spans="11:19">
      <c r="K1055" s="872"/>
      <c r="L1055" s="872"/>
      <c r="M1055" s="872"/>
      <c r="N1055" s="872"/>
      <c r="O1055" s="872"/>
      <c r="P1055" s="872"/>
      <c r="Q1055" s="872"/>
      <c r="R1055" s="872"/>
      <c r="S1055" s="872"/>
    </row>
    <row r="1056" spans="11:19">
      <c r="K1056" s="872"/>
      <c r="L1056" s="872"/>
      <c r="M1056" s="872"/>
      <c r="N1056" s="872"/>
      <c r="O1056" s="872"/>
      <c r="P1056" s="872"/>
      <c r="Q1056" s="872"/>
      <c r="R1056" s="872"/>
      <c r="S1056" s="872"/>
    </row>
    <row r="1057" spans="11:19">
      <c r="K1057" s="872"/>
      <c r="L1057" s="872"/>
      <c r="M1057" s="872"/>
      <c r="N1057" s="872"/>
      <c r="O1057" s="872"/>
      <c r="P1057" s="872"/>
      <c r="Q1057" s="872"/>
      <c r="R1057" s="872"/>
      <c r="S1057" s="872"/>
    </row>
    <row r="1058" spans="11:19">
      <c r="K1058" s="872"/>
      <c r="L1058" s="872"/>
      <c r="M1058" s="872"/>
      <c r="N1058" s="872"/>
      <c r="O1058" s="872"/>
      <c r="P1058" s="872"/>
      <c r="Q1058" s="872"/>
      <c r="R1058" s="872"/>
      <c r="S1058" s="872"/>
    </row>
    <row r="1059" spans="11:19">
      <c r="K1059" s="872"/>
      <c r="L1059" s="872"/>
      <c r="M1059" s="872"/>
      <c r="N1059" s="872"/>
      <c r="O1059" s="872"/>
      <c r="P1059" s="872"/>
      <c r="Q1059" s="872"/>
      <c r="R1059" s="872"/>
      <c r="S1059" s="872"/>
    </row>
    <row r="1060" spans="11:19">
      <c r="K1060" s="872"/>
      <c r="L1060" s="872"/>
      <c r="M1060" s="872"/>
      <c r="N1060" s="872"/>
      <c r="O1060" s="872"/>
      <c r="P1060" s="872"/>
      <c r="Q1060" s="872"/>
      <c r="R1060" s="872"/>
      <c r="S1060" s="872"/>
    </row>
    <row r="1061" spans="11:19">
      <c r="K1061" s="872"/>
      <c r="L1061" s="872"/>
      <c r="M1061" s="872"/>
      <c r="N1061" s="872"/>
      <c r="O1061" s="872"/>
      <c r="P1061" s="872"/>
      <c r="Q1061" s="872"/>
      <c r="R1061" s="872"/>
      <c r="S1061" s="872"/>
    </row>
    <row r="1062" spans="11:19">
      <c r="K1062" s="872"/>
      <c r="L1062" s="872"/>
      <c r="M1062" s="872"/>
      <c r="N1062" s="872"/>
      <c r="O1062" s="872"/>
      <c r="P1062" s="872"/>
      <c r="Q1062" s="872"/>
      <c r="R1062" s="872"/>
      <c r="S1062" s="872"/>
    </row>
    <row r="1063" spans="11:19">
      <c r="K1063" s="872"/>
      <c r="L1063" s="872"/>
      <c r="M1063" s="872"/>
      <c r="N1063" s="872"/>
      <c r="O1063" s="872"/>
      <c r="P1063" s="872"/>
      <c r="Q1063" s="872"/>
      <c r="R1063" s="872"/>
      <c r="S1063" s="872"/>
    </row>
    <row r="1064" spans="11:19">
      <c r="K1064" s="872"/>
      <c r="L1064" s="872"/>
      <c r="M1064" s="872"/>
      <c r="N1064" s="872"/>
      <c r="O1064" s="872"/>
      <c r="P1064" s="872"/>
      <c r="Q1064" s="872"/>
      <c r="R1064" s="872"/>
      <c r="S1064" s="872"/>
    </row>
    <row r="1065" spans="11:19">
      <c r="K1065" s="872"/>
      <c r="L1065" s="872"/>
      <c r="M1065" s="872"/>
      <c r="N1065" s="872"/>
      <c r="O1065" s="872"/>
      <c r="P1065" s="872"/>
      <c r="Q1065" s="872"/>
      <c r="R1065" s="872"/>
      <c r="S1065" s="872"/>
    </row>
    <row r="1066" spans="11:19">
      <c r="K1066" s="872"/>
      <c r="L1066" s="872"/>
      <c r="M1066" s="872"/>
      <c r="N1066" s="872"/>
      <c r="O1066" s="872"/>
      <c r="P1066" s="872"/>
      <c r="Q1066" s="872"/>
      <c r="R1066" s="872"/>
      <c r="S1066" s="872"/>
    </row>
    <row r="1067" spans="11:19">
      <c r="K1067" s="872"/>
      <c r="L1067" s="872"/>
      <c r="M1067" s="872"/>
      <c r="N1067" s="872"/>
      <c r="O1067" s="872"/>
      <c r="P1067" s="872"/>
      <c r="Q1067" s="872"/>
      <c r="R1067" s="872"/>
      <c r="S1067" s="872"/>
    </row>
    <row r="1068" spans="11:19">
      <c r="K1068" s="872"/>
      <c r="L1068" s="872"/>
      <c r="M1068" s="872"/>
      <c r="N1068" s="872"/>
      <c r="O1068" s="872"/>
      <c r="P1068" s="872"/>
      <c r="Q1068" s="872"/>
      <c r="R1068" s="872"/>
      <c r="S1068" s="872"/>
    </row>
    <row r="1069" spans="11:19">
      <c r="K1069" s="872"/>
      <c r="L1069" s="872"/>
      <c r="M1069" s="872"/>
      <c r="N1069" s="872"/>
      <c r="O1069" s="872"/>
      <c r="P1069" s="872"/>
      <c r="Q1069" s="872"/>
      <c r="R1069" s="872"/>
      <c r="S1069" s="872"/>
    </row>
    <row r="1070" spans="11:19">
      <c r="K1070" s="872"/>
      <c r="L1070" s="872"/>
      <c r="M1070" s="872"/>
      <c r="N1070" s="872"/>
      <c r="O1070" s="872"/>
      <c r="P1070" s="872"/>
      <c r="Q1070" s="872"/>
      <c r="R1070" s="872"/>
      <c r="S1070" s="872"/>
    </row>
    <row r="1071" spans="11:19">
      <c r="K1071" s="872"/>
      <c r="L1071" s="872"/>
      <c r="M1071" s="872"/>
      <c r="N1071" s="872"/>
      <c r="O1071" s="872"/>
      <c r="P1071" s="872"/>
      <c r="Q1071" s="872"/>
      <c r="R1071" s="872"/>
      <c r="S1071" s="872"/>
    </row>
    <row r="1072" spans="11:19">
      <c r="K1072" s="872"/>
      <c r="L1072" s="872"/>
      <c r="M1072" s="872"/>
      <c r="N1072" s="872"/>
      <c r="O1072" s="872"/>
      <c r="P1072" s="872"/>
      <c r="Q1072" s="872"/>
      <c r="R1072" s="872"/>
      <c r="S1072" s="872"/>
    </row>
    <row r="1073" spans="11:19">
      <c r="K1073" s="872"/>
      <c r="L1073" s="872"/>
      <c r="M1073" s="872"/>
      <c r="N1073" s="872"/>
      <c r="O1073" s="872"/>
      <c r="P1073" s="872"/>
      <c r="Q1073" s="872"/>
      <c r="R1073" s="872"/>
      <c r="S1073" s="872"/>
    </row>
    <row r="1074" spans="11:19">
      <c r="K1074" s="872"/>
      <c r="L1074" s="872"/>
      <c r="M1074" s="872"/>
      <c r="N1074" s="872"/>
      <c r="O1074" s="872"/>
      <c r="P1074" s="872"/>
      <c r="Q1074" s="872"/>
      <c r="R1074" s="872"/>
      <c r="S1074" s="872"/>
    </row>
    <row r="1075" spans="11:19">
      <c r="K1075" s="872"/>
      <c r="L1075" s="872"/>
      <c r="M1075" s="872"/>
      <c r="N1075" s="872"/>
      <c r="O1075" s="872"/>
      <c r="P1075" s="872"/>
      <c r="Q1075" s="872"/>
      <c r="R1075" s="872"/>
      <c r="S1075" s="872"/>
    </row>
    <row r="1076" spans="11:19">
      <c r="K1076" s="872"/>
      <c r="L1076" s="872"/>
      <c r="M1076" s="872"/>
      <c r="N1076" s="872"/>
      <c r="O1076" s="872"/>
      <c r="P1076" s="872"/>
      <c r="Q1076" s="872"/>
      <c r="R1076" s="872"/>
      <c r="S1076" s="872"/>
    </row>
    <row r="1077" spans="11:19">
      <c r="K1077" s="872"/>
      <c r="L1077" s="872"/>
      <c r="M1077" s="872"/>
      <c r="N1077" s="872"/>
      <c r="O1077" s="872"/>
      <c r="P1077" s="872"/>
      <c r="Q1077" s="872"/>
      <c r="R1077" s="872"/>
      <c r="S1077" s="872"/>
    </row>
    <row r="1078" spans="11:19">
      <c r="K1078" s="872"/>
      <c r="L1078" s="872"/>
      <c r="M1078" s="872"/>
      <c r="N1078" s="872"/>
      <c r="O1078" s="872"/>
      <c r="P1078" s="872"/>
      <c r="Q1078" s="872"/>
      <c r="R1078" s="872"/>
      <c r="S1078" s="872"/>
    </row>
    <row r="1079" spans="11:19">
      <c r="K1079" s="872"/>
      <c r="L1079" s="872"/>
      <c r="M1079" s="872"/>
      <c r="N1079" s="872"/>
      <c r="O1079" s="872"/>
      <c r="P1079" s="872"/>
      <c r="Q1079" s="872"/>
      <c r="R1079" s="872"/>
      <c r="S1079" s="872"/>
    </row>
    <row r="1080" spans="11:19">
      <c r="K1080" s="872"/>
      <c r="L1080" s="872"/>
      <c r="M1080" s="872"/>
      <c r="N1080" s="872"/>
      <c r="O1080" s="872"/>
      <c r="P1080" s="872"/>
      <c r="Q1080" s="872"/>
      <c r="R1080" s="872"/>
      <c r="S1080" s="872"/>
    </row>
    <row r="1081" spans="11:19">
      <c r="K1081" s="872"/>
      <c r="L1081" s="872"/>
      <c r="M1081" s="872"/>
      <c r="N1081" s="872"/>
      <c r="O1081" s="872"/>
      <c r="P1081" s="872"/>
      <c r="Q1081" s="872"/>
      <c r="R1081" s="872"/>
      <c r="S1081" s="872"/>
    </row>
    <row r="1082" spans="11:19">
      <c r="K1082" s="872"/>
      <c r="L1082" s="872"/>
      <c r="M1082" s="872"/>
      <c r="N1082" s="872"/>
      <c r="O1082" s="872"/>
      <c r="P1082" s="872"/>
      <c r="Q1082" s="872"/>
      <c r="R1082" s="872"/>
      <c r="S1082" s="872"/>
    </row>
    <row r="1083" spans="11:19">
      <c r="K1083" s="872"/>
      <c r="L1083" s="872"/>
      <c r="M1083" s="872"/>
      <c r="N1083" s="872"/>
      <c r="O1083" s="872"/>
      <c r="P1083" s="872"/>
      <c r="Q1083" s="872"/>
      <c r="R1083" s="872"/>
      <c r="S1083" s="872"/>
    </row>
    <row r="1084" spans="11:19">
      <c r="K1084" s="872"/>
      <c r="L1084" s="872"/>
      <c r="M1084" s="872"/>
      <c r="N1084" s="872"/>
      <c r="O1084" s="872"/>
      <c r="P1084" s="872"/>
      <c r="Q1084" s="872"/>
      <c r="R1084" s="872"/>
      <c r="S1084" s="872"/>
    </row>
    <row r="1085" spans="11:19">
      <c r="K1085" s="872"/>
      <c r="L1085" s="872"/>
      <c r="M1085" s="872"/>
      <c r="N1085" s="872"/>
      <c r="O1085" s="872"/>
      <c r="P1085" s="872"/>
      <c r="Q1085" s="872"/>
      <c r="R1085" s="872"/>
      <c r="S1085" s="872"/>
    </row>
    <row r="1086" spans="11:19">
      <c r="K1086" s="872"/>
      <c r="L1086" s="872"/>
      <c r="M1086" s="872"/>
      <c r="N1086" s="872"/>
      <c r="O1086" s="872"/>
      <c r="P1086" s="872"/>
      <c r="Q1086" s="872"/>
      <c r="R1086" s="872"/>
      <c r="S1086" s="872"/>
    </row>
    <row r="1087" spans="11:19">
      <c r="K1087" s="872"/>
      <c r="L1087" s="872"/>
      <c r="M1087" s="872"/>
      <c r="N1087" s="872"/>
      <c r="O1087" s="872"/>
      <c r="P1087" s="872"/>
      <c r="Q1087" s="872"/>
      <c r="R1087" s="872"/>
      <c r="S1087" s="872"/>
    </row>
    <row r="1088" spans="11:19">
      <c r="K1088" s="872"/>
      <c r="L1088" s="872"/>
      <c r="M1088" s="872"/>
      <c r="N1088" s="872"/>
      <c r="O1088" s="872"/>
      <c r="P1088" s="872"/>
      <c r="Q1088" s="872"/>
      <c r="R1088" s="872"/>
      <c r="S1088" s="872"/>
    </row>
    <row r="1089" spans="11:19">
      <c r="K1089" s="872"/>
      <c r="L1089" s="872"/>
      <c r="M1089" s="872"/>
      <c r="N1089" s="872"/>
      <c r="O1089" s="872"/>
      <c r="P1089" s="872"/>
      <c r="Q1089" s="872"/>
      <c r="R1089" s="872"/>
      <c r="S1089" s="872"/>
    </row>
    <row r="1090" spans="11:19">
      <c r="K1090" s="872"/>
      <c r="L1090" s="872"/>
      <c r="M1090" s="872"/>
      <c r="N1090" s="872"/>
      <c r="O1090" s="872"/>
      <c r="P1090" s="872"/>
      <c r="Q1090" s="872"/>
      <c r="R1090" s="872"/>
      <c r="S1090" s="872"/>
    </row>
    <row r="1091" spans="11:19">
      <c r="K1091" s="872"/>
      <c r="L1091" s="872"/>
      <c r="M1091" s="872"/>
      <c r="N1091" s="872"/>
      <c r="O1091" s="872"/>
      <c r="P1091" s="872"/>
      <c r="Q1091" s="872"/>
      <c r="R1091" s="872"/>
      <c r="S1091" s="872"/>
    </row>
    <row r="1092" spans="11:19">
      <c r="K1092" s="872"/>
      <c r="L1092" s="872"/>
      <c r="M1092" s="872"/>
      <c r="N1092" s="872"/>
      <c r="O1092" s="872"/>
      <c r="P1092" s="872"/>
      <c r="Q1092" s="872"/>
      <c r="R1092" s="872"/>
      <c r="S1092" s="872"/>
    </row>
    <row r="1093" spans="11:19">
      <c r="K1093" s="872"/>
      <c r="L1093" s="872"/>
      <c r="M1093" s="872"/>
      <c r="N1093" s="872"/>
      <c r="O1093" s="872"/>
      <c r="P1093" s="872"/>
      <c r="Q1093" s="872"/>
      <c r="R1093" s="872"/>
      <c r="S1093" s="872"/>
    </row>
    <row r="1094" spans="11:19">
      <c r="K1094" s="872"/>
      <c r="L1094" s="872"/>
      <c r="M1094" s="872"/>
      <c r="N1094" s="872"/>
      <c r="O1094" s="872"/>
      <c r="P1094" s="872"/>
      <c r="Q1094" s="872"/>
      <c r="R1094" s="872"/>
      <c r="S1094" s="872"/>
    </row>
    <row r="1095" spans="11:19">
      <c r="K1095" s="872"/>
      <c r="L1095" s="872"/>
      <c r="M1095" s="872"/>
      <c r="N1095" s="872"/>
      <c r="O1095" s="872"/>
      <c r="P1095" s="872"/>
      <c r="Q1095" s="872"/>
      <c r="R1095" s="872"/>
      <c r="S1095" s="872"/>
    </row>
    <row r="1096" spans="11:19">
      <c r="K1096" s="872"/>
      <c r="L1096" s="872"/>
      <c r="M1096" s="872"/>
      <c r="N1096" s="872"/>
      <c r="O1096" s="872"/>
      <c r="P1096" s="872"/>
      <c r="Q1096" s="872"/>
      <c r="R1096" s="872"/>
      <c r="S1096" s="872"/>
    </row>
    <row r="1097" spans="11:19">
      <c r="K1097" s="872"/>
      <c r="L1097" s="872"/>
      <c r="M1097" s="872"/>
      <c r="N1097" s="872"/>
      <c r="O1097" s="872"/>
      <c r="P1097" s="872"/>
      <c r="Q1097" s="872"/>
      <c r="R1097" s="872"/>
      <c r="S1097" s="872"/>
    </row>
    <row r="1098" spans="11:19">
      <c r="K1098" s="872"/>
      <c r="L1098" s="872"/>
      <c r="M1098" s="872"/>
      <c r="N1098" s="872"/>
      <c r="O1098" s="872"/>
      <c r="P1098" s="872"/>
      <c r="Q1098" s="872"/>
      <c r="R1098" s="872"/>
      <c r="S1098" s="872"/>
    </row>
    <row r="1099" spans="11:19">
      <c r="K1099" s="872"/>
      <c r="L1099" s="872"/>
      <c r="M1099" s="872"/>
      <c r="N1099" s="872"/>
      <c r="O1099" s="872"/>
      <c r="P1099" s="872"/>
      <c r="Q1099" s="872"/>
      <c r="R1099" s="872"/>
      <c r="S1099" s="872"/>
    </row>
    <row r="1100" spans="11:19">
      <c r="K1100" s="872"/>
      <c r="L1100" s="872"/>
      <c r="M1100" s="872"/>
      <c r="N1100" s="872"/>
      <c r="O1100" s="872"/>
      <c r="P1100" s="872"/>
      <c r="Q1100" s="872"/>
      <c r="R1100" s="872"/>
      <c r="S1100" s="872"/>
    </row>
    <row r="1101" spans="11:19">
      <c r="K1101" s="872"/>
      <c r="L1101" s="872"/>
      <c r="M1101" s="872"/>
      <c r="N1101" s="872"/>
      <c r="O1101" s="872"/>
      <c r="P1101" s="872"/>
      <c r="Q1101" s="872"/>
      <c r="R1101" s="872"/>
      <c r="S1101" s="872"/>
    </row>
    <row r="1102" spans="11:19">
      <c r="K1102" s="872"/>
      <c r="L1102" s="872"/>
      <c r="M1102" s="872"/>
      <c r="N1102" s="872"/>
      <c r="O1102" s="872"/>
      <c r="P1102" s="872"/>
      <c r="Q1102" s="872"/>
      <c r="R1102" s="872"/>
      <c r="S1102" s="872"/>
    </row>
    <row r="1103" spans="11:19">
      <c r="K1103" s="872"/>
      <c r="L1103" s="872"/>
      <c r="M1103" s="872"/>
      <c r="N1103" s="872"/>
      <c r="O1103" s="872"/>
      <c r="P1103" s="872"/>
      <c r="Q1103" s="872"/>
      <c r="R1103" s="872"/>
      <c r="S1103" s="872"/>
    </row>
    <row r="1104" spans="11:19">
      <c r="K1104" s="872"/>
      <c r="L1104" s="872"/>
      <c r="M1104" s="872"/>
      <c r="N1104" s="872"/>
      <c r="O1104" s="872"/>
      <c r="P1104" s="872"/>
      <c r="Q1104" s="872"/>
      <c r="R1104" s="872"/>
      <c r="S1104" s="872"/>
    </row>
    <row r="1105" spans="11:19">
      <c r="K1105" s="872"/>
      <c r="L1105" s="872"/>
      <c r="M1105" s="872"/>
      <c r="N1105" s="872"/>
      <c r="O1105" s="872"/>
      <c r="P1105" s="872"/>
      <c r="Q1105" s="872"/>
      <c r="R1105" s="872"/>
      <c r="S1105" s="872"/>
    </row>
    <row r="1106" spans="11:19">
      <c r="K1106" s="872"/>
      <c r="L1106" s="872"/>
      <c r="M1106" s="872"/>
      <c r="N1106" s="872"/>
      <c r="O1106" s="872"/>
      <c r="P1106" s="872"/>
      <c r="Q1106" s="872"/>
      <c r="R1106" s="872"/>
      <c r="S1106" s="872"/>
    </row>
    <row r="1107" spans="11:19">
      <c r="K1107" s="872"/>
      <c r="L1107" s="872"/>
      <c r="M1107" s="872"/>
      <c r="N1107" s="872"/>
      <c r="O1107" s="872"/>
      <c r="P1107" s="872"/>
      <c r="Q1107" s="872"/>
      <c r="R1107" s="872"/>
      <c r="S1107" s="872"/>
    </row>
    <row r="1108" spans="11:19">
      <c r="K1108" s="872"/>
      <c r="L1108" s="872"/>
      <c r="M1108" s="872"/>
      <c r="N1108" s="872"/>
      <c r="O1108" s="872"/>
      <c r="P1108" s="872"/>
      <c r="Q1108" s="872"/>
      <c r="R1108" s="872"/>
      <c r="S1108" s="872"/>
    </row>
    <row r="1109" spans="11:19">
      <c r="K1109" s="872"/>
      <c r="L1109" s="872"/>
      <c r="M1109" s="872"/>
      <c r="N1109" s="872"/>
      <c r="O1109" s="872"/>
      <c r="P1109" s="872"/>
      <c r="Q1109" s="872"/>
      <c r="R1109" s="872"/>
      <c r="S1109" s="872"/>
    </row>
    <row r="1110" spans="11:19">
      <c r="K1110" s="872"/>
      <c r="L1110" s="872"/>
      <c r="M1110" s="872"/>
      <c r="N1110" s="872"/>
      <c r="O1110" s="872"/>
      <c r="P1110" s="872"/>
      <c r="Q1110" s="872"/>
      <c r="R1110" s="872"/>
      <c r="S1110" s="872"/>
    </row>
    <row r="1111" spans="11:19">
      <c r="K1111" s="872"/>
      <c r="L1111" s="872"/>
      <c r="M1111" s="872"/>
      <c r="N1111" s="872"/>
      <c r="O1111" s="872"/>
      <c r="P1111" s="872"/>
      <c r="Q1111" s="872"/>
      <c r="R1111" s="872"/>
      <c r="S1111" s="872"/>
    </row>
    <row r="1112" spans="11:19">
      <c r="K1112" s="872"/>
      <c r="L1112" s="872"/>
      <c r="M1112" s="872"/>
      <c r="N1112" s="872"/>
      <c r="O1112" s="872"/>
      <c r="P1112" s="872"/>
      <c r="Q1112" s="872"/>
      <c r="R1112" s="872"/>
      <c r="S1112" s="872"/>
    </row>
    <row r="1113" spans="11:19">
      <c r="K1113" s="872"/>
      <c r="L1113" s="872"/>
      <c r="M1113" s="872"/>
      <c r="N1113" s="872"/>
      <c r="O1113" s="872"/>
      <c r="P1113" s="872"/>
      <c r="Q1113" s="872"/>
      <c r="R1113" s="872"/>
      <c r="S1113" s="872"/>
    </row>
    <row r="1114" spans="11:19">
      <c r="K1114" s="872"/>
      <c r="L1114" s="872"/>
      <c r="M1114" s="872"/>
      <c r="N1114" s="872"/>
      <c r="O1114" s="872"/>
      <c r="P1114" s="872"/>
      <c r="Q1114" s="872"/>
      <c r="R1114" s="872"/>
      <c r="S1114" s="872"/>
    </row>
    <row r="1115" spans="11:19">
      <c r="K1115" s="872"/>
      <c r="L1115" s="872"/>
      <c r="M1115" s="872"/>
      <c r="N1115" s="872"/>
      <c r="O1115" s="872"/>
      <c r="P1115" s="872"/>
      <c r="Q1115" s="872"/>
      <c r="R1115" s="872"/>
      <c r="S1115" s="872"/>
    </row>
    <row r="1116" spans="11:19">
      <c r="K1116" s="872"/>
      <c r="L1116" s="872"/>
      <c r="M1116" s="872"/>
      <c r="N1116" s="872"/>
      <c r="O1116" s="872"/>
      <c r="P1116" s="872"/>
      <c r="Q1116" s="872"/>
      <c r="R1116" s="872"/>
      <c r="S1116" s="872"/>
    </row>
    <row r="1117" spans="11:19">
      <c r="K1117" s="872"/>
      <c r="L1117" s="872"/>
      <c r="M1117" s="872"/>
      <c r="N1117" s="872"/>
      <c r="O1117" s="872"/>
      <c r="P1117" s="872"/>
      <c r="Q1117" s="872"/>
      <c r="R1117" s="872"/>
      <c r="S1117" s="872"/>
    </row>
    <row r="1118" spans="11:19">
      <c r="K1118" s="872"/>
      <c r="L1118" s="872"/>
      <c r="M1118" s="872"/>
      <c r="N1118" s="872"/>
      <c r="O1118" s="872"/>
      <c r="P1118" s="872"/>
      <c r="Q1118" s="872"/>
      <c r="R1118" s="872"/>
      <c r="S1118" s="872"/>
    </row>
    <row r="1119" spans="11:19">
      <c r="K1119" s="872"/>
      <c r="L1119" s="872"/>
      <c r="M1119" s="872"/>
      <c r="N1119" s="872"/>
      <c r="O1119" s="872"/>
      <c r="P1119" s="872"/>
      <c r="Q1119" s="872"/>
      <c r="R1119" s="872"/>
      <c r="S1119" s="872"/>
    </row>
    <row r="1120" spans="11:19">
      <c r="K1120" s="872"/>
      <c r="L1120" s="872"/>
      <c r="M1120" s="872"/>
      <c r="N1120" s="872"/>
      <c r="O1120" s="872"/>
      <c r="P1120" s="872"/>
      <c r="Q1120" s="872"/>
      <c r="R1120" s="872"/>
      <c r="S1120" s="872"/>
    </row>
    <row r="1121" spans="11:19">
      <c r="K1121" s="872"/>
      <c r="L1121" s="872"/>
      <c r="M1121" s="872"/>
      <c r="N1121" s="872"/>
      <c r="O1121" s="872"/>
      <c r="P1121" s="872"/>
      <c r="Q1121" s="872"/>
      <c r="R1121" s="872"/>
      <c r="S1121" s="872"/>
    </row>
    <row r="1122" spans="11:19">
      <c r="K1122" s="872"/>
      <c r="L1122" s="872"/>
      <c r="M1122" s="872"/>
      <c r="N1122" s="872"/>
      <c r="O1122" s="872"/>
      <c r="P1122" s="872"/>
      <c r="Q1122" s="872"/>
      <c r="R1122" s="872"/>
      <c r="S1122" s="872"/>
    </row>
    <row r="1123" spans="11:19">
      <c r="K1123" s="872"/>
      <c r="L1123" s="872"/>
      <c r="M1123" s="872"/>
      <c r="N1123" s="872"/>
      <c r="O1123" s="872"/>
      <c r="P1123" s="872"/>
      <c r="Q1123" s="872"/>
      <c r="R1123" s="872"/>
      <c r="S1123" s="872"/>
    </row>
    <row r="1124" spans="11:19">
      <c r="K1124" s="872"/>
      <c r="L1124" s="872"/>
      <c r="M1124" s="872"/>
      <c r="N1124" s="872"/>
      <c r="O1124" s="872"/>
      <c r="P1124" s="872"/>
      <c r="Q1124" s="872"/>
      <c r="R1124" s="872"/>
      <c r="S1124" s="872"/>
    </row>
    <row r="1125" spans="11:19">
      <c r="K1125" s="872"/>
      <c r="L1125" s="872"/>
      <c r="M1125" s="872"/>
      <c r="N1125" s="872"/>
      <c r="O1125" s="872"/>
      <c r="P1125" s="872"/>
      <c r="Q1125" s="872"/>
      <c r="R1125" s="872"/>
      <c r="S1125" s="872"/>
    </row>
    <row r="1126" spans="11:19">
      <c r="K1126" s="872"/>
      <c r="L1126" s="872"/>
      <c r="M1126" s="872"/>
      <c r="N1126" s="872"/>
      <c r="O1126" s="872"/>
      <c r="P1126" s="872"/>
      <c r="Q1126" s="872"/>
      <c r="R1126" s="872"/>
      <c r="S1126" s="872"/>
    </row>
    <row r="1127" spans="11:19">
      <c r="K1127" s="872"/>
      <c r="L1127" s="872"/>
      <c r="M1127" s="872"/>
      <c r="N1127" s="872"/>
      <c r="O1127" s="872"/>
      <c r="P1127" s="872"/>
      <c r="Q1127" s="872"/>
      <c r="R1127" s="872"/>
      <c r="S1127" s="872"/>
    </row>
    <row r="1128" spans="11:19">
      <c r="K1128" s="872"/>
      <c r="L1128" s="872"/>
      <c r="M1128" s="872"/>
      <c r="N1128" s="872"/>
      <c r="O1128" s="872"/>
      <c r="P1128" s="872"/>
      <c r="Q1128" s="872"/>
      <c r="R1128" s="872"/>
      <c r="S1128" s="872"/>
    </row>
    <row r="1129" spans="11:19">
      <c r="K1129" s="872"/>
      <c r="L1129" s="872"/>
      <c r="M1129" s="872"/>
      <c r="N1129" s="872"/>
      <c r="O1129" s="872"/>
      <c r="P1129" s="872"/>
      <c r="Q1129" s="872"/>
      <c r="R1129" s="872"/>
      <c r="S1129" s="872"/>
    </row>
    <row r="1130" spans="11:19">
      <c r="K1130" s="872"/>
      <c r="L1130" s="872"/>
      <c r="M1130" s="872"/>
      <c r="N1130" s="872"/>
      <c r="O1130" s="872"/>
      <c r="P1130" s="872"/>
      <c r="Q1130" s="872"/>
      <c r="R1130" s="872"/>
      <c r="S1130" s="872"/>
    </row>
    <row r="1131" spans="11:19">
      <c r="K1131" s="872"/>
      <c r="L1131" s="872"/>
      <c r="M1131" s="872"/>
      <c r="N1131" s="872"/>
      <c r="O1131" s="872"/>
      <c r="P1131" s="872"/>
      <c r="Q1131" s="872"/>
      <c r="R1131" s="872"/>
      <c r="S1131" s="872"/>
    </row>
    <row r="1132" spans="11:19">
      <c r="K1132" s="872"/>
      <c r="L1132" s="872"/>
      <c r="M1132" s="872"/>
      <c r="N1132" s="872"/>
      <c r="O1132" s="872"/>
      <c r="P1132" s="872"/>
      <c r="Q1132" s="872"/>
      <c r="R1132" s="872"/>
      <c r="S1132" s="872"/>
    </row>
    <row r="1133" spans="11:19">
      <c r="K1133" s="872"/>
      <c r="L1133" s="872"/>
      <c r="M1133" s="872"/>
      <c r="N1133" s="872"/>
      <c r="O1133" s="872"/>
      <c r="P1133" s="872"/>
      <c r="Q1133" s="872"/>
      <c r="R1133" s="872"/>
      <c r="S1133" s="872"/>
    </row>
    <row r="1134" spans="11:19">
      <c r="K1134" s="872"/>
      <c r="L1134" s="872"/>
      <c r="M1134" s="872"/>
      <c r="N1134" s="872"/>
      <c r="O1134" s="872"/>
      <c r="P1134" s="872"/>
      <c r="Q1134" s="872"/>
      <c r="R1134" s="872"/>
      <c r="S1134" s="872"/>
    </row>
    <row r="1135" spans="11:19">
      <c r="K1135" s="872"/>
      <c r="L1135" s="872"/>
      <c r="M1135" s="872"/>
      <c r="N1135" s="872"/>
      <c r="O1135" s="872"/>
      <c r="P1135" s="872"/>
      <c r="Q1135" s="872"/>
      <c r="R1135" s="872"/>
      <c r="S1135" s="872"/>
    </row>
    <row r="1136" spans="11:19">
      <c r="K1136" s="872"/>
      <c r="L1136" s="872"/>
      <c r="M1136" s="872"/>
      <c r="N1136" s="872"/>
      <c r="O1136" s="872"/>
      <c r="P1136" s="872"/>
      <c r="Q1136" s="872"/>
      <c r="R1136" s="872"/>
      <c r="S1136" s="872"/>
    </row>
    <row r="1137" spans="11:19">
      <c r="K1137" s="872"/>
      <c r="L1137" s="872"/>
      <c r="M1137" s="872"/>
      <c r="N1137" s="872"/>
      <c r="O1137" s="872"/>
      <c r="P1137" s="872"/>
      <c r="Q1137" s="872"/>
      <c r="R1137" s="872"/>
      <c r="S1137" s="872"/>
    </row>
    <row r="1138" spans="11:19">
      <c r="K1138" s="872"/>
      <c r="L1138" s="872"/>
      <c r="M1138" s="872"/>
      <c r="N1138" s="872"/>
      <c r="O1138" s="872"/>
      <c r="P1138" s="872"/>
      <c r="Q1138" s="872"/>
      <c r="R1138" s="872"/>
      <c r="S1138" s="872"/>
    </row>
    <row r="1139" spans="11:19">
      <c r="K1139" s="872"/>
      <c r="L1139" s="872"/>
      <c r="M1139" s="872"/>
      <c r="N1139" s="872"/>
      <c r="O1139" s="872"/>
      <c r="P1139" s="872"/>
      <c r="Q1139" s="872"/>
      <c r="R1139" s="872"/>
      <c r="S1139" s="872"/>
    </row>
    <row r="1140" spans="11:19">
      <c r="K1140" s="872"/>
      <c r="L1140" s="872"/>
      <c r="M1140" s="872"/>
      <c r="N1140" s="872"/>
      <c r="O1140" s="872"/>
      <c r="P1140" s="872"/>
      <c r="Q1140" s="872"/>
      <c r="R1140" s="872"/>
      <c r="S1140" s="872"/>
    </row>
    <row r="1141" spans="11:19">
      <c r="K1141" s="872"/>
      <c r="L1141" s="872"/>
      <c r="M1141" s="872"/>
      <c r="N1141" s="872"/>
      <c r="O1141" s="872"/>
      <c r="P1141" s="872"/>
      <c r="Q1141" s="872"/>
      <c r="R1141" s="872"/>
      <c r="S1141" s="872"/>
    </row>
    <row r="1142" spans="11:19">
      <c r="K1142" s="872"/>
      <c r="L1142" s="872"/>
      <c r="M1142" s="872"/>
      <c r="N1142" s="872"/>
      <c r="O1142" s="872"/>
      <c r="P1142" s="872"/>
      <c r="Q1142" s="872"/>
      <c r="R1142" s="872"/>
      <c r="S1142" s="872"/>
    </row>
    <row r="1143" spans="11:19">
      <c r="K1143" s="872"/>
      <c r="L1143" s="872"/>
      <c r="M1143" s="872"/>
      <c r="N1143" s="872"/>
      <c r="O1143" s="872"/>
      <c r="P1143" s="872"/>
      <c r="Q1143" s="872"/>
      <c r="R1143" s="872"/>
      <c r="S1143" s="872"/>
    </row>
    <row r="1144" spans="11:19">
      <c r="K1144" s="872"/>
      <c r="L1144" s="872"/>
      <c r="M1144" s="872"/>
      <c r="N1144" s="872"/>
      <c r="O1144" s="872"/>
      <c r="P1144" s="872"/>
      <c r="Q1144" s="872"/>
      <c r="R1144" s="872"/>
      <c r="S1144" s="872"/>
    </row>
    <row r="1145" spans="11:19">
      <c r="K1145" s="872"/>
      <c r="L1145" s="872"/>
      <c r="M1145" s="872"/>
      <c r="N1145" s="872"/>
      <c r="O1145" s="872"/>
      <c r="P1145" s="872"/>
      <c r="Q1145" s="872"/>
      <c r="R1145" s="872"/>
      <c r="S1145" s="872"/>
    </row>
    <row r="1146" spans="11:19">
      <c r="K1146" s="872"/>
      <c r="L1146" s="872"/>
      <c r="M1146" s="872"/>
      <c r="N1146" s="872"/>
      <c r="O1146" s="872"/>
      <c r="P1146" s="872"/>
      <c r="Q1146" s="872"/>
      <c r="R1146" s="872"/>
      <c r="S1146" s="872"/>
    </row>
    <row r="1147" spans="11:19">
      <c r="K1147" s="872"/>
      <c r="L1147" s="872"/>
      <c r="M1147" s="872"/>
      <c r="N1147" s="872"/>
      <c r="O1147" s="872"/>
      <c r="P1147" s="872"/>
      <c r="Q1147" s="872"/>
      <c r="R1147" s="872"/>
      <c r="S1147" s="872"/>
    </row>
    <row r="1148" spans="11:19">
      <c r="K1148" s="872"/>
      <c r="L1148" s="872"/>
      <c r="M1148" s="872"/>
      <c r="N1148" s="872"/>
      <c r="O1148" s="872"/>
      <c r="P1148" s="872"/>
      <c r="Q1148" s="872"/>
      <c r="R1148" s="872"/>
      <c r="S1148" s="872"/>
    </row>
    <row r="1149" spans="11:19">
      <c r="K1149" s="872"/>
      <c r="L1149" s="872"/>
      <c r="M1149" s="872"/>
      <c r="N1149" s="872"/>
      <c r="O1149" s="872"/>
      <c r="P1149" s="872"/>
      <c r="Q1149" s="872"/>
      <c r="R1149" s="872"/>
      <c r="S1149" s="872"/>
    </row>
    <row r="1150" spans="11:19">
      <c r="K1150" s="872"/>
      <c r="L1150" s="872"/>
      <c r="M1150" s="872"/>
      <c r="N1150" s="872"/>
      <c r="O1150" s="872"/>
      <c r="P1150" s="872"/>
      <c r="Q1150" s="872"/>
      <c r="R1150" s="872"/>
      <c r="S1150" s="872"/>
    </row>
    <row r="1151" spans="11:19">
      <c r="K1151" s="872"/>
      <c r="L1151" s="872"/>
      <c r="M1151" s="872"/>
      <c r="N1151" s="872"/>
      <c r="O1151" s="872"/>
      <c r="P1151" s="872"/>
      <c r="Q1151" s="872"/>
      <c r="R1151" s="872"/>
      <c r="S1151" s="872"/>
    </row>
    <row r="1152" spans="11:19">
      <c r="K1152" s="872"/>
      <c r="L1152" s="872"/>
      <c r="M1152" s="872"/>
      <c r="N1152" s="872"/>
      <c r="O1152" s="872"/>
      <c r="P1152" s="872"/>
      <c r="Q1152" s="872"/>
      <c r="R1152" s="872"/>
      <c r="S1152" s="872"/>
    </row>
    <row r="1153" spans="11:19">
      <c r="K1153" s="872"/>
      <c r="L1153" s="872"/>
      <c r="M1153" s="872"/>
      <c r="N1153" s="872"/>
      <c r="O1153" s="872"/>
      <c r="P1153" s="872"/>
      <c r="Q1153" s="872"/>
      <c r="R1153" s="872"/>
      <c r="S1153" s="872"/>
    </row>
    <row r="1154" spans="11:19">
      <c r="K1154" s="872"/>
      <c r="L1154" s="872"/>
      <c r="M1154" s="872"/>
      <c r="N1154" s="872"/>
      <c r="O1154" s="872"/>
      <c r="P1154" s="872"/>
      <c r="Q1154" s="872"/>
      <c r="R1154" s="872"/>
      <c r="S1154" s="872"/>
    </row>
    <row r="1155" spans="11:19">
      <c r="K1155" s="872"/>
      <c r="L1155" s="872"/>
      <c r="M1155" s="872"/>
      <c r="N1155" s="872"/>
      <c r="O1155" s="872"/>
      <c r="P1155" s="872"/>
      <c r="Q1155" s="872"/>
      <c r="R1155" s="872"/>
      <c r="S1155" s="872"/>
    </row>
    <row r="1156" spans="11:19">
      <c r="K1156" s="872"/>
      <c r="L1156" s="872"/>
      <c r="M1156" s="872"/>
      <c r="N1156" s="872"/>
      <c r="O1156" s="872"/>
      <c r="P1156" s="872"/>
      <c r="Q1156" s="872"/>
      <c r="R1156" s="872"/>
      <c r="S1156" s="872"/>
    </row>
    <row r="1157" spans="11:19">
      <c r="K1157" s="872"/>
      <c r="L1157" s="872"/>
      <c r="M1157" s="872"/>
      <c r="N1157" s="872"/>
      <c r="O1157" s="872"/>
      <c r="P1157" s="872"/>
      <c r="Q1157" s="872"/>
      <c r="R1157" s="872"/>
      <c r="S1157" s="872"/>
    </row>
    <row r="1158" spans="11:19">
      <c r="K1158" s="872"/>
      <c r="L1158" s="872"/>
      <c r="M1158" s="872"/>
      <c r="N1158" s="872"/>
      <c r="O1158" s="872"/>
      <c r="P1158" s="872"/>
      <c r="Q1158" s="872"/>
      <c r="R1158" s="872"/>
      <c r="S1158" s="872"/>
    </row>
    <row r="1159" spans="11:19">
      <c r="K1159" s="872"/>
      <c r="L1159" s="872"/>
      <c r="M1159" s="872"/>
      <c r="N1159" s="872"/>
      <c r="O1159" s="872"/>
      <c r="P1159" s="872"/>
      <c r="Q1159" s="872"/>
      <c r="R1159" s="872"/>
      <c r="S1159" s="872"/>
    </row>
    <row r="1160" spans="11:19">
      <c r="K1160" s="872"/>
      <c r="L1160" s="872"/>
      <c r="M1160" s="872"/>
      <c r="N1160" s="872"/>
      <c r="O1160" s="872"/>
      <c r="P1160" s="872"/>
      <c r="Q1160" s="872"/>
      <c r="R1160" s="872"/>
      <c r="S1160" s="872"/>
    </row>
    <row r="1161" spans="11:19">
      <c r="K1161" s="872"/>
      <c r="L1161" s="872"/>
      <c r="M1161" s="872"/>
      <c r="N1161" s="872"/>
      <c r="O1161" s="872"/>
      <c r="P1161" s="872"/>
      <c r="Q1161" s="872"/>
      <c r="R1161" s="872"/>
      <c r="S1161" s="872"/>
    </row>
    <row r="1162" spans="11:19">
      <c r="K1162" s="872"/>
      <c r="L1162" s="872"/>
      <c r="M1162" s="872"/>
      <c r="N1162" s="872"/>
      <c r="O1162" s="872"/>
      <c r="P1162" s="872"/>
      <c r="Q1162" s="872"/>
      <c r="R1162" s="872"/>
      <c r="S1162" s="872"/>
    </row>
    <row r="1163" spans="11:19">
      <c r="K1163" s="872"/>
      <c r="L1163" s="872"/>
      <c r="M1163" s="872"/>
      <c r="N1163" s="872"/>
      <c r="O1163" s="872"/>
      <c r="P1163" s="872"/>
      <c r="Q1163" s="872"/>
      <c r="R1163" s="872"/>
      <c r="S1163" s="872"/>
    </row>
    <row r="1164" spans="11:19">
      <c r="K1164" s="872"/>
      <c r="L1164" s="872"/>
      <c r="M1164" s="872"/>
      <c r="N1164" s="872"/>
      <c r="O1164" s="872"/>
      <c r="P1164" s="872"/>
      <c r="Q1164" s="872"/>
      <c r="R1164" s="872"/>
      <c r="S1164" s="872"/>
    </row>
    <row r="1165" spans="11:19">
      <c r="K1165" s="872"/>
      <c r="L1165" s="872"/>
      <c r="M1165" s="872"/>
      <c r="N1165" s="872"/>
      <c r="O1165" s="872"/>
      <c r="P1165" s="872"/>
      <c r="Q1165" s="872"/>
      <c r="R1165" s="872"/>
      <c r="S1165" s="872"/>
    </row>
    <row r="1166" spans="11:19">
      <c r="K1166" s="872"/>
      <c r="L1166" s="872"/>
      <c r="M1166" s="872"/>
      <c r="N1166" s="872"/>
      <c r="O1166" s="872"/>
      <c r="P1166" s="872"/>
      <c r="Q1166" s="872"/>
      <c r="R1166" s="872"/>
      <c r="S1166" s="872"/>
    </row>
    <row r="1167" spans="11:19">
      <c r="K1167" s="872"/>
      <c r="L1167" s="872"/>
      <c r="M1167" s="872"/>
      <c r="N1167" s="872"/>
      <c r="O1167" s="872"/>
      <c r="P1167" s="872"/>
      <c r="Q1167" s="872"/>
      <c r="R1167" s="872"/>
      <c r="S1167" s="872"/>
    </row>
    <row r="1168" spans="11:19">
      <c r="K1168" s="872"/>
      <c r="L1168" s="872"/>
      <c r="M1168" s="872"/>
      <c r="N1168" s="872"/>
      <c r="O1168" s="872"/>
      <c r="P1168" s="872"/>
      <c r="Q1168" s="872"/>
      <c r="R1168" s="872"/>
      <c r="S1168" s="872"/>
    </row>
    <row r="1169" spans="11:19">
      <c r="K1169" s="872"/>
      <c r="L1169" s="872"/>
      <c r="M1169" s="872"/>
      <c r="N1169" s="872"/>
      <c r="O1169" s="872"/>
      <c r="P1169" s="872"/>
      <c r="Q1169" s="872"/>
      <c r="R1169" s="872"/>
      <c r="S1169" s="872"/>
    </row>
    <row r="1170" spans="11:19">
      <c r="K1170" s="872"/>
      <c r="L1170" s="872"/>
      <c r="M1170" s="872"/>
      <c r="N1170" s="872"/>
      <c r="O1170" s="872"/>
      <c r="P1170" s="872"/>
      <c r="Q1170" s="872"/>
      <c r="R1170" s="872"/>
      <c r="S1170" s="872"/>
    </row>
    <row r="1171" spans="11:19">
      <c r="K1171" s="872"/>
      <c r="L1171" s="872"/>
      <c r="M1171" s="872"/>
      <c r="N1171" s="872"/>
      <c r="O1171" s="872"/>
      <c r="P1171" s="872"/>
      <c r="Q1171" s="872"/>
      <c r="R1171" s="872"/>
      <c r="S1171" s="872"/>
    </row>
    <row r="1172" spans="11:19">
      <c r="K1172" s="872"/>
      <c r="L1172" s="872"/>
      <c r="M1172" s="872"/>
      <c r="N1172" s="872"/>
      <c r="O1172" s="872"/>
      <c r="P1172" s="872"/>
      <c r="Q1172" s="872"/>
      <c r="R1172" s="872"/>
      <c r="S1172" s="872"/>
    </row>
    <row r="1173" spans="11:19">
      <c r="K1173" s="872"/>
      <c r="L1173" s="872"/>
      <c r="M1173" s="872"/>
      <c r="N1173" s="872"/>
      <c r="O1173" s="872"/>
      <c r="P1173" s="872"/>
      <c r="Q1173" s="872"/>
      <c r="R1173" s="872"/>
      <c r="S1173" s="872"/>
    </row>
    <row r="1174" spans="11:19">
      <c r="K1174" s="872"/>
      <c r="L1174" s="872"/>
      <c r="M1174" s="872"/>
      <c r="N1174" s="872"/>
      <c r="O1174" s="872"/>
      <c r="P1174" s="872"/>
      <c r="Q1174" s="872"/>
      <c r="R1174" s="872"/>
      <c r="S1174" s="872"/>
    </row>
    <row r="1175" spans="11:19">
      <c r="K1175" s="872"/>
      <c r="L1175" s="872"/>
      <c r="M1175" s="872"/>
      <c r="N1175" s="872"/>
      <c r="O1175" s="872"/>
      <c r="P1175" s="872"/>
      <c r="Q1175" s="872"/>
      <c r="R1175" s="872"/>
      <c r="S1175" s="872"/>
    </row>
    <row r="1176" spans="11:19">
      <c r="K1176" s="872"/>
      <c r="L1176" s="872"/>
      <c r="M1176" s="872"/>
      <c r="N1176" s="872"/>
      <c r="O1176" s="872"/>
      <c r="P1176" s="872"/>
      <c r="Q1176" s="872"/>
      <c r="R1176" s="872"/>
      <c r="S1176" s="872"/>
    </row>
    <row r="1177" spans="11:19">
      <c r="K1177" s="872"/>
      <c r="L1177" s="872"/>
      <c r="M1177" s="872"/>
      <c r="N1177" s="872"/>
      <c r="O1177" s="872"/>
      <c r="P1177" s="872"/>
      <c r="Q1177" s="872"/>
      <c r="R1177" s="872"/>
      <c r="S1177" s="872"/>
    </row>
    <row r="1178" spans="11:19">
      <c r="K1178" s="872"/>
      <c r="L1178" s="872"/>
      <c r="M1178" s="872"/>
      <c r="N1178" s="872"/>
      <c r="O1178" s="872"/>
      <c r="P1178" s="872"/>
      <c r="Q1178" s="872"/>
      <c r="R1178" s="872"/>
      <c r="S1178" s="872"/>
    </row>
    <row r="1179" spans="11:19">
      <c r="K1179" s="872"/>
      <c r="L1179" s="872"/>
      <c r="M1179" s="872"/>
      <c r="N1179" s="872"/>
      <c r="O1179" s="872"/>
      <c r="P1179" s="872"/>
      <c r="Q1179" s="872"/>
      <c r="R1179" s="872"/>
      <c r="S1179" s="872"/>
    </row>
    <row r="1180" spans="11:19">
      <c r="K1180" s="872"/>
      <c r="L1180" s="872"/>
      <c r="M1180" s="872"/>
      <c r="N1180" s="872"/>
      <c r="O1180" s="872"/>
      <c r="P1180" s="872"/>
      <c r="Q1180" s="872"/>
      <c r="R1180" s="872"/>
      <c r="S1180" s="872"/>
    </row>
    <row r="1181" spans="11:19">
      <c r="K1181" s="872"/>
      <c r="L1181" s="872"/>
      <c r="M1181" s="872"/>
      <c r="N1181" s="872"/>
      <c r="O1181" s="872"/>
      <c r="P1181" s="872"/>
      <c r="Q1181" s="872"/>
      <c r="R1181" s="872"/>
      <c r="S1181" s="872"/>
    </row>
    <row r="1182" spans="11:19">
      <c r="K1182" s="872"/>
      <c r="L1182" s="872"/>
      <c r="M1182" s="872"/>
      <c r="N1182" s="872"/>
      <c r="O1182" s="872"/>
      <c r="P1182" s="872"/>
      <c r="Q1182" s="872"/>
      <c r="R1182" s="872"/>
      <c r="S1182" s="872"/>
    </row>
    <row r="1183" spans="11:19">
      <c r="K1183" s="872"/>
      <c r="L1183" s="872"/>
      <c r="M1183" s="872"/>
      <c r="N1183" s="872"/>
      <c r="O1183" s="872"/>
      <c r="P1183" s="872"/>
      <c r="Q1183" s="872"/>
      <c r="R1183" s="872"/>
      <c r="S1183" s="872"/>
    </row>
    <row r="1184" spans="11:19">
      <c r="K1184" s="872"/>
      <c r="L1184" s="872"/>
      <c r="M1184" s="872"/>
      <c r="N1184" s="872"/>
      <c r="O1184" s="872"/>
      <c r="P1184" s="872"/>
      <c r="Q1184" s="872"/>
      <c r="R1184" s="872"/>
      <c r="S1184" s="872"/>
    </row>
    <row r="1185" spans="11:19">
      <c r="K1185" s="872"/>
      <c r="L1185" s="872"/>
      <c r="M1185" s="872"/>
      <c r="N1185" s="872"/>
      <c r="O1185" s="872"/>
      <c r="P1185" s="872"/>
      <c r="Q1185" s="872"/>
      <c r="R1185" s="872"/>
      <c r="S1185" s="872"/>
    </row>
    <row r="1186" spans="11:19">
      <c r="K1186" s="872"/>
      <c r="L1186" s="872"/>
      <c r="M1186" s="872"/>
      <c r="N1186" s="872"/>
      <c r="O1186" s="872"/>
      <c r="P1186" s="872"/>
      <c r="Q1186" s="872"/>
      <c r="R1186" s="872"/>
      <c r="S1186" s="872"/>
    </row>
    <row r="1187" spans="11:19">
      <c r="K1187" s="872"/>
      <c r="L1187" s="872"/>
      <c r="M1187" s="872"/>
      <c r="N1187" s="872"/>
      <c r="O1187" s="872"/>
      <c r="P1187" s="872"/>
      <c r="Q1187" s="872"/>
      <c r="R1187" s="872"/>
      <c r="S1187" s="872"/>
    </row>
    <row r="1188" spans="11:19">
      <c r="K1188" s="872"/>
      <c r="L1188" s="872"/>
      <c r="M1188" s="872"/>
      <c r="N1188" s="872"/>
      <c r="O1188" s="872"/>
      <c r="P1188" s="872"/>
      <c r="Q1188" s="872"/>
      <c r="R1188" s="872"/>
      <c r="S1188" s="872"/>
    </row>
    <row r="1189" spans="11:19">
      <c r="K1189" s="872"/>
      <c r="L1189" s="872"/>
      <c r="M1189" s="872"/>
      <c r="N1189" s="872"/>
      <c r="O1189" s="872"/>
      <c r="P1189" s="872"/>
      <c r="Q1189" s="872"/>
      <c r="R1189" s="872"/>
      <c r="S1189" s="872"/>
    </row>
    <row r="1190" spans="11:19">
      <c r="K1190" s="872"/>
      <c r="L1190" s="872"/>
      <c r="M1190" s="872"/>
      <c r="N1190" s="872"/>
      <c r="O1190" s="872"/>
      <c r="P1190" s="872"/>
      <c r="Q1190" s="872"/>
      <c r="R1190" s="872"/>
      <c r="S1190" s="872"/>
    </row>
    <row r="1191" spans="11:19">
      <c r="K1191" s="872"/>
      <c r="L1191" s="872"/>
      <c r="M1191" s="872"/>
      <c r="N1191" s="872"/>
      <c r="O1191" s="872"/>
      <c r="P1191" s="872"/>
      <c r="Q1191" s="872"/>
      <c r="R1191" s="872"/>
      <c r="S1191" s="872"/>
    </row>
    <row r="1192" spans="11:19">
      <c r="K1192" s="872"/>
      <c r="L1192" s="872"/>
      <c r="M1192" s="872"/>
      <c r="N1192" s="872"/>
      <c r="O1192" s="872"/>
      <c r="P1192" s="872"/>
      <c r="Q1192" s="872"/>
      <c r="R1192" s="872"/>
      <c r="S1192" s="872"/>
    </row>
    <row r="1193" spans="11:19">
      <c r="K1193" s="872"/>
      <c r="L1193" s="872"/>
      <c r="M1193" s="872"/>
      <c r="N1193" s="872"/>
      <c r="O1193" s="872"/>
      <c r="P1193" s="872"/>
      <c r="Q1193" s="872"/>
      <c r="R1193" s="872"/>
      <c r="S1193" s="872"/>
    </row>
    <row r="1194" spans="11:19">
      <c r="K1194" s="872"/>
      <c r="L1194" s="872"/>
      <c r="M1194" s="872"/>
      <c r="N1194" s="872"/>
      <c r="O1194" s="872"/>
      <c r="P1194" s="872"/>
      <c r="Q1194" s="872"/>
      <c r="R1194" s="872"/>
      <c r="S1194" s="872"/>
    </row>
    <row r="1195" spans="11:19">
      <c r="K1195" s="872"/>
      <c r="L1195" s="872"/>
      <c r="M1195" s="872"/>
      <c r="N1195" s="872"/>
      <c r="O1195" s="872"/>
      <c r="P1195" s="872"/>
      <c r="Q1195" s="872"/>
      <c r="R1195" s="872"/>
      <c r="S1195" s="872"/>
    </row>
    <row r="1196" spans="11:19">
      <c r="K1196" s="872"/>
      <c r="L1196" s="872"/>
      <c r="M1196" s="872"/>
      <c r="N1196" s="872"/>
      <c r="O1196" s="872"/>
      <c r="P1196" s="872"/>
      <c r="Q1196" s="872"/>
      <c r="R1196" s="872"/>
      <c r="S1196" s="872"/>
    </row>
    <row r="1197" spans="11:19">
      <c r="K1197" s="872"/>
      <c r="L1197" s="872"/>
      <c r="M1197" s="872"/>
      <c r="N1197" s="872"/>
      <c r="O1197" s="872"/>
      <c r="P1197" s="872"/>
      <c r="Q1197" s="872"/>
      <c r="R1197" s="872"/>
      <c r="S1197" s="872"/>
    </row>
    <row r="1198" spans="11:19">
      <c r="K1198" s="872"/>
      <c r="L1198" s="872"/>
      <c r="M1198" s="872"/>
      <c r="N1198" s="872"/>
      <c r="O1198" s="872"/>
      <c r="P1198" s="872"/>
      <c r="Q1198" s="872"/>
      <c r="R1198" s="872"/>
      <c r="S1198" s="872"/>
    </row>
    <row r="1199" spans="11:19">
      <c r="K1199" s="872"/>
      <c r="L1199" s="872"/>
      <c r="M1199" s="872"/>
      <c r="N1199" s="872"/>
      <c r="O1199" s="872"/>
      <c r="P1199" s="872"/>
      <c r="Q1199" s="872"/>
      <c r="R1199" s="872"/>
      <c r="S1199" s="872"/>
    </row>
    <row r="1200" spans="11:19">
      <c r="K1200" s="872"/>
      <c r="L1200" s="872"/>
      <c r="M1200" s="872"/>
      <c r="N1200" s="872"/>
      <c r="O1200" s="872"/>
      <c r="P1200" s="872"/>
      <c r="Q1200" s="872"/>
      <c r="R1200" s="872"/>
      <c r="S1200" s="872"/>
    </row>
    <row r="1201" spans="11:19">
      <c r="K1201" s="872"/>
      <c r="L1201" s="872"/>
      <c r="M1201" s="872"/>
      <c r="N1201" s="872"/>
      <c r="O1201" s="872"/>
      <c r="P1201" s="872"/>
      <c r="Q1201" s="872"/>
      <c r="R1201" s="872"/>
      <c r="S1201" s="872"/>
    </row>
    <row r="1202" spans="11:19">
      <c r="K1202" s="872"/>
      <c r="L1202" s="872"/>
      <c r="M1202" s="872"/>
      <c r="N1202" s="872"/>
      <c r="O1202" s="872"/>
      <c r="P1202" s="872"/>
      <c r="Q1202" s="872"/>
      <c r="R1202" s="872"/>
      <c r="S1202" s="872"/>
    </row>
    <row r="1203" spans="11:19">
      <c r="K1203" s="872"/>
      <c r="L1203" s="872"/>
      <c r="M1203" s="872"/>
      <c r="N1203" s="872"/>
      <c r="O1203" s="872"/>
      <c r="P1203" s="872"/>
      <c r="Q1203" s="872"/>
      <c r="R1203" s="872"/>
      <c r="S1203" s="872"/>
    </row>
    <row r="1204" spans="11:19">
      <c r="K1204" s="872"/>
      <c r="L1204" s="872"/>
      <c r="M1204" s="872"/>
      <c r="N1204" s="872"/>
      <c r="O1204" s="872"/>
      <c r="P1204" s="872"/>
      <c r="Q1204" s="872"/>
      <c r="R1204" s="872"/>
      <c r="S1204" s="872"/>
    </row>
    <row r="1205" spans="11:19">
      <c r="K1205" s="872"/>
      <c r="L1205" s="872"/>
      <c r="M1205" s="872"/>
      <c r="N1205" s="872"/>
      <c r="O1205" s="872"/>
      <c r="P1205" s="872"/>
      <c r="Q1205" s="872"/>
      <c r="R1205" s="872"/>
      <c r="S1205" s="872"/>
    </row>
    <row r="1206" spans="11:19">
      <c r="K1206" s="872"/>
      <c r="L1206" s="872"/>
      <c r="M1206" s="872"/>
      <c r="N1206" s="872"/>
      <c r="O1206" s="872"/>
      <c r="P1206" s="872"/>
      <c r="Q1206" s="872"/>
      <c r="R1206" s="872"/>
      <c r="S1206" s="872"/>
    </row>
    <row r="1207" spans="11:19">
      <c r="K1207" s="872"/>
      <c r="L1207" s="872"/>
      <c r="M1207" s="872"/>
      <c r="N1207" s="872"/>
      <c r="O1207" s="872"/>
      <c r="P1207" s="872"/>
      <c r="Q1207" s="872"/>
      <c r="R1207" s="872"/>
      <c r="S1207" s="872"/>
    </row>
    <row r="1208" spans="11:19">
      <c r="K1208" s="872"/>
      <c r="L1208" s="872"/>
      <c r="M1208" s="872"/>
      <c r="N1208" s="872"/>
      <c r="O1208" s="872"/>
      <c r="P1208" s="872"/>
      <c r="Q1208" s="872"/>
      <c r="R1208" s="872"/>
      <c r="S1208" s="872"/>
    </row>
    <row r="1209" spans="11:19">
      <c r="K1209" s="872"/>
      <c r="L1209" s="872"/>
      <c r="M1209" s="872"/>
      <c r="N1209" s="872"/>
      <c r="O1209" s="872"/>
      <c r="P1209" s="872"/>
      <c r="Q1209" s="872"/>
      <c r="R1209" s="872"/>
      <c r="S1209" s="872"/>
    </row>
    <row r="1210" spans="11:19">
      <c r="K1210" s="872"/>
      <c r="L1210" s="872"/>
      <c r="M1210" s="872"/>
      <c r="N1210" s="872"/>
      <c r="O1210" s="872"/>
      <c r="P1210" s="872"/>
      <c r="Q1210" s="872"/>
      <c r="R1210" s="872"/>
      <c r="S1210" s="872"/>
    </row>
    <row r="1211" spans="11:19">
      <c r="K1211" s="872"/>
      <c r="L1211" s="872"/>
      <c r="M1211" s="872"/>
      <c r="N1211" s="872"/>
      <c r="O1211" s="872"/>
      <c r="P1211" s="872"/>
      <c r="Q1211" s="872"/>
      <c r="R1211" s="872"/>
      <c r="S1211" s="872"/>
    </row>
    <row r="1212" spans="11:19">
      <c r="K1212" s="872"/>
      <c r="L1212" s="872"/>
      <c r="M1212" s="872"/>
      <c r="N1212" s="872"/>
      <c r="O1212" s="872"/>
      <c r="P1212" s="872"/>
      <c r="Q1212" s="872"/>
      <c r="R1212" s="872"/>
      <c r="S1212" s="872"/>
    </row>
    <row r="1213" spans="11:19">
      <c r="K1213" s="872"/>
      <c r="L1213" s="872"/>
      <c r="M1213" s="872"/>
      <c r="N1213" s="872"/>
      <c r="O1213" s="872"/>
      <c r="P1213" s="872"/>
      <c r="Q1213" s="872"/>
      <c r="R1213" s="872"/>
      <c r="S1213" s="872"/>
    </row>
    <row r="1214" spans="11:19">
      <c r="K1214" s="872"/>
      <c r="L1214" s="872"/>
      <c r="M1214" s="872"/>
      <c r="N1214" s="872"/>
      <c r="O1214" s="872"/>
      <c r="P1214" s="872"/>
      <c r="Q1214" s="872"/>
      <c r="R1214" s="872"/>
      <c r="S1214" s="872"/>
    </row>
    <row r="1215" spans="11:19">
      <c r="K1215" s="872"/>
      <c r="L1215" s="872"/>
      <c r="M1215" s="872"/>
      <c r="N1215" s="872"/>
      <c r="O1215" s="872"/>
      <c r="P1215" s="872"/>
      <c r="Q1215" s="872"/>
      <c r="R1215" s="872"/>
      <c r="S1215" s="872"/>
    </row>
    <row r="1216" spans="11:19">
      <c r="K1216" s="872"/>
      <c r="L1216" s="872"/>
      <c r="M1216" s="872"/>
      <c r="N1216" s="872"/>
      <c r="O1216" s="872"/>
      <c r="P1216" s="872"/>
      <c r="Q1216" s="872"/>
      <c r="R1216" s="872"/>
      <c r="S1216" s="872"/>
    </row>
    <row r="1217" spans="11:19">
      <c r="K1217" s="872"/>
      <c r="L1217" s="872"/>
      <c r="M1217" s="872"/>
      <c r="N1217" s="872"/>
      <c r="O1217" s="872"/>
      <c r="P1217" s="872"/>
      <c r="Q1217" s="872"/>
      <c r="R1217" s="872"/>
      <c r="S1217" s="872"/>
    </row>
    <row r="1218" spans="11:19">
      <c r="K1218" s="872"/>
      <c r="L1218" s="872"/>
      <c r="M1218" s="872"/>
      <c r="N1218" s="872"/>
      <c r="O1218" s="872"/>
      <c r="P1218" s="872"/>
      <c r="Q1218" s="872"/>
      <c r="R1218" s="872"/>
      <c r="S1218" s="872"/>
    </row>
    <row r="1219" spans="11:19">
      <c r="K1219" s="872"/>
      <c r="L1219" s="872"/>
      <c r="M1219" s="872"/>
      <c r="N1219" s="872"/>
      <c r="O1219" s="872"/>
      <c r="P1219" s="872"/>
      <c r="Q1219" s="872"/>
      <c r="R1219" s="872"/>
      <c r="S1219" s="872"/>
    </row>
    <row r="1220" spans="11:19">
      <c r="K1220" s="872"/>
      <c r="S1220" s="872"/>
    </row>
    <row r="1221" spans="11:19">
      <c r="K1221" s="872"/>
      <c r="S1221" s="872"/>
    </row>
  </sheetData>
  <mergeCells count="46">
    <mergeCell ref="A232:C232"/>
    <mergeCell ref="A243:C243"/>
    <mergeCell ref="A259:C259"/>
    <mergeCell ref="L71:R71"/>
    <mergeCell ref="A76:B76"/>
    <mergeCell ref="A84:F84"/>
    <mergeCell ref="B85:F85"/>
    <mergeCell ref="A130:D130"/>
    <mergeCell ref="A158:D158"/>
    <mergeCell ref="A170:D170"/>
    <mergeCell ref="B171:C171"/>
    <mergeCell ref="D171:E171"/>
    <mergeCell ref="F171:G171"/>
    <mergeCell ref="A200:D200"/>
    <mergeCell ref="B201:C201"/>
    <mergeCell ref="D201:E201"/>
    <mergeCell ref="A1:R1"/>
    <mergeCell ref="A2:R2"/>
    <mergeCell ref="A3:R3"/>
    <mergeCell ref="L6:R6"/>
    <mergeCell ref="L5:R5"/>
    <mergeCell ref="A6:G6"/>
    <mergeCell ref="A5:G5"/>
    <mergeCell ref="A4:G4"/>
    <mergeCell ref="L4:R4"/>
    <mergeCell ref="L28:R28"/>
    <mergeCell ref="A37:I37"/>
    <mergeCell ref="A39:F39"/>
    <mergeCell ref="A40:F40"/>
    <mergeCell ref="A41:F41"/>
    <mergeCell ref="F201:G201"/>
    <mergeCell ref="A207:G207"/>
    <mergeCell ref="A219:C219"/>
    <mergeCell ref="E219:G219"/>
    <mergeCell ref="A7:G7"/>
    <mergeCell ref="A8:G8"/>
    <mergeCell ref="A9:G9"/>
    <mergeCell ref="B10:D10"/>
    <mergeCell ref="E10:G10"/>
    <mergeCell ref="A18:D18"/>
    <mergeCell ref="A20:C20"/>
    <mergeCell ref="A24:G24"/>
    <mergeCell ref="A42:A43"/>
    <mergeCell ref="B42:B43"/>
    <mergeCell ref="C42:D42"/>
    <mergeCell ref="E42:F42"/>
  </mergeCells>
  <pageMargins left="0.7" right="0.7" top="0.75" bottom="0.75" header="0.3" footer="0.3"/>
  <pageSetup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63"/>
  <sheetViews>
    <sheetView zoomScaleNormal="100" zoomScaleSheetLayoutView="50" workbookViewId="0">
      <selection sqref="A1:R1"/>
    </sheetView>
  </sheetViews>
  <sheetFormatPr defaultColWidth="8.88671875" defaultRowHeight="13.2"/>
  <cols>
    <col min="1" max="1" width="36" style="872" customWidth="1"/>
    <col min="2" max="2" width="17.88671875" style="983" customWidth="1"/>
    <col min="3" max="4" width="17.88671875" style="925" customWidth="1"/>
    <col min="5" max="5" width="21.33203125" style="925" customWidth="1"/>
    <col min="6" max="6" width="17.88671875" style="925" customWidth="1"/>
    <col min="7" max="7" width="17.44140625" style="925" customWidth="1"/>
    <col min="8" max="9" width="15.109375" style="925" customWidth="1"/>
    <col min="10" max="10" width="0.44140625" style="1056" customWidth="1"/>
    <col min="11" max="11" width="11.88671875" style="927" customWidth="1"/>
    <col min="12" max="12" width="12.88671875" style="927" customWidth="1"/>
    <col min="13" max="16" width="12.88671875" style="928" customWidth="1"/>
    <col min="17" max="17" width="10" style="928" customWidth="1"/>
    <col min="18" max="18" width="7.6640625" style="928" customWidth="1"/>
    <col min="19" max="19" width="8.88671875" style="928"/>
    <col min="20" max="16384" width="8.88671875" style="872"/>
  </cols>
  <sheetData>
    <row r="1" spans="1:19" ht="13.35" customHeight="1">
      <c r="A1" s="1424" t="s">
        <v>0</v>
      </c>
      <c r="B1" s="1424"/>
      <c r="C1" s="1424"/>
      <c r="D1" s="1424"/>
      <c r="E1" s="1424"/>
      <c r="F1" s="1424"/>
      <c r="G1" s="1424"/>
      <c r="H1" s="1424"/>
      <c r="I1" s="1424"/>
      <c r="J1" s="1424"/>
      <c r="K1" s="1424"/>
      <c r="L1" s="1424"/>
      <c r="M1" s="1424"/>
      <c r="N1" s="1424"/>
      <c r="O1" s="1424"/>
      <c r="P1" s="1424"/>
      <c r="Q1" s="1424"/>
      <c r="R1" s="1424"/>
      <c r="S1" s="872"/>
    </row>
    <row r="2" spans="1:19" ht="35.25" customHeight="1">
      <c r="A2" s="1425"/>
      <c r="B2" s="1425"/>
      <c r="C2" s="1425"/>
      <c r="D2" s="1425"/>
      <c r="E2" s="1425"/>
      <c r="F2" s="1425"/>
      <c r="G2" s="1425"/>
      <c r="H2" s="1425"/>
      <c r="I2" s="1425"/>
      <c r="J2" s="1425"/>
      <c r="K2" s="1425"/>
      <c r="L2" s="1425"/>
      <c r="M2" s="1425"/>
      <c r="N2" s="1425"/>
      <c r="O2" s="1425"/>
      <c r="P2" s="1425"/>
      <c r="Q2" s="1425"/>
      <c r="R2" s="1425"/>
      <c r="S2" s="872"/>
    </row>
    <row r="3" spans="1:19" ht="5.25" customHeight="1">
      <c r="A3" s="1426"/>
      <c r="B3" s="1426"/>
      <c r="C3" s="1426"/>
      <c r="D3" s="1426"/>
      <c r="E3" s="1426"/>
      <c r="F3" s="1426"/>
      <c r="G3" s="1426"/>
      <c r="H3" s="1426"/>
      <c r="I3" s="1426"/>
      <c r="J3" s="1426"/>
      <c r="K3" s="1426"/>
      <c r="L3" s="1426"/>
      <c r="M3" s="1426"/>
      <c r="N3" s="1426"/>
      <c r="O3" s="1426"/>
      <c r="P3" s="1426"/>
      <c r="Q3" s="1426"/>
      <c r="R3" s="1426"/>
      <c r="S3" s="872"/>
    </row>
    <row r="4" spans="1:19" ht="30" customHeight="1">
      <c r="A4" s="1428" t="s">
        <v>552</v>
      </c>
      <c r="B4" s="1428"/>
      <c r="C4" s="1428"/>
      <c r="D4" s="1428"/>
      <c r="E4" s="1428"/>
      <c r="F4" s="1428"/>
      <c r="G4" s="1428"/>
      <c r="H4" s="873"/>
      <c r="I4" s="873"/>
      <c r="J4" s="1052"/>
      <c r="K4" s="872"/>
      <c r="L4" s="1429" t="s">
        <v>553</v>
      </c>
      <c r="M4" s="1429"/>
      <c r="N4" s="1429"/>
      <c r="O4" s="1429"/>
      <c r="P4" s="1429"/>
      <c r="Q4" s="1429"/>
      <c r="R4" s="1429"/>
      <c r="S4" s="872"/>
    </row>
    <row r="5" spans="1:19" ht="15.6">
      <c r="A5" s="1414" t="s">
        <v>181</v>
      </c>
      <c r="B5" s="1414"/>
      <c r="C5" s="1414"/>
      <c r="D5" s="1414"/>
      <c r="E5" s="1414"/>
      <c r="F5" s="1414"/>
      <c r="G5" s="1414"/>
      <c r="H5" s="873"/>
      <c r="I5" s="873"/>
      <c r="J5" s="1052"/>
      <c r="K5" s="872"/>
      <c r="L5" s="1427"/>
      <c r="M5" s="1427"/>
      <c r="N5" s="1427"/>
      <c r="O5" s="1427"/>
      <c r="P5" s="1427"/>
      <c r="Q5" s="1427"/>
      <c r="R5" s="1427"/>
      <c r="S5" s="872"/>
    </row>
    <row r="6" spans="1:19" ht="13.5" customHeight="1">
      <c r="A6" s="1414"/>
      <c r="B6" s="1414"/>
      <c r="C6" s="1414"/>
      <c r="D6" s="1414"/>
      <c r="E6" s="1414"/>
      <c r="F6" s="1414"/>
      <c r="G6" s="1414"/>
      <c r="H6" s="873"/>
      <c r="I6" s="873"/>
      <c r="J6" s="1052"/>
      <c r="K6" s="872"/>
      <c r="L6" s="1422" t="s">
        <v>190</v>
      </c>
      <c r="M6" s="1422"/>
      <c r="N6" s="1422"/>
      <c r="O6" s="1422"/>
      <c r="P6" s="1422"/>
      <c r="Q6" s="1422"/>
      <c r="R6" s="1422"/>
      <c r="S6" s="872"/>
    </row>
    <row r="7" spans="1:19" ht="13.5" customHeight="1">
      <c r="A7" s="1413" t="s">
        <v>45</v>
      </c>
      <c r="B7" s="1413"/>
      <c r="C7" s="1413"/>
      <c r="D7" s="1413"/>
      <c r="E7" s="1413"/>
      <c r="F7" s="1413"/>
      <c r="G7" s="1413"/>
      <c r="H7" s="873"/>
      <c r="I7" s="873"/>
      <c r="J7" s="1052"/>
      <c r="K7" s="872"/>
      <c r="L7" s="875"/>
      <c r="M7" s="875"/>
      <c r="N7" s="875"/>
      <c r="O7" s="875"/>
      <c r="P7" s="875"/>
      <c r="Q7" s="875"/>
      <c r="R7" s="875"/>
      <c r="S7" s="872"/>
    </row>
    <row r="8" spans="1:19" ht="13.5" customHeight="1">
      <c r="A8" s="1414"/>
      <c r="B8" s="1414"/>
      <c r="C8" s="1414"/>
      <c r="D8" s="1414"/>
      <c r="E8" s="1414"/>
      <c r="F8" s="1414"/>
      <c r="G8" s="1414"/>
      <c r="H8" s="873"/>
      <c r="I8" s="873"/>
      <c r="J8" s="1052"/>
      <c r="K8" s="872"/>
      <c r="L8" s="875"/>
      <c r="M8" s="875"/>
      <c r="N8" s="875"/>
      <c r="O8" s="875"/>
      <c r="P8" s="875"/>
      <c r="Q8" s="875"/>
      <c r="R8" s="875"/>
      <c r="S8" s="872"/>
    </row>
    <row r="9" spans="1:19" ht="13.5" customHeight="1">
      <c r="A9" s="1412" t="s">
        <v>727</v>
      </c>
      <c r="B9" s="1412"/>
      <c r="C9" s="1412"/>
      <c r="D9" s="1412"/>
      <c r="E9" s="1412"/>
      <c r="F9" s="1412"/>
      <c r="G9" s="1412"/>
      <c r="H9" s="873"/>
      <c r="I9" s="873"/>
      <c r="J9" s="1052"/>
      <c r="K9" s="872"/>
      <c r="L9" s="872"/>
      <c r="M9" s="872"/>
      <c r="N9" s="872"/>
      <c r="O9" s="872"/>
      <c r="P9" s="872"/>
      <c r="Q9" s="872"/>
      <c r="R9" s="872"/>
      <c r="S9" s="872"/>
    </row>
    <row r="10" spans="1:19" ht="13.8" thickBot="1">
      <c r="A10" s="876"/>
      <c r="B10" s="1415" t="s">
        <v>51</v>
      </c>
      <c r="C10" s="1416"/>
      <c r="D10" s="1416"/>
      <c r="E10" s="1415" t="s">
        <v>52</v>
      </c>
      <c r="F10" s="1416"/>
      <c r="G10" s="1416"/>
      <c r="H10" s="873"/>
      <c r="I10" s="873"/>
      <c r="J10" s="1053"/>
      <c r="K10" s="872"/>
      <c r="L10" s="872"/>
      <c r="M10" s="872"/>
      <c r="N10" s="872"/>
      <c r="O10" s="872"/>
      <c r="P10" s="872"/>
      <c r="Q10" s="872"/>
      <c r="R10" s="872"/>
      <c r="S10" s="872"/>
    </row>
    <row r="11" spans="1:19" ht="29.25" customHeight="1" thickBot="1">
      <c r="A11" s="878"/>
      <c r="B11" s="879" t="s">
        <v>183</v>
      </c>
      <c r="C11" s="879" t="s">
        <v>184</v>
      </c>
      <c r="D11" s="880" t="s">
        <v>185</v>
      </c>
      <c r="E11" s="881" t="s">
        <v>186</v>
      </c>
      <c r="F11" s="879" t="s">
        <v>184</v>
      </c>
      <c r="G11" s="879" t="s">
        <v>57</v>
      </c>
      <c r="H11" s="873"/>
      <c r="I11" s="873"/>
      <c r="J11" s="1054"/>
      <c r="K11" s="872"/>
      <c r="L11" s="872"/>
      <c r="M11" s="872"/>
      <c r="N11" s="872"/>
      <c r="O11" s="872"/>
      <c r="P11" s="872"/>
      <c r="Q11" s="872"/>
      <c r="R11" s="872"/>
      <c r="S11" s="872"/>
    </row>
    <row r="12" spans="1:19" ht="13.5" customHeight="1">
      <c r="A12" s="883" t="s">
        <v>187</v>
      </c>
      <c r="B12" s="60">
        <v>1406789</v>
      </c>
      <c r="C12" s="60">
        <v>1216306</v>
      </c>
      <c r="D12" s="851">
        <f>C12/B12</f>
        <v>0.86459732056477556</v>
      </c>
      <c r="E12" s="852">
        <v>1682756</v>
      </c>
      <c r="F12" s="60">
        <v>1216306</v>
      </c>
      <c r="G12" s="853">
        <f>F12/E12</f>
        <v>0.72280592076331918</v>
      </c>
      <c r="H12" s="873"/>
      <c r="I12" s="873"/>
      <c r="J12" s="1055"/>
      <c r="K12" s="872"/>
      <c r="L12" s="872"/>
      <c r="M12" s="872"/>
      <c r="N12" s="872"/>
      <c r="O12" s="872"/>
      <c r="P12" s="872"/>
      <c r="Q12" s="872"/>
      <c r="R12" s="872"/>
      <c r="S12" s="872"/>
    </row>
    <row r="13" spans="1:19">
      <c r="A13" s="883" t="s">
        <v>188</v>
      </c>
      <c r="B13" s="60">
        <v>363.89299999999997</v>
      </c>
      <c r="C13" s="60">
        <v>335.94594758064517</v>
      </c>
      <c r="D13" s="854">
        <f>C13/B13</f>
        <v>0.92319980758257292</v>
      </c>
      <c r="E13" s="852">
        <v>474</v>
      </c>
      <c r="F13" s="60">
        <v>335.94594758064517</v>
      </c>
      <c r="G13" s="853">
        <f>F13/E13</f>
        <v>0.70874672485368184</v>
      </c>
      <c r="H13" s="873"/>
      <c r="I13" s="873"/>
      <c r="J13" s="1054"/>
      <c r="K13" s="872"/>
      <c r="L13" s="872"/>
      <c r="M13" s="872"/>
      <c r="N13" s="872"/>
      <c r="O13" s="872"/>
      <c r="P13" s="872"/>
      <c r="Q13" s="872"/>
      <c r="R13" s="872"/>
      <c r="S13" s="872"/>
    </row>
    <row r="14" spans="1:19" ht="13.5" customHeight="1">
      <c r="A14" s="885"/>
      <c r="B14" s="886"/>
      <c r="C14" s="886"/>
      <c r="D14" s="887"/>
      <c r="E14" s="873"/>
      <c r="F14" s="873"/>
      <c r="G14" s="873"/>
      <c r="H14" s="873"/>
      <c r="I14" s="873"/>
      <c r="J14" s="1053"/>
      <c r="K14" s="872"/>
      <c r="L14" s="872"/>
      <c r="M14" s="872"/>
      <c r="N14" s="872"/>
      <c r="O14" s="872"/>
      <c r="P14" s="872"/>
      <c r="Q14" s="872"/>
      <c r="R14" s="872"/>
      <c r="S14" s="872"/>
    </row>
    <row r="15" spans="1:19" ht="13.5" customHeight="1">
      <c r="A15" s="888" t="s">
        <v>189</v>
      </c>
      <c r="B15" s="886"/>
      <c r="C15" s="886"/>
      <c r="D15" s="887"/>
      <c r="E15" s="873"/>
      <c r="F15" s="873"/>
      <c r="G15" s="873"/>
      <c r="H15" s="873"/>
      <c r="I15" s="873"/>
      <c r="J15" s="1053"/>
      <c r="K15" s="872"/>
      <c r="L15" s="872"/>
      <c r="M15" s="872"/>
      <c r="N15" s="872"/>
      <c r="O15" s="872"/>
      <c r="P15" s="872"/>
      <c r="Q15" s="872"/>
      <c r="R15" s="872"/>
      <c r="S15" s="872"/>
    </row>
    <row r="16" spans="1:19" ht="13.5" customHeight="1">
      <c r="A16" s="888"/>
      <c r="B16" s="886"/>
      <c r="C16" s="886"/>
      <c r="D16" s="887"/>
      <c r="E16" s="873"/>
      <c r="F16" s="873"/>
      <c r="G16" s="873"/>
      <c r="H16" s="873"/>
      <c r="I16" s="873"/>
      <c r="J16" s="1053"/>
      <c r="K16" s="872"/>
      <c r="L16" s="872"/>
      <c r="M16" s="872"/>
      <c r="N16" s="872"/>
      <c r="O16" s="872"/>
      <c r="P16" s="872"/>
      <c r="Q16" s="872"/>
      <c r="R16" s="872"/>
      <c r="S16" s="872"/>
    </row>
    <row r="17" spans="1:19" ht="13.5" customHeight="1">
      <c r="A17" s="885"/>
      <c r="B17" s="886"/>
      <c r="C17" s="886"/>
      <c r="D17" s="887"/>
      <c r="E17" s="873"/>
      <c r="F17" s="873"/>
      <c r="G17" s="873"/>
      <c r="H17" s="873"/>
      <c r="I17" s="873"/>
      <c r="J17" s="1053"/>
      <c r="K17" s="872"/>
      <c r="L17" s="872"/>
      <c r="M17" s="872"/>
      <c r="N17" s="872"/>
      <c r="O17" s="872"/>
      <c r="P17" s="872"/>
      <c r="Q17" s="872"/>
      <c r="R17" s="872"/>
      <c r="S17" s="872"/>
    </row>
    <row r="18" spans="1:19" ht="13.5" customHeight="1">
      <c r="A18" s="1412" t="s">
        <v>192</v>
      </c>
      <c r="B18" s="1412"/>
      <c r="C18" s="1412"/>
      <c r="D18" s="1412"/>
      <c r="E18" s="873"/>
      <c r="F18" s="873"/>
      <c r="G18" s="873"/>
      <c r="H18" s="873"/>
      <c r="I18" s="873"/>
      <c r="K18" s="872"/>
      <c r="L18" s="872"/>
      <c r="M18" s="872"/>
      <c r="N18" s="872"/>
      <c r="O18" s="872"/>
      <c r="P18" s="872"/>
      <c r="Q18" s="872"/>
      <c r="R18" s="872"/>
      <c r="S18" s="872"/>
    </row>
    <row r="19" spans="1:19" ht="27" thickBot="1">
      <c r="A19" s="890" t="s">
        <v>104</v>
      </c>
      <c r="B19" s="891" t="s">
        <v>105</v>
      </c>
      <c r="C19" s="891" t="s">
        <v>106</v>
      </c>
      <c r="D19" s="891" t="s">
        <v>107</v>
      </c>
      <c r="E19" s="873"/>
      <c r="F19" s="873"/>
      <c r="G19" s="873"/>
      <c r="H19" s="873"/>
      <c r="I19" s="873"/>
      <c r="K19" s="872"/>
      <c r="L19" s="872"/>
      <c r="M19" s="872"/>
      <c r="N19" s="872"/>
      <c r="O19" s="872"/>
      <c r="P19" s="872"/>
      <c r="Q19" s="872"/>
      <c r="R19" s="872"/>
      <c r="S19" s="872"/>
    </row>
    <row r="20" spans="1:19" ht="13.8" thickTop="1">
      <c r="A20" s="1417" t="s">
        <v>554</v>
      </c>
      <c r="B20" s="1417"/>
      <c r="C20" s="1417"/>
      <c r="D20" s="892">
        <v>1</v>
      </c>
      <c r="E20" s="873"/>
      <c r="F20" s="873"/>
      <c r="G20" s="873"/>
      <c r="H20" s="873"/>
      <c r="I20" s="873"/>
      <c r="J20" s="1057"/>
      <c r="K20" s="872"/>
      <c r="L20" s="872"/>
      <c r="M20" s="872"/>
      <c r="N20" s="872"/>
      <c r="O20" s="872"/>
      <c r="P20" s="872"/>
      <c r="Q20" s="872"/>
      <c r="R20" s="872"/>
      <c r="S20" s="872"/>
    </row>
    <row r="21" spans="1:19">
      <c r="A21" s="894"/>
      <c r="B21" s="894"/>
      <c r="C21" s="894"/>
      <c r="D21" s="894"/>
      <c r="E21" s="873"/>
      <c r="F21" s="873"/>
      <c r="G21" s="873"/>
      <c r="H21" s="873"/>
      <c r="I21" s="873"/>
      <c r="J21" s="1057"/>
      <c r="K21" s="872"/>
      <c r="L21" s="872"/>
      <c r="M21" s="872"/>
      <c r="N21" s="872"/>
      <c r="O21" s="872"/>
      <c r="P21" s="872"/>
      <c r="Q21" s="872"/>
      <c r="R21" s="872"/>
      <c r="S21" s="872"/>
    </row>
    <row r="22" spans="1:19">
      <c r="A22" s="894"/>
      <c r="B22" s="894"/>
      <c r="C22" s="894"/>
      <c r="D22" s="894"/>
      <c r="E22" s="873"/>
      <c r="F22" s="895"/>
      <c r="G22" s="873"/>
      <c r="H22" s="873"/>
      <c r="I22" s="873"/>
      <c r="J22" s="1057"/>
      <c r="K22" s="872"/>
      <c r="L22" s="872"/>
      <c r="M22" s="872"/>
      <c r="N22" s="872"/>
      <c r="O22" s="872"/>
      <c r="P22" s="872"/>
      <c r="Q22" s="872"/>
      <c r="R22" s="872"/>
      <c r="S22" s="872"/>
    </row>
    <row r="23" spans="1:19">
      <c r="A23" s="894"/>
      <c r="B23" s="894"/>
      <c r="C23" s="894"/>
      <c r="D23" s="894"/>
      <c r="E23" s="873"/>
      <c r="F23" s="873"/>
      <c r="G23" s="873"/>
      <c r="H23" s="873"/>
      <c r="I23" s="873"/>
      <c r="J23" s="1057"/>
      <c r="K23" s="872"/>
      <c r="L23" s="872"/>
      <c r="M23" s="872"/>
      <c r="N23" s="872"/>
      <c r="O23" s="872"/>
      <c r="P23" s="872"/>
      <c r="Q23" s="872"/>
      <c r="R23" s="872"/>
      <c r="S23" s="872"/>
    </row>
    <row r="24" spans="1:19" ht="13.5" customHeight="1">
      <c r="A24" s="1418" t="s">
        <v>555</v>
      </c>
      <c r="B24" s="1418"/>
      <c r="C24" s="1418"/>
      <c r="D24" s="1418"/>
      <c r="E24" s="1418"/>
      <c r="F24" s="1418"/>
      <c r="G24" s="1418"/>
      <c r="H24" s="919"/>
      <c r="I24" s="873"/>
      <c r="J24" s="1057"/>
      <c r="K24" s="872"/>
      <c r="L24" s="872"/>
      <c r="M24" s="872"/>
      <c r="N24" s="872"/>
      <c r="O24" s="872"/>
      <c r="P24" s="872"/>
      <c r="Q24" s="872"/>
      <c r="R24" s="872"/>
      <c r="S24" s="872"/>
    </row>
    <row r="25" spans="1:19" ht="53.4" thickBot="1">
      <c r="A25" s="896" t="s">
        <v>556</v>
      </c>
      <c r="B25" s="897" t="s">
        <v>728</v>
      </c>
      <c r="C25" s="897" t="s">
        <v>729</v>
      </c>
      <c r="D25" s="897" t="s">
        <v>730</v>
      </c>
      <c r="E25" s="897" t="s">
        <v>733</v>
      </c>
      <c r="F25" s="897" t="s">
        <v>731</v>
      </c>
      <c r="G25" s="897" t="s">
        <v>732</v>
      </c>
      <c r="H25" s="897" t="s">
        <v>734</v>
      </c>
      <c r="I25" s="897" t="s">
        <v>557</v>
      </c>
      <c r="J25" s="1057"/>
      <c r="K25" s="872"/>
      <c r="L25" s="872"/>
      <c r="M25" s="872"/>
      <c r="N25" s="872"/>
      <c r="O25" s="872"/>
      <c r="P25" s="872"/>
      <c r="Q25" s="872"/>
      <c r="R25" s="872"/>
      <c r="S25" s="872"/>
    </row>
    <row r="26" spans="1:19" ht="13.8" thickTop="1">
      <c r="A26" s="898" t="s">
        <v>911</v>
      </c>
      <c r="B26" s="988">
        <v>-0.33756769649216889</v>
      </c>
      <c r="C26" s="1058">
        <v>3727037</v>
      </c>
      <c r="D26" s="1058">
        <v>1258127.2948310836</v>
      </c>
      <c r="E26" s="886">
        <v>1052808.3593080428</v>
      </c>
      <c r="F26" s="1058">
        <v>41821.294831083622</v>
      </c>
      <c r="G26" s="1058">
        <v>1216306</v>
      </c>
      <c r="H26" s="886">
        <v>1406789</v>
      </c>
      <c r="I26" s="886">
        <v>335.94594758064517</v>
      </c>
      <c r="J26" s="1057"/>
      <c r="K26" s="872"/>
      <c r="L26" s="872"/>
      <c r="M26" s="872"/>
      <c r="N26" s="872"/>
      <c r="O26" s="872"/>
      <c r="P26" s="872"/>
      <c r="Q26" s="872"/>
      <c r="R26" s="872"/>
      <c r="S26" s="872"/>
    </row>
    <row r="27" spans="1:19" ht="13.8" thickBot="1">
      <c r="A27" s="906" t="s">
        <v>34</v>
      </c>
      <c r="B27" s="1016"/>
      <c r="C27" s="1059"/>
      <c r="D27" s="1016">
        <v>1258127.2948310836</v>
      </c>
      <c r="E27" s="1016"/>
      <c r="F27" s="1016">
        <v>41821.294831083564</v>
      </c>
      <c r="G27" s="1016">
        <v>1216306</v>
      </c>
      <c r="H27" s="1016"/>
      <c r="I27" s="1016">
        <v>335.94594758064517</v>
      </c>
      <c r="J27" s="1057"/>
      <c r="K27" s="872"/>
      <c r="L27" s="872"/>
      <c r="M27" s="872"/>
      <c r="N27" s="872"/>
      <c r="O27" s="872"/>
      <c r="P27" s="872"/>
      <c r="Q27" s="872"/>
      <c r="R27" s="872"/>
      <c r="S27" s="872"/>
    </row>
    <row r="28" spans="1:19" ht="13.8" thickTop="1">
      <c r="A28" s="910"/>
      <c r="B28" s="911"/>
      <c r="C28" s="912"/>
      <c r="D28" s="911"/>
      <c r="E28" s="911"/>
      <c r="F28" s="911"/>
      <c r="G28" s="913"/>
      <c r="H28" s="873"/>
      <c r="I28" s="873"/>
      <c r="J28" s="1057"/>
      <c r="K28" s="872"/>
      <c r="L28" s="1422" t="s">
        <v>345</v>
      </c>
      <c r="M28" s="1422"/>
      <c r="N28" s="1422"/>
      <c r="O28" s="1422"/>
      <c r="P28" s="1422"/>
      <c r="Q28" s="1422"/>
      <c r="R28" s="1422"/>
      <c r="S28" s="872"/>
    </row>
    <row r="29" spans="1:19">
      <c r="A29" s="914" t="s">
        <v>561</v>
      </c>
      <c r="B29" s="894"/>
      <c r="C29" s="894"/>
      <c r="D29" s="894"/>
      <c r="E29" s="873"/>
      <c r="F29" s="873"/>
      <c r="G29" s="873"/>
      <c r="H29" s="873"/>
      <c r="I29" s="873"/>
      <c r="J29" s="1057"/>
      <c r="K29" s="872"/>
      <c r="L29" s="872"/>
      <c r="M29" s="872"/>
      <c r="N29" s="872"/>
      <c r="O29" s="872"/>
      <c r="P29" s="872"/>
      <c r="Q29" s="872"/>
      <c r="R29" s="872"/>
      <c r="S29" s="872"/>
    </row>
    <row r="30" spans="1:19">
      <c r="A30" s="914" t="s">
        <v>735</v>
      </c>
      <c r="B30" s="894"/>
      <c r="C30" s="894"/>
      <c r="D30" s="894"/>
      <c r="E30" s="873"/>
      <c r="F30" s="873"/>
      <c r="G30" s="1251"/>
      <c r="H30" s="873"/>
      <c r="I30" s="873"/>
      <c r="J30" s="1057"/>
      <c r="K30" s="872"/>
      <c r="L30" s="872"/>
      <c r="M30" s="872"/>
      <c r="N30" s="872"/>
      <c r="O30" s="872"/>
      <c r="P30" s="872"/>
      <c r="Q30" s="872"/>
      <c r="R30" s="872"/>
      <c r="S30" s="872"/>
    </row>
    <row r="31" spans="1:19">
      <c r="A31" s="915" t="s">
        <v>736</v>
      </c>
      <c r="B31" s="894"/>
      <c r="C31" s="894"/>
      <c r="D31" s="894"/>
      <c r="E31" s="873"/>
      <c r="F31" s="873"/>
      <c r="G31" s="1251"/>
      <c r="H31" s="873"/>
      <c r="I31" s="873"/>
      <c r="J31" s="1057"/>
      <c r="K31" s="872"/>
      <c r="L31" s="872"/>
      <c r="M31" s="872"/>
      <c r="N31" s="872"/>
      <c r="O31" s="872"/>
      <c r="P31" s="872"/>
      <c r="Q31" s="872"/>
      <c r="R31" s="872"/>
      <c r="S31" s="872"/>
    </row>
    <row r="32" spans="1:19" ht="13.5" customHeight="1">
      <c r="A32" s="894"/>
      <c r="B32" s="894"/>
      <c r="C32" s="894"/>
      <c r="D32" s="894"/>
      <c r="E32" s="873"/>
      <c r="F32" s="873"/>
      <c r="G32" s="1251"/>
      <c r="H32" s="873"/>
      <c r="I32" s="873"/>
      <c r="J32" s="1057"/>
      <c r="K32" s="872"/>
      <c r="L32" s="872"/>
      <c r="M32" s="872"/>
      <c r="N32" s="872"/>
      <c r="O32" s="872"/>
      <c r="P32" s="872"/>
      <c r="Q32" s="872"/>
      <c r="R32" s="872"/>
      <c r="S32" s="872"/>
    </row>
    <row r="33" spans="1:19" ht="13.5" customHeight="1">
      <c r="A33" s="894"/>
      <c r="B33" s="894"/>
      <c r="C33" s="894"/>
      <c r="D33" s="894"/>
      <c r="E33" s="873"/>
      <c r="F33" s="873"/>
      <c r="G33" s="873"/>
      <c r="H33" s="873"/>
      <c r="I33" s="873"/>
      <c r="J33" s="1053"/>
      <c r="K33" s="872"/>
      <c r="L33" s="872"/>
      <c r="M33" s="872"/>
      <c r="N33" s="872"/>
      <c r="O33" s="872"/>
      <c r="P33" s="872"/>
      <c r="Q33" s="872"/>
      <c r="R33" s="872"/>
      <c r="S33" s="872"/>
    </row>
    <row r="34" spans="1:19" ht="13.5" customHeight="1">
      <c r="A34" s="916"/>
      <c r="B34" s="916"/>
      <c r="C34" s="916"/>
      <c r="D34" s="916"/>
      <c r="E34" s="873"/>
      <c r="F34" s="873"/>
      <c r="G34" s="873"/>
      <c r="H34" s="873"/>
      <c r="I34" s="873"/>
      <c r="J34" s="1060"/>
      <c r="K34" s="872"/>
      <c r="L34" s="872"/>
      <c r="M34" s="872"/>
      <c r="N34" s="872"/>
      <c r="O34" s="872"/>
      <c r="P34" s="872"/>
      <c r="Q34" s="872"/>
      <c r="R34" s="872"/>
      <c r="S34" s="872"/>
    </row>
    <row r="35" spans="1:19" ht="5.25" customHeight="1">
      <c r="A35" s="1423"/>
      <c r="B35" s="1423"/>
      <c r="C35" s="1423"/>
      <c r="D35" s="1423"/>
      <c r="E35" s="1423"/>
      <c r="F35" s="1423"/>
      <c r="G35" s="1423"/>
      <c r="H35" s="1423"/>
      <c r="I35" s="1423"/>
      <c r="J35" s="1052"/>
      <c r="K35" s="872"/>
      <c r="L35" s="872"/>
      <c r="M35" s="872"/>
      <c r="N35" s="872"/>
      <c r="O35" s="872"/>
      <c r="P35" s="872"/>
      <c r="Q35" s="872"/>
      <c r="R35" s="872"/>
      <c r="S35" s="872"/>
    </row>
    <row r="36" spans="1:19">
      <c r="A36" s="918"/>
      <c r="B36" s="918"/>
      <c r="C36" s="918"/>
      <c r="D36" s="918"/>
      <c r="E36" s="918"/>
      <c r="F36" s="918"/>
      <c r="G36" s="918"/>
      <c r="H36" s="918"/>
      <c r="I36" s="918"/>
      <c r="J36" s="1053"/>
      <c r="K36" s="872"/>
      <c r="L36" s="872"/>
      <c r="M36" s="872"/>
      <c r="N36" s="872"/>
      <c r="O36" s="872"/>
      <c r="P36" s="872"/>
      <c r="Q36" s="872"/>
      <c r="R36" s="872"/>
      <c r="S36" s="872"/>
    </row>
    <row r="37" spans="1:19" ht="13.5" customHeight="1">
      <c r="A37" s="1414" t="s">
        <v>207</v>
      </c>
      <c r="B37" s="1414"/>
      <c r="C37" s="1414"/>
      <c r="D37" s="1414"/>
      <c r="E37" s="1414"/>
      <c r="F37" s="1414"/>
      <c r="G37" s="873"/>
      <c r="H37" s="873"/>
      <c r="I37" s="873"/>
      <c r="J37" s="1054"/>
      <c r="K37" s="872"/>
      <c r="L37" s="872"/>
      <c r="M37" s="872"/>
      <c r="N37" s="872"/>
      <c r="O37" s="872"/>
      <c r="P37" s="872"/>
      <c r="Q37" s="872"/>
      <c r="R37" s="872"/>
      <c r="S37" s="872"/>
    </row>
    <row r="38" spans="1:19" ht="13.5" customHeight="1">
      <c r="A38" s="1414"/>
      <c r="B38" s="1414"/>
      <c r="C38" s="1414"/>
      <c r="D38" s="1414"/>
      <c r="E38" s="1414"/>
      <c r="F38" s="1414"/>
      <c r="G38" s="873"/>
      <c r="H38" s="873"/>
      <c r="I38" s="873"/>
      <c r="J38" s="1054"/>
      <c r="K38" s="872"/>
      <c r="L38" s="872"/>
      <c r="M38" s="872"/>
      <c r="N38" s="872"/>
      <c r="O38" s="872"/>
      <c r="P38" s="872"/>
      <c r="Q38" s="872"/>
      <c r="R38" s="872"/>
      <c r="S38" s="872"/>
    </row>
    <row r="39" spans="1:19" ht="13.5" customHeight="1">
      <c r="A39" s="1411" t="s">
        <v>737</v>
      </c>
      <c r="B39" s="1411"/>
      <c r="C39" s="1411"/>
      <c r="D39" s="1411"/>
      <c r="E39" s="1411"/>
      <c r="F39" s="1411"/>
      <c r="G39" s="919"/>
      <c r="H39" s="873"/>
      <c r="I39" s="873"/>
      <c r="J39" s="1055"/>
      <c r="K39" s="872"/>
      <c r="L39" s="872"/>
      <c r="M39" s="872"/>
      <c r="N39" s="872"/>
      <c r="O39" s="872"/>
      <c r="P39" s="872"/>
      <c r="Q39" s="872"/>
      <c r="R39" s="872"/>
      <c r="S39" s="872"/>
    </row>
    <row r="40" spans="1:19" ht="13.5" customHeight="1" thickBot="1">
      <c r="A40" s="1419" t="s">
        <v>556</v>
      </c>
      <c r="B40" s="1419" t="s">
        <v>738</v>
      </c>
      <c r="C40" s="1421" t="s">
        <v>739</v>
      </c>
      <c r="D40" s="1421"/>
      <c r="E40" s="1421" t="s">
        <v>740</v>
      </c>
      <c r="F40" s="1421"/>
      <c r="G40" s="919"/>
      <c r="H40" s="920"/>
      <c r="I40" s="920"/>
      <c r="J40" s="1054"/>
      <c r="K40" s="872"/>
      <c r="L40" s="872"/>
      <c r="M40" s="872"/>
      <c r="N40" s="872"/>
      <c r="O40" s="872"/>
      <c r="P40" s="872"/>
      <c r="Q40" s="872"/>
      <c r="R40" s="872"/>
      <c r="S40" s="872"/>
    </row>
    <row r="41" spans="1:19" ht="13.35" customHeight="1" thickBot="1">
      <c r="A41" s="1420"/>
      <c r="B41" s="1420"/>
      <c r="C41" s="921" t="s">
        <v>741</v>
      </c>
      <c r="D41" s="921" t="s">
        <v>742</v>
      </c>
      <c r="E41" s="921" t="s">
        <v>741</v>
      </c>
      <c r="F41" s="921" t="s">
        <v>742</v>
      </c>
      <c r="G41" s="919"/>
      <c r="H41" s="922"/>
      <c r="I41" s="922"/>
      <c r="J41" s="1053"/>
      <c r="K41" s="872"/>
      <c r="L41" s="872"/>
      <c r="M41" s="872"/>
      <c r="N41" s="872"/>
      <c r="O41" s="872"/>
      <c r="P41" s="872"/>
      <c r="Q41" s="872"/>
      <c r="R41" s="872"/>
      <c r="S41" s="872"/>
    </row>
    <row r="42" spans="1:19" ht="13.35" customHeight="1" thickTop="1">
      <c r="A42" s="898" t="s">
        <v>911</v>
      </c>
      <c r="B42" s="923" t="s">
        <v>743</v>
      </c>
      <c r="C42" s="924">
        <v>20431</v>
      </c>
      <c r="D42" s="924">
        <v>12254</v>
      </c>
      <c r="E42" s="924">
        <v>454012</v>
      </c>
      <c r="F42" s="924">
        <v>273296</v>
      </c>
      <c r="K42" s="872"/>
      <c r="L42" s="872"/>
      <c r="M42" s="872"/>
      <c r="N42" s="872"/>
      <c r="O42" s="872"/>
      <c r="P42" s="872"/>
      <c r="Q42" s="872"/>
      <c r="R42" s="872"/>
      <c r="S42" s="872"/>
    </row>
    <row r="43" spans="1:19" ht="14.4">
      <c r="A43" s="910"/>
      <c r="B43" s="923" t="s">
        <v>744</v>
      </c>
      <c r="C43" s="924">
        <v>20431</v>
      </c>
      <c r="D43" s="924">
        <v>12254</v>
      </c>
      <c r="E43" s="924">
        <v>448381</v>
      </c>
      <c r="F43" s="924">
        <v>269765</v>
      </c>
      <c r="K43" s="872"/>
      <c r="L43" s="872"/>
      <c r="M43" s="872"/>
      <c r="N43" s="872"/>
      <c r="O43" s="872"/>
      <c r="P43" s="872"/>
      <c r="Q43" s="872"/>
      <c r="R43" s="872"/>
      <c r="S43" s="872"/>
    </row>
    <row r="44" spans="1:19" ht="14.4">
      <c r="A44" s="910"/>
      <c r="B44" s="923" t="s">
        <v>745</v>
      </c>
      <c r="C44" s="924">
        <v>20431</v>
      </c>
      <c r="D44" s="924">
        <v>12254</v>
      </c>
      <c r="E44" s="924">
        <v>428260</v>
      </c>
      <c r="F44" s="924">
        <v>257709</v>
      </c>
      <c r="J44" s="1061"/>
      <c r="K44" s="872"/>
      <c r="L44" s="872"/>
      <c r="M44" s="872"/>
      <c r="N44" s="872"/>
      <c r="O44" s="872"/>
      <c r="P44" s="872"/>
      <c r="Q44" s="872"/>
      <c r="R44" s="872"/>
      <c r="S44" s="872"/>
    </row>
    <row r="45" spans="1:19" ht="28.8">
      <c r="A45" s="910"/>
      <c r="B45" s="923" t="s">
        <v>746</v>
      </c>
      <c r="C45" s="924">
        <v>10537</v>
      </c>
      <c r="D45" s="924">
        <v>6411</v>
      </c>
      <c r="E45" s="924">
        <v>283797</v>
      </c>
      <c r="F45" s="924">
        <v>172374</v>
      </c>
      <c r="G45" s="848"/>
      <c r="J45" s="1061"/>
      <c r="K45" s="872"/>
      <c r="L45" s="872"/>
      <c r="M45" s="872"/>
      <c r="N45" s="872"/>
      <c r="O45" s="872"/>
      <c r="P45" s="872"/>
      <c r="Q45" s="872"/>
      <c r="R45" s="872"/>
      <c r="S45" s="872"/>
    </row>
    <row r="46" spans="1:19" ht="28.8">
      <c r="A46" s="910"/>
      <c r="B46" s="923" t="s">
        <v>747</v>
      </c>
      <c r="C46" s="924">
        <v>10537</v>
      </c>
      <c r="D46" s="924">
        <v>6410</v>
      </c>
      <c r="E46" s="924">
        <v>283797</v>
      </c>
      <c r="F46" s="924">
        <v>172362</v>
      </c>
      <c r="G46" s="848"/>
      <c r="J46" s="1061"/>
      <c r="K46" s="872"/>
      <c r="L46" s="1422"/>
      <c r="M46" s="1422"/>
      <c r="N46" s="1422"/>
      <c r="O46" s="1422"/>
      <c r="P46" s="1422"/>
      <c r="Q46" s="1422"/>
      <c r="R46" s="1422"/>
      <c r="S46" s="872"/>
    </row>
    <row r="47" spans="1:19" ht="28.8">
      <c r="A47" s="910"/>
      <c r="B47" s="923" t="s">
        <v>748</v>
      </c>
      <c r="C47" s="924">
        <v>10537</v>
      </c>
      <c r="D47" s="924">
        <v>6410</v>
      </c>
      <c r="E47" s="924">
        <v>256500</v>
      </c>
      <c r="F47" s="924">
        <v>155754</v>
      </c>
      <c r="G47" s="848"/>
      <c r="J47" s="1061"/>
      <c r="K47" s="872"/>
      <c r="L47" s="872"/>
      <c r="M47" s="872"/>
      <c r="N47" s="872"/>
      <c r="O47" s="872"/>
      <c r="P47" s="872"/>
      <c r="Q47" s="872"/>
      <c r="R47" s="872"/>
      <c r="S47" s="872"/>
    </row>
    <row r="48" spans="1:19" ht="14.4">
      <c r="A48" s="910"/>
      <c r="B48" s="923" t="s">
        <v>749</v>
      </c>
      <c r="C48" s="924">
        <v>10537</v>
      </c>
      <c r="D48" s="924">
        <v>6410</v>
      </c>
      <c r="E48" s="924">
        <v>248381</v>
      </c>
      <c r="F48" s="924">
        <v>150866</v>
      </c>
      <c r="G48" s="848"/>
      <c r="J48" s="1061"/>
      <c r="K48" s="872"/>
      <c r="L48" s="872"/>
      <c r="M48" s="872"/>
      <c r="N48" s="872"/>
      <c r="O48" s="872"/>
      <c r="P48" s="872"/>
      <c r="Q48" s="872"/>
      <c r="R48" s="872"/>
      <c r="S48" s="872"/>
    </row>
    <row r="49" spans="1:21" ht="28.8">
      <c r="A49" s="910"/>
      <c r="B49" s="923" t="s">
        <v>750</v>
      </c>
      <c r="C49" s="924">
        <v>10537</v>
      </c>
      <c r="D49" s="924">
        <v>6410</v>
      </c>
      <c r="E49" s="924">
        <v>247524</v>
      </c>
      <c r="F49" s="924">
        <v>150261</v>
      </c>
      <c r="J49" s="1061"/>
      <c r="K49" s="872"/>
      <c r="L49" s="872"/>
      <c r="M49" s="872"/>
      <c r="N49" s="872"/>
      <c r="O49" s="872"/>
      <c r="P49" s="872"/>
      <c r="Q49" s="872"/>
      <c r="R49" s="872"/>
      <c r="S49" s="872"/>
    </row>
    <row r="50" spans="1:21" ht="13.8" thickBot="1">
      <c r="A50" s="929"/>
      <c r="B50" s="929"/>
      <c r="C50" s="929"/>
      <c r="D50" s="929"/>
      <c r="E50" s="929"/>
      <c r="F50" s="929"/>
      <c r="J50" s="1061"/>
      <c r="K50" s="872"/>
      <c r="L50" s="873"/>
      <c r="M50" s="873"/>
      <c r="N50" s="873"/>
      <c r="O50" s="873"/>
      <c r="P50" s="873"/>
      <c r="Q50" s="873"/>
      <c r="R50" s="873"/>
      <c r="S50" s="872"/>
    </row>
    <row r="51" spans="1:21">
      <c r="A51" s="930"/>
      <c r="B51" s="930"/>
      <c r="C51" s="930"/>
      <c r="D51" s="930"/>
      <c r="E51" s="930"/>
      <c r="F51" s="930"/>
      <c r="J51" s="1061"/>
      <c r="K51" s="872"/>
      <c r="L51" s="873"/>
      <c r="M51" s="873"/>
      <c r="N51" s="873"/>
      <c r="O51" s="873"/>
      <c r="P51" s="873"/>
      <c r="Q51" s="873"/>
      <c r="R51" s="873"/>
      <c r="S51" s="872"/>
    </row>
    <row r="52" spans="1:21">
      <c r="A52" s="914" t="s">
        <v>561</v>
      </c>
      <c r="B52" s="930"/>
      <c r="C52" s="912"/>
      <c r="D52" s="912"/>
      <c r="J52" s="1061"/>
      <c r="K52" s="872"/>
      <c r="L52" s="872"/>
      <c r="M52" s="872"/>
      <c r="N52" s="872"/>
      <c r="O52" s="872"/>
      <c r="P52" s="872"/>
      <c r="Q52" s="872"/>
      <c r="R52" s="872"/>
      <c r="S52" s="872"/>
    </row>
    <row r="53" spans="1:21">
      <c r="A53" s="914"/>
      <c r="B53" s="930"/>
      <c r="C53" s="912"/>
      <c r="D53" s="912"/>
      <c r="J53" s="1061"/>
      <c r="K53" s="872"/>
      <c r="L53" s="872"/>
      <c r="M53" s="872"/>
      <c r="N53" s="872"/>
      <c r="O53" s="872"/>
      <c r="P53" s="872"/>
      <c r="Q53" s="872"/>
      <c r="R53" s="872"/>
      <c r="S53" s="872"/>
    </row>
    <row r="54" spans="1:21">
      <c r="A54" s="914"/>
      <c r="B54" s="930"/>
      <c r="C54" s="912"/>
      <c r="D54" s="912"/>
      <c r="J54" s="1061"/>
      <c r="K54" s="872"/>
      <c r="L54" s="872"/>
      <c r="M54" s="872"/>
      <c r="N54" s="872"/>
      <c r="O54" s="872"/>
      <c r="P54" s="872"/>
      <c r="Q54" s="872"/>
      <c r="R54" s="872"/>
      <c r="S54" s="872"/>
    </row>
    <row r="55" spans="1:21">
      <c r="A55" s="914"/>
      <c r="B55" s="930"/>
      <c r="C55" s="912"/>
      <c r="D55" s="912"/>
      <c r="J55" s="1061"/>
      <c r="K55" s="872"/>
      <c r="L55" s="872"/>
      <c r="M55" s="872"/>
      <c r="N55" s="872"/>
      <c r="O55" s="872"/>
      <c r="P55" s="872"/>
      <c r="Q55" s="872"/>
      <c r="R55" s="872"/>
      <c r="S55" s="872"/>
    </row>
    <row r="56" spans="1:21">
      <c r="A56" s="1253"/>
      <c r="B56" s="1253"/>
      <c r="C56" s="912"/>
      <c r="D56" s="912"/>
      <c r="J56" s="1061"/>
      <c r="K56" s="872"/>
      <c r="L56" s="872"/>
      <c r="M56" s="872"/>
      <c r="N56" s="872"/>
      <c r="O56" s="872"/>
      <c r="P56" s="872"/>
      <c r="Q56" s="872"/>
      <c r="R56" s="872"/>
      <c r="S56" s="872"/>
    </row>
    <row r="57" spans="1:21">
      <c r="A57" s="1253"/>
      <c r="B57" s="1253"/>
      <c r="C57" s="912"/>
      <c r="D57" s="912"/>
      <c r="J57" s="1061"/>
      <c r="K57" s="872"/>
      <c r="L57" s="872"/>
      <c r="M57" s="872"/>
      <c r="N57" s="872"/>
      <c r="O57" s="872"/>
      <c r="P57" s="872"/>
      <c r="Q57" s="872"/>
      <c r="R57" s="872"/>
      <c r="S57" s="872"/>
    </row>
    <row r="58" spans="1:21" ht="14.4">
      <c r="A58" s="898"/>
      <c r="B58" s="934"/>
      <c r="C58" s="935"/>
      <c r="D58" s="930"/>
      <c r="E58" s="912"/>
      <c r="F58" s="912"/>
      <c r="K58" s="872"/>
      <c r="L58" s="872"/>
      <c r="M58" s="872"/>
      <c r="N58" s="872"/>
      <c r="O58" s="872"/>
      <c r="P58" s="872"/>
      <c r="Q58" s="872"/>
      <c r="R58" s="872"/>
      <c r="S58" s="872"/>
      <c r="T58" s="936"/>
      <c r="U58" s="937"/>
    </row>
    <row r="59" spans="1:21">
      <c r="A59" s="914"/>
      <c r="B59" s="930"/>
      <c r="C59" s="912"/>
      <c r="D59" s="912"/>
      <c r="J59" s="1061"/>
      <c r="K59" s="872"/>
      <c r="L59" s="872"/>
      <c r="M59" s="872"/>
      <c r="N59" s="872"/>
      <c r="O59" s="872"/>
      <c r="P59" s="872"/>
      <c r="Q59" s="872"/>
      <c r="R59" s="872"/>
      <c r="S59" s="872"/>
    </row>
    <row r="60" spans="1:21">
      <c r="A60" s="914"/>
      <c r="B60" s="930"/>
      <c r="C60" s="912"/>
      <c r="D60" s="912"/>
      <c r="J60" s="1061"/>
      <c r="K60" s="872"/>
      <c r="L60" s="872"/>
      <c r="M60" s="872"/>
      <c r="N60" s="872"/>
      <c r="O60" s="872"/>
      <c r="P60" s="872"/>
      <c r="Q60" s="872"/>
      <c r="R60" s="872"/>
      <c r="S60" s="872"/>
    </row>
    <row r="61" spans="1:21">
      <c r="A61" s="910"/>
      <c r="B61" s="930"/>
      <c r="C61" s="912"/>
      <c r="D61" s="912"/>
      <c r="J61" s="1061"/>
      <c r="K61" s="872"/>
      <c r="L61" s="872"/>
      <c r="M61" s="872"/>
      <c r="N61" s="872"/>
      <c r="O61" s="872"/>
      <c r="P61" s="872"/>
      <c r="Q61" s="872"/>
      <c r="R61" s="872"/>
      <c r="S61" s="872"/>
    </row>
    <row r="62" spans="1:21">
      <c r="A62" s="1411" t="s">
        <v>982</v>
      </c>
      <c r="B62" s="1411"/>
      <c r="C62" s="1411"/>
      <c r="D62" s="1411"/>
      <c r="E62" s="1411"/>
      <c r="F62" s="1411"/>
      <c r="G62" s="873"/>
      <c r="J62" s="1061"/>
      <c r="K62" s="872"/>
      <c r="L62" s="872"/>
      <c r="M62" s="872"/>
      <c r="N62" s="872"/>
      <c r="O62" s="872"/>
      <c r="P62" s="872"/>
      <c r="Q62" s="872"/>
      <c r="R62" s="872"/>
      <c r="S62" s="872"/>
    </row>
    <row r="63" spans="1:21" ht="13.8" thickBot="1">
      <c r="A63" s="940"/>
      <c r="B63" s="1431" t="s">
        <v>755</v>
      </c>
      <c r="C63" s="1431"/>
      <c r="D63" s="1431"/>
      <c r="E63" s="1431"/>
      <c r="F63" s="1431"/>
      <c r="G63" s="1419" t="s">
        <v>34</v>
      </c>
      <c r="J63" s="1061"/>
      <c r="K63" s="872"/>
      <c r="L63" s="872"/>
      <c r="M63" s="872"/>
      <c r="N63" s="872"/>
      <c r="O63" s="872"/>
      <c r="P63" s="872"/>
      <c r="Q63" s="872"/>
      <c r="R63" s="872"/>
      <c r="S63" s="872"/>
    </row>
    <row r="64" spans="1:21" ht="27" thickBot="1">
      <c r="A64" s="921" t="s">
        <v>756</v>
      </c>
      <c r="B64" s="921" t="s">
        <v>757</v>
      </c>
      <c r="C64" s="921" t="s">
        <v>758</v>
      </c>
      <c r="D64" s="941" t="s">
        <v>759</v>
      </c>
      <c r="E64" s="942" t="s">
        <v>760</v>
      </c>
      <c r="F64" s="942" t="s">
        <v>761</v>
      </c>
      <c r="G64" s="1420"/>
      <c r="J64" s="1061"/>
      <c r="K64" s="872"/>
      <c r="L64" s="872"/>
      <c r="M64" s="872"/>
      <c r="N64" s="872"/>
      <c r="O64" s="872"/>
      <c r="P64" s="872"/>
      <c r="Q64" s="872"/>
      <c r="R64" s="872"/>
      <c r="S64" s="872"/>
    </row>
    <row r="65" spans="1:19" ht="15.6" thickTop="1" thickBot="1">
      <c r="A65" s="944" t="s">
        <v>911</v>
      </c>
      <c r="B65" s="944"/>
      <c r="C65" s="944"/>
      <c r="D65" s="944"/>
      <c r="E65" s="944"/>
      <c r="F65" s="944"/>
      <c r="G65" s="944"/>
      <c r="H65" s="1062"/>
      <c r="J65" s="1061"/>
      <c r="K65" s="872"/>
      <c r="L65" s="872"/>
      <c r="M65" s="872"/>
      <c r="N65" s="872"/>
      <c r="O65" s="872"/>
      <c r="P65" s="872"/>
      <c r="Q65" s="872"/>
      <c r="R65" s="872"/>
      <c r="S65" s="872"/>
    </row>
    <row r="66" spans="1:19" ht="27" thickBot="1">
      <c r="A66" s="946" t="s">
        <v>762</v>
      </c>
      <c r="B66" s="947">
        <v>2812</v>
      </c>
      <c r="C66" s="947">
        <v>518</v>
      </c>
      <c r="D66" s="947">
        <v>2506</v>
      </c>
      <c r="E66" s="947">
        <v>328</v>
      </c>
      <c r="F66" s="947">
        <v>197</v>
      </c>
      <c r="G66" s="949" t="s">
        <v>87</v>
      </c>
      <c r="H66" s="1062"/>
      <c r="J66" s="1061"/>
      <c r="K66" s="872"/>
      <c r="L66" s="872"/>
      <c r="M66" s="872"/>
      <c r="N66" s="872"/>
      <c r="O66" s="872"/>
      <c r="P66" s="872"/>
      <c r="Q66" s="872"/>
      <c r="R66" s="872"/>
      <c r="S66" s="872"/>
    </row>
    <row r="67" spans="1:19" ht="13.8" thickBot="1">
      <c r="A67" s="946" t="s">
        <v>763</v>
      </c>
      <c r="B67" s="951">
        <v>30</v>
      </c>
      <c r="C67" s="951">
        <v>6</v>
      </c>
      <c r="D67" s="951">
        <v>142</v>
      </c>
      <c r="E67" s="952">
        <v>62</v>
      </c>
      <c r="F67" s="952">
        <v>33</v>
      </c>
      <c r="G67" s="949" t="s">
        <v>87</v>
      </c>
      <c r="J67" s="1061"/>
      <c r="K67" s="872"/>
      <c r="L67" s="872"/>
      <c r="M67" s="872"/>
      <c r="N67" s="872"/>
      <c r="O67" s="872"/>
      <c r="P67" s="872"/>
      <c r="Q67" s="872"/>
      <c r="R67" s="872"/>
      <c r="S67" s="872"/>
    </row>
    <row r="68" spans="1:19" ht="13.8" thickBot="1">
      <c r="A68" s="946" t="s">
        <v>764</v>
      </c>
      <c r="B68" s="952">
        <v>10537</v>
      </c>
      <c r="C68" s="952">
        <v>10537</v>
      </c>
      <c r="D68" s="952">
        <v>10537</v>
      </c>
      <c r="E68" s="952">
        <v>10537</v>
      </c>
      <c r="F68" s="952">
        <v>10537</v>
      </c>
      <c r="G68" s="949" t="s">
        <v>87</v>
      </c>
      <c r="J68" s="1061"/>
      <c r="K68" s="872"/>
      <c r="L68" s="872"/>
      <c r="M68" s="872"/>
      <c r="N68" s="872"/>
      <c r="O68" s="872"/>
      <c r="P68" s="872"/>
      <c r="Q68" s="872"/>
      <c r="R68" s="872"/>
      <c r="S68" s="872"/>
    </row>
    <row r="69" spans="1:19" ht="13.8" thickBot="1">
      <c r="A69" s="946" t="s">
        <v>765</v>
      </c>
      <c r="B69" s="953">
        <v>2.8471101831640884E-3</v>
      </c>
      <c r="C69" s="953">
        <v>5.6942203663281764E-4</v>
      </c>
      <c r="D69" s="953">
        <v>1.3476321533643351E-2</v>
      </c>
      <c r="E69" s="953">
        <v>5.8840277118724499E-3</v>
      </c>
      <c r="F69" s="953">
        <v>3.1318212014804971E-3</v>
      </c>
      <c r="G69" s="949" t="s">
        <v>87</v>
      </c>
      <c r="J69" s="1061"/>
      <c r="K69" s="872"/>
      <c r="L69" s="872"/>
      <c r="M69" s="872"/>
      <c r="N69" s="872"/>
      <c r="O69" s="872"/>
      <c r="P69" s="872"/>
      <c r="Q69" s="872"/>
      <c r="R69" s="872"/>
      <c r="S69" s="872"/>
    </row>
    <row r="70" spans="1:19" ht="13.8" thickBot="1">
      <c r="A70" s="946" t="s">
        <v>766</v>
      </c>
      <c r="B70" s="951">
        <v>17</v>
      </c>
      <c r="C70" s="951">
        <v>0</v>
      </c>
      <c r="D70" s="951">
        <v>103</v>
      </c>
      <c r="E70" s="952">
        <v>28</v>
      </c>
      <c r="F70" s="952">
        <v>7</v>
      </c>
      <c r="G70" s="949" t="s">
        <v>87</v>
      </c>
      <c r="J70" s="1061"/>
      <c r="K70" s="872"/>
      <c r="L70" s="872"/>
      <c r="M70" s="872"/>
      <c r="N70" s="872"/>
      <c r="O70" s="872"/>
      <c r="P70" s="872"/>
      <c r="Q70" s="872"/>
      <c r="R70" s="872"/>
      <c r="S70" s="872"/>
    </row>
    <row r="71" spans="1:19" ht="13.8" thickBot="1">
      <c r="A71" s="946" t="s">
        <v>767</v>
      </c>
      <c r="B71" s="952">
        <v>6410</v>
      </c>
      <c r="C71" s="952">
        <v>6410</v>
      </c>
      <c r="D71" s="952">
        <v>6410</v>
      </c>
      <c r="E71" s="952">
        <v>6410</v>
      </c>
      <c r="F71" s="952">
        <v>6410</v>
      </c>
      <c r="G71" s="949" t="s">
        <v>87</v>
      </c>
      <c r="J71" s="1061"/>
      <c r="K71" s="872"/>
      <c r="L71" s="872"/>
      <c r="M71" s="872"/>
      <c r="N71" s="872"/>
      <c r="O71" s="872"/>
      <c r="P71" s="872"/>
      <c r="Q71" s="872"/>
      <c r="R71" s="872"/>
      <c r="S71" s="872"/>
    </row>
    <row r="72" spans="1:19" ht="13.8" thickBot="1">
      <c r="A72" s="946" t="s">
        <v>765</v>
      </c>
      <c r="B72" s="953">
        <v>2.6521060842433697E-3</v>
      </c>
      <c r="C72" s="953">
        <v>0</v>
      </c>
      <c r="D72" s="953">
        <v>1.6068642745709828E-2</v>
      </c>
      <c r="E72" s="953">
        <v>4.3681747269890799E-3</v>
      </c>
      <c r="F72" s="953">
        <v>1.09204368174727E-3</v>
      </c>
      <c r="G72" s="949" t="s">
        <v>87</v>
      </c>
      <c r="J72" s="1061"/>
      <c r="K72" s="872"/>
      <c r="L72" s="872"/>
      <c r="M72" s="872"/>
      <c r="N72" s="872"/>
      <c r="O72" s="872"/>
      <c r="P72" s="872"/>
      <c r="Q72" s="872"/>
      <c r="R72" s="872"/>
      <c r="S72" s="872"/>
    </row>
    <row r="73" spans="1:19" ht="13.8" thickBot="1">
      <c r="A73" s="946" t="s">
        <v>768</v>
      </c>
      <c r="B73" s="953">
        <v>1.9500409892071876E-4</v>
      </c>
      <c r="C73" s="953">
        <v>5.6942203663281764E-4</v>
      </c>
      <c r="D73" s="953">
        <v>-2.5923212120664771E-3</v>
      </c>
      <c r="E73" s="953">
        <v>1.51585298488337E-3</v>
      </c>
      <c r="F73" s="953">
        <v>2.0397775197332274E-3</v>
      </c>
      <c r="G73" s="949" t="s">
        <v>87</v>
      </c>
      <c r="J73" s="1061"/>
      <c r="K73" s="872"/>
      <c r="L73" s="872"/>
      <c r="M73" s="872"/>
      <c r="N73" s="872"/>
      <c r="O73" s="872"/>
      <c r="P73" s="872"/>
      <c r="Q73" s="872"/>
      <c r="R73" s="872"/>
      <c r="S73" s="872"/>
    </row>
    <row r="74" spans="1:19" ht="27" thickBot="1">
      <c r="A74" s="946" t="s">
        <v>769</v>
      </c>
      <c r="B74" s="954">
        <v>2.0547581903276138</v>
      </c>
      <c r="C74" s="954">
        <v>5.9999999999999991</v>
      </c>
      <c r="D74" s="954">
        <v>-27.315288611544467</v>
      </c>
      <c r="E74" s="954">
        <v>15.97254290171607</v>
      </c>
      <c r="F74" s="954">
        <v>21.493135725429017</v>
      </c>
      <c r="G74" s="949" t="s">
        <v>87</v>
      </c>
      <c r="J74" s="1061"/>
      <c r="K74" s="872"/>
      <c r="L74" s="872"/>
      <c r="M74" s="872"/>
      <c r="N74" s="872"/>
      <c r="O74" s="872"/>
      <c r="P74" s="872"/>
      <c r="Q74" s="872"/>
      <c r="R74" s="872"/>
      <c r="S74" s="872"/>
    </row>
    <row r="75" spans="1:19" ht="27" thickBot="1">
      <c r="A75" s="946" t="s">
        <v>770</v>
      </c>
      <c r="B75" s="951" t="s">
        <v>650</v>
      </c>
      <c r="C75" s="951" t="s">
        <v>650</v>
      </c>
      <c r="D75" s="951" t="s">
        <v>650</v>
      </c>
      <c r="E75" s="955" t="s">
        <v>650</v>
      </c>
      <c r="F75" s="955" t="s">
        <v>773</v>
      </c>
      <c r="G75" s="949" t="s">
        <v>87</v>
      </c>
      <c r="J75" s="1061"/>
      <c r="K75" s="872"/>
      <c r="L75" s="872"/>
      <c r="M75" s="872"/>
      <c r="N75" s="872"/>
      <c r="O75" s="872"/>
      <c r="P75" s="872"/>
      <c r="Q75" s="872"/>
      <c r="R75" s="872"/>
      <c r="S75" s="872"/>
    </row>
    <row r="76" spans="1:19" ht="27" thickBot="1">
      <c r="A76" s="961" t="s">
        <v>771</v>
      </c>
      <c r="B76" s="954">
        <v>5777.9800312012503</v>
      </c>
      <c r="C76" s="954">
        <v>3107.9999999999995</v>
      </c>
      <c r="D76" s="954">
        <v>-68452.11326053043</v>
      </c>
      <c r="E76" s="954">
        <v>5238.9940717628706</v>
      </c>
      <c r="F76" s="954">
        <v>4234.1477379095168</v>
      </c>
      <c r="G76" s="1063">
        <v>4234.1477379095168</v>
      </c>
      <c r="J76" s="1061"/>
      <c r="K76" s="872"/>
      <c r="L76" s="872"/>
      <c r="M76" s="872"/>
      <c r="N76" s="872"/>
      <c r="O76" s="872"/>
      <c r="P76" s="872"/>
      <c r="Q76" s="872"/>
      <c r="R76" s="872"/>
      <c r="S76" s="872"/>
    </row>
    <row r="77" spans="1:19" ht="27" thickBot="1">
      <c r="A77" s="956" t="s">
        <v>772</v>
      </c>
      <c r="B77" s="957" t="s">
        <v>118</v>
      </c>
      <c r="C77" s="957" t="s">
        <v>118</v>
      </c>
      <c r="D77" s="957" t="s">
        <v>118</v>
      </c>
      <c r="E77" s="957" t="s">
        <v>118</v>
      </c>
      <c r="F77" s="957">
        <v>4234.1477379095168</v>
      </c>
      <c r="G77" s="958">
        <v>4234.1477379095168</v>
      </c>
      <c r="J77" s="1061"/>
      <c r="K77" s="872"/>
      <c r="L77" s="872"/>
      <c r="M77" s="872"/>
      <c r="N77" s="872"/>
      <c r="O77" s="872"/>
      <c r="P77" s="872"/>
      <c r="Q77" s="872"/>
      <c r="R77" s="872"/>
      <c r="S77" s="872"/>
    </row>
    <row r="78" spans="1:19" ht="15">
      <c r="A78" s="962" t="s">
        <v>561</v>
      </c>
      <c r="B78" s="930"/>
      <c r="C78" s="912"/>
      <c r="D78" s="912"/>
      <c r="J78" s="1064"/>
      <c r="K78" s="872"/>
      <c r="L78" s="872"/>
      <c r="M78" s="872"/>
      <c r="N78" s="872"/>
      <c r="O78" s="872"/>
      <c r="P78" s="872"/>
      <c r="Q78" s="872"/>
      <c r="R78" s="872"/>
      <c r="S78" s="872"/>
    </row>
    <row r="79" spans="1:19" ht="15">
      <c r="A79" s="964"/>
      <c r="B79" s="930"/>
      <c r="C79" s="912"/>
      <c r="D79" s="912"/>
      <c r="J79" s="1064"/>
      <c r="K79" s="872"/>
      <c r="L79" s="872"/>
      <c r="M79" s="872"/>
      <c r="N79" s="872"/>
      <c r="O79" s="872"/>
      <c r="P79" s="872"/>
      <c r="Q79" s="872"/>
      <c r="R79" s="872"/>
      <c r="S79" s="872"/>
    </row>
    <row r="80" spans="1:19" ht="15">
      <c r="A80" s="964"/>
      <c r="B80" s="930"/>
      <c r="C80" s="912"/>
      <c r="D80" s="912"/>
      <c r="J80" s="1064"/>
      <c r="K80" s="872"/>
      <c r="L80" s="872"/>
      <c r="M80" s="872"/>
      <c r="N80" s="872"/>
      <c r="O80" s="872"/>
      <c r="P80" s="872"/>
      <c r="Q80" s="872"/>
      <c r="R80" s="872"/>
      <c r="S80" s="872"/>
    </row>
    <row r="81" spans="1:32">
      <c r="A81" s="910"/>
      <c r="B81" s="930"/>
      <c r="C81" s="912"/>
      <c r="D81" s="912"/>
      <c r="J81" s="1065"/>
      <c r="K81" s="872"/>
      <c r="L81" s="872"/>
      <c r="M81" s="872"/>
      <c r="N81" s="872"/>
      <c r="O81" s="872"/>
      <c r="P81" s="872"/>
      <c r="Q81" s="872"/>
      <c r="R81" s="872"/>
      <c r="S81" s="872"/>
    </row>
    <row r="82" spans="1:32">
      <c r="A82" s="1412" t="s">
        <v>775</v>
      </c>
      <c r="B82" s="1412"/>
      <c r="C82" s="1412"/>
      <c r="D82" s="1412"/>
      <c r="J82" s="1066"/>
      <c r="K82" s="872"/>
      <c r="L82" s="872"/>
      <c r="M82" s="872"/>
      <c r="N82" s="872"/>
      <c r="O82" s="872"/>
      <c r="P82" s="872"/>
      <c r="Q82" s="872"/>
      <c r="R82" s="872"/>
      <c r="S82" s="872"/>
    </row>
    <row r="83" spans="1:32" ht="27" thickBot="1">
      <c r="A83" s="967"/>
      <c r="B83" s="967" t="s">
        <v>911</v>
      </c>
      <c r="C83" s="919"/>
      <c r="D83" s="919"/>
      <c r="J83" s="1066"/>
      <c r="K83" s="872"/>
      <c r="L83" s="872"/>
      <c r="M83" s="872"/>
      <c r="N83" s="872"/>
      <c r="O83" s="872"/>
      <c r="P83" s="872"/>
      <c r="Q83" s="872"/>
      <c r="R83" s="872"/>
      <c r="S83" s="872"/>
    </row>
    <row r="84" spans="1:32" ht="15.6" thickTop="1" thickBot="1">
      <c r="A84" s="960" t="s">
        <v>776</v>
      </c>
      <c r="B84" s="960"/>
      <c r="C84" s="919"/>
      <c r="D84" s="919"/>
      <c r="K84" s="872"/>
      <c r="L84" s="872"/>
      <c r="M84" s="872"/>
      <c r="N84" s="872"/>
      <c r="O84" s="872"/>
      <c r="P84" s="872"/>
      <c r="Q84" s="872"/>
      <c r="R84" s="872"/>
      <c r="S84" s="872"/>
    </row>
    <row r="85" spans="1:32" ht="14.4">
      <c r="A85" s="930" t="s">
        <v>777</v>
      </c>
      <c r="B85" s="924" t="s">
        <v>778</v>
      </c>
      <c r="C85" s="919"/>
      <c r="D85" s="919"/>
      <c r="J85" s="1065"/>
      <c r="K85" s="872"/>
      <c r="L85" s="872"/>
      <c r="M85" s="872"/>
      <c r="N85" s="872"/>
      <c r="O85" s="872"/>
      <c r="P85" s="872"/>
      <c r="Q85" s="872"/>
      <c r="R85" s="872"/>
      <c r="S85" s="872"/>
    </row>
    <row r="86" spans="1:32" ht="14.4">
      <c r="A86" s="930" t="s">
        <v>779</v>
      </c>
      <c r="B86" s="924" t="s">
        <v>780</v>
      </c>
      <c r="C86" s="919"/>
      <c r="D86" s="919"/>
      <c r="J86" s="1067"/>
      <c r="K86" s="872"/>
      <c r="L86" s="872"/>
      <c r="M86" s="872"/>
      <c r="N86" s="872"/>
      <c r="O86" s="872"/>
      <c r="P86" s="872"/>
      <c r="Q86" s="872"/>
      <c r="R86" s="872"/>
      <c r="S86" s="872"/>
    </row>
    <row r="87" spans="1:32" ht="12.75" customHeight="1">
      <c r="A87" s="930" t="s">
        <v>783</v>
      </c>
      <c r="B87" s="924">
        <v>6596</v>
      </c>
      <c r="C87" s="919"/>
      <c r="D87" s="919"/>
      <c r="J87" s="1067"/>
      <c r="K87" s="872"/>
      <c r="L87" s="872"/>
      <c r="M87" s="872"/>
      <c r="N87" s="872"/>
      <c r="O87" s="872"/>
      <c r="P87" s="872"/>
      <c r="Q87" s="872"/>
      <c r="R87" s="872"/>
      <c r="S87" s="872"/>
    </row>
    <row r="88" spans="1:32" ht="14.4">
      <c r="A88" s="930" t="s">
        <v>784</v>
      </c>
      <c r="B88" s="924">
        <v>10837</v>
      </c>
      <c r="C88" s="919"/>
      <c r="D88" s="919"/>
      <c r="J88" s="1067"/>
      <c r="K88" s="872"/>
      <c r="L88" s="872"/>
      <c r="M88" s="872"/>
      <c r="N88" s="872"/>
      <c r="O88" s="872"/>
      <c r="P88" s="872"/>
      <c r="Q88" s="872"/>
      <c r="R88" s="872"/>
      <c r="S88" s="872"/>
    </row>
    <row r="89" spans="1:32" ht="14.4">
      <c r="A89" s="930" t="s">
        <v>785</v>
      </c>
      <c r="B89" s="924">
        <v>6410</v>
      </c>
      <c r="C89" s="919"/>
      <c r="D89" s="919"/>
      <c r="J89" s="1067"/>
      <c r="K89" s="872"/>
      <c r="L89" s="872"/>
      <c r="M89" s="872"/>
      <c r="N89" s="872"/>
      <c r="O89" s="872"/>
      <c r="P89" s="872"/>
      <c r="Q89" s="872"/>
      <c r="R89" s="872"/>
      <c r="S89" s="872"/>
    </row>
    <row r="90" spans="1:32" ht="15.6">
      <c r="A90" s="930" t="s">
        <v>786</v>
      </c>
      <c r="B90" s="924">
        <v>10537</v>
      </c>
      <c r="C90" s="919"/>
      <c r="D90" s="919"/>
      <c r="J90" s="1064"/>
      <c r="K90" s="872"/>
      <c r="L90" s="872"/>
      <c r="M90" s="872"/>
      <c r="N90" s="872"/>
      <c r="O90" s="872"/>
      <c r="P90" s="872"/>
      <c r="Q90" s="872"/>
      <c r="R90" s="872"/>
      <c r="S90" s="872"/>
    </row>
    <row r="91" spans="1:32" ht="16.2" thickBot="1">
      <c r="A91" s="969" t="s">
        <v>787</v>
      </c>
      <c r="B91" s="970">
        <v>33.184144620550178</v>
      </c>
      <c r="C91" s="919"/>
      <c r="D91" s="919"/>
      <c r="J91" s="1064"/>
      <c r="K91" s="872"/>
      <c r="L91" s="872"/>
      <c r="M91" s="872"/>
      <c r="N91" s="872"/>
      <c r="O91" s="872"/>
      <c r="P91" s="872"/>
      <c r="Q91" s="872"/>
      <c r="R91" s="872"/>
      <c r="S91" s="872"/>
    </row>
    <row r="92" spans="1:32" ht="15" thickBot="1">
      <c r="A92" s="971" t="s">
        <v>788</v>
      </c>
      <c r="B92" s="971"/>
      <c r="C92" s="919"/>
      <c r="D92" s="919"/>
      <c r="J92" s="1066"/>
      <c r="K92" s="872"/>
      <c r="L92" s="872"/>
      <c r="M92" s="872"/>
      <c r="N92" s="872"/>
      <c r="O92" s="872"/>
      <c r="P92" s="872"/>
      <c r="Q92" s="872"/>
      <c r="R92" s="872"/>
      <c r="S92" s="872"/>
    </row>
    <row r="93" spans="1:32" ht="26.4">
      <c r="A93" s="961" t="s">
        <v>789</v>
      </c>
      <c r="B93" s="972">
        <v>-0.33756769649216889</v>
      </c>
      <c r="C93" s="919"/>
      <c r="D93" s="919"/>
      <c r="J93" s="1066"/>
      <c r="K93" s="872"/>
      <c r="L93" s="872"/>
      <c r="M93" s="872"/>
      <c r="N93" s="872"/>
      <c r="O93" s="872"/>
      <c r="P93" s="872"/>
      <c r="Q93" s="872"/>
      <c r="R93" s="872"/>
      <c r="S93" s="872"/>
      <c r="V93" s="875"/>
      <c r="W93" s="875"/>
    </row>
    <row r="94" spans="1:32" ht="26.4">
      <c r="A94" s="961" t="s">
        <v>790</v>
      </c>
      <c r="B94" s="972">
        <v>0.28247864437837422</v>
      </c>
      <c r="C94" s="919"/>
      <c r="D94" s="919"/>
      <c r="K94" s="872"/>
      <c r="L94" s="872"/>
      <c r="M94" s="872"/>
      <c r="N94" s="872"/>
      <c r="O94" s="872"/>
      <c r="P94" s="872"/>
      <c r="Q94" s="872"/>
      <c r="R94" s="872"/>
      <c r="S94" s="872"/>
      <c r="T94" s="875"/>
      <c r="U94" s="875"/>
      <c r="X94" s="875"/>
      <c r="Y94" s="875"/>
      <c r="Z94" s="875"/>
      <c r="AA94" s="875"/>
      <c r="AB94" s="875"/>
      <c r="AC94" s="875"/>
      <c r="AD94" s="875"/>
      <c r="AE94" s="875"/>
      <c r="AF94" s="875"/>
    </row>
    <row r="95" spans="1:32" ht="14.4">
      <c r="A95" s="930" t="s">
        <v>791</v>
      </c>
      <c r="B95" s="924">
        <v>3727037</v>
      </c>
      <c r="C95" s="919"/>
      <c r="D95" s="919"/>
      <c r="J95" s="1065"/>
      <c r="K95" s="872"/>
      <c r="L95" s="872"/>
      <c r="M95" s="872"/>
      <c r="N95" s="872"/>
      <c r="O95" s="872"/>
      <c r="P95" s="872"/>
      <c r="Q95" s="872"/>
      <c r="R95" s="872"/>
      <c r="S95" s="872"/>
    </row>
    <row r="96" spans="1:32" ht="26.4">
      <c r="A96" s="961" t="s">
        <v>792</v>
      </c>
      <c r="B96" s="924">
        <v>1258127.2948310836</v>
      </c>
      <c r="C96" s="919"/>
      <c r="D96" s="919"/>
      <c r="J96" s="1067"/>
      <c r="K96" s="872"/>
      <c r="L96" s="872"/>
      <c r="M96" s="872"/>
      <c r="N96" s="872"/>
      <c r="O96" s="872"/>
      <c r="P96" s="872"/>
      <c r="Q96" s="872"/>
      <c r="R96" s="872"/>
      <c r="S96" s="872"/>
    </row>
    <row r="97" spans="1:32" ht="26.4">
      <c r="A97" s="961" t="s">
        <v>793</v>
      </c>
      <c r="B97" s="924">
        <v>1052808.3593080428</v>
      </c>
      <c r="C97" s="919"/>
      <c r="D97" s="919"/>
      <c r="J97" s="1067"/>
      <c r="K97" s="872"/>
      <c r="L97" s="872"/>
      <c r="M97" s="872"/>
      <c r="N97" s="872"/>
      <c r="O97" s="872"/>
      <c r="P97" s="872"/>
      <c r="Q97" s="872"/>
      <c r="R97" s="872"/>
      <c r="S97" s="872"/>
    </row>
    <row r="98" spans="1:32" ht="14.4">
      <c r="A98" s="961" t="s">
        <v>794</v>
      </c>
      <c r="B98" s="973">
        <v>1.0172559827958349E-2</v>
      </c>
      <c r="C98" s="919"/>
      <c r="D98" s="919"/>
      <c r="J98" s="1067"/>
      <c r="K98" s="872"/>
      <c r="L98" s="872"/>
      <c r="M98" s="872"/>
      <c r="N98" s="872"/>
      <c r="O98" s="872"/>
      <c r="P98" s="872"/>
      <c r="Q98" s="872"/>
      <c r="R98" s="872"/>
      <c r="S98" s="872"/>
    </row>
    <row r="99" spans="1:32" ht="16.2" thickBot="1">
      <c r="A99" s="969" t="s">
        <v>795</v>
      </c>
      <c r="B99" s="974">
        <v>8.5124582118486086E-3</v>
      </c>
      <c r="C99" s="919"/>
      <c r="D99" s="919"/>
      <c r="J99" s="1064"/>
      <c r="K99" s="872"/>
      <c r="L99" s="872"/>
      <c r="M99" s="872"/>
      <c r="N99" s="872"/>
      <c r="O99" s="872"/>
      <c r="P99" s="872"/>
      <c r="Q99" s="872"/>
      <c r="R99" s="872"/>
      <c r="S99" s="872"/>
    </row>
    <row r="100" spans="1:32" ht="13.8" thickBot="1">
      <c r="A100" s="971" t="s">
        <v>796</v>
      </c>
      <c r="B100" s="971"/>
      <c r="J100" s="1066"/>
      <c r="K100" s="872"/>
      <c r="L100" s="872"/>
      <c r="M100" s="872"/>
      <c r="N100" s="872"/>
      <c r="O100" s="872"/>
      <c r="P100" s="872"/>
      <c r="Q100" s="872"/>
      <c r="R100" s="872"/>
      <c r="S100" s="872"/>
    </row>
    <row r="101" spans="1:32" ht="26.4">
      <c r="A101" s="961" t="s">
        <v>983</v>
      </c>
      <c r="B101" s="975">
        <v>4234.1477379095168</v>
      </c>
      <c r="J101" s="1066"/>
      <c r="K101" s="872"/>
      <c r="L101" s="872"/>
      <c r="M101" s="872"/>
      <c r="N101" s="872"/>
      <c r="O101" s="872"/>
      <c r="P101" s="872"/>
      <c r="Q101" s="872"/>
      <c r="R101" s="872"/>
      <c r="S101" s="872"/>
    </row>
    <row r="102" spans="1:32" s="1252" customFormat="1" ht="26.4">
      <c r="A102" s="961" t="s">
        <v>984</v>
      </c>
      <c r="B102" s="975">
        <v>37587.147093174048</v>
      </c>
      <c r="C102" s="925"/>
      <c r="D102" s="901"/>
      <c r="E102" s="925"/>
      <c r="F102" s="925"/>
      <c r="G102" s="925"/>
      <c r="H102" s="925"/>
      <c r="I102" s="925"/>
      <c r="J102" s="1066"/>
    </row>
    <row r="103" spans="1:32" s="875" customFormat="1" ht="27" thickBot="1">
      <c r="A103" s="969" t="s">
        <v>797</v>
      </c>
      <c r="B103" s="976">
        <v>1216306</v>
      </c>
      <c r="C103" s="925"/>
      <c r="D103" s="925"/>
      <c r="E103" s="925"/>
      <c r="F103" s="925"/>
      <c r="G103" s="925"/>
      <c r="H103" s="925"/>
      <c r="I103" s="925"/>
      <c r="J103" s="1068"/>
      <c r="K103" s="872"/>
      <c r="L103" s="872"/>
      <c r="M103" s="872"/>
      <c r="N103" s="872"/>
      <c r="O103" s="872"/>
      <c r="P103" s="872"/>
      <c r="Q103" s="872"/>
      <c r="R103" s="872"/>
      <c r="S103" s="872"/>
      <c r="T103" s="872"/>
      <c r="U103" s="872"/>
      <c r="V103" s="872"/>
      <c r="W103" s="872"/>
      <c r="X103" s="872"/>
      <c r="Y103" s="872"/>
      <c r="Z103" s="872"/>
      <c r="AA103" s="872"/>
      <c r="AB103" s="872"/>
      <c r="AC103" s="872"/>
      <c r="AD103" s="872"/>
      <c r="AE103" s="872"/>
      <c r="AF103" s="872"/>
    </row>
    <row r="104" spans="1:32" s="875" customFormat="1">
      <c r="A104" s="930"/>
      <c r="B104" s="978"/>
      <c r="C104" s="978"/>
      <c r="D104" s="978"/>
      <c r="E104" s="925"/>
      <c r="F104" s="925"/>
      <c r="G104" s="925"/>
      <c r="H104" s="925"/>
      <c r="I104" s="925"/>
      <c r="J104" s="1068"/>
      <c r="K104" s="872"/>
      <c r="L104" s="872"/>
      <c r="M104" s="872"/>
      <c r="N104" s="872"/>
      <c r="O104" s="872"/>
      <c r="P104" s="872"/>
      <c r="Q104" s="872"/>
      <c r="R104" s="872"/>
      <c r="S104" s="872"/>
      <c r="T104" s="872"/>
      <c r="U104" s="872"/>
      <c r="V104" s="872"/>
      <c r="W104" s="872"/>
      <c r="X104" s="872"/>
      <c r="Y104" s="872"/>
      <c r="Z104" s="872"/>
      <c r="AA104" s="872"/>
      <c r="AB104" s="872"/>
      <c r="AC104" s="872"/>
      <c r="AD104" s="872"/>
      <c r="AE104" s="872"/>
      <c r="AF104" s="872"/>
    </row>
    <row r="105" spans="1:32" s="875" customFormat="1">
      <c r="A105" s="888" t="s">
        <v>798</v>
      </c>
      <c r="B105" s="930"/>
      <c r="C105" s="912"/>
      <c r="D105" s="912"/>
      <c r="E105" s="925"/>
      <c r="F105" s="925"/>
      <c r="G105" s="925"/>
      <c r="H105" s="925"/>
      <c r="I105" s="925"/>
      <c r="J105" s="1068"/>
      <c r="K105" s="872"/>
      <c r="L105" s="872"/>
      <c r="M105" s="872"/>
      <c r="N105" s="872"/>
      <c r="O105" s="872"/>
      <c r="P105" s="872"/>
      <c r="Q105" s="872"/>
      <c r="R105" s="872"/>
      <c r="S105" s="872"/>
      <c r="T105" s="872"/>
      <c r="U105" s="872"/>
      <c r="V105" s="872"/>
      <c r="W105" s="872"/>
      <c r="X105" s="872"/>
      <c r="Y105" s="872"/>
      <c r="Z105" s="872"/>
      <c r="AA105" s="872"/>
      <c r="AB105" s="872"/>
      <c r="AC105" s="872"/>
      <c r="AD105" s="872"/>
      <c r="AE105" s="872"/>
      <c r="AF105" s="872"/>
    </row>
    <row r="106" spans="1:32">
      <c r="A106" s="962" t="s">
        <v>799</v>
      </c>
      <c r="B106" s="930"/>
      <c r="C106" s="912"/>
      <c r="D106" s="912"/>
      <c r="K106" s="872"/>
      <c r="L106" s="872"/>
      <c r="M106" s="872"/>
      <c r="N106" s="872"/>
      <c r="O106" s="872"/>
      <c r="P106" s="872"/>
      <c r="Q106" s="872"/>
      <c r="R106" s="872"/>
      <c r="S106" s="872"/>
    </row>
    <row r="107" spans="1:32" ht="13.5" customHeight="1">
      <c r="A107" s="962"/>
      <c r="B107" s="930"/>
      <c r="C107" s="912"/>
      <c r="D107" s="912"/>
      <c r="K107" s="872"/>
      <c r="L107" s="872"/>
      <c r="M107" s="872"/>
      <c r="N107" s="872"/>
      <c r="O107" s="872"/>
      <c r="P107" s="872"/>
      <c r="Q107" s="872"/>
      <c r="R107" s="872"/>
      <c r="S107" s="872"/>
    </row>
    <row r="108" spans="1:32" ht="13.5" customHeight="1">
      <c r="A108" s="962"/>
      <c r="B108" s="930"/>
      <c r="C108" s="912"/>
      <c r="D108" s="912"/>
      <c r="K108" s="872"/>
      <c r="L108" s="872"/>
      <c r="M108" s="872"/>
      <c r="N108" s="872"/>
      <c r="O108" s="872"/>
      <c r="P108" s="872"/>
      <c r="Q108" s="872"/>
      <c r="R108" s="872"/>
      <c r="S108" s="872"/>
    </row>
    <row r="109" spans="1:32" ht="13.5" customHeight="1">
      <c r="A109" s="910"/>
      <c r="B109" s="930"/>
      <c r="C109" s="912"/>
      <c r="D109" s="912"/>
      <c r="K109" s="872"/>
      <c r="L109" s="872"/>
      <c r="M109" s="872"/>
      <c r="N109" s="872"/>
      <c r="O109" s="872"/>
      <c r="P109" s="872"/>
      <c r="Q109" s="872"/>
      <c r="R109" s="872"/>
      <c r="S109" s="872"/>
    </row>
    <row r="110" spans="1:32" ht="13.5" customHeight="1">
      <c r="A110" s="1412" t="s">
        <v>800</v>
      </c>
      <c r="B110" s="1412"/>
      <c r="C110" s="1412"/>
      <c r="D110" s="1412"/>
      <c r="K110" s="872"/>
      <c r="L110" s="872"/>
      <c r="M110" s="872"/>
      <c r="N110" s="872"/>
      <c r="O110" s="872"/>
      <c r="P110" s="872"/>
      <c r="Q110" s="872"/>
      <c r="R110" s="872"/>
      <c r="S110" s="872"/>
    </row>
    <row r="111" spans="1:32" ht="27" thickBot="1">
      <c r="A111" s="967"/>
      <c r="B111" s="967" t="s">
        <v>911</v>
      </c>
      <c r="C111" s="919"/>
      <c r="D111" s="919"/>
      <c r="K111" s="872"/>
      <c r="L111" s="872"/>
      <c r="M111" s="872"/>
      <c r="N111" s="872"/>
      <c r="O111" s="872"/>
      <c r="P111" s="872"/>
      <c r="Q111" s="872"/>
      <c r="R111" s="872"/>
      <c r="S111" s="872"/>
    </row>
    <row r="112" spans="1:32" ht="15.6" thickTop="1" thickBot="1">
      <c r="A112" s="960" t="s">
        <v>788</v>
      </c>
      <c r="B112" s="960"/>
      <c r="C112" s="919"/>
      <c r="D112" s="919"/>
      <c r="K112" s="872"/>
      <c r="L112" s="872"/>
      <c r="M112" s="872"/>
      <c r="N112" s="872"/>
      <c r="O112" s="872"/>
      <c r="P112" s="872"/>
      <c r="Q112" s="872"/>
      <c r="R112" s="872"/>
      <c r="S112" s="872"/>
    </row>
    <row r="113" spans="1:19" ht="12.75" customHeight="1">
      <c r="A113" s="961" t="s">
        <v>789</v>
      </c>
      <c r="B113" s="979">
        <v>-0.34022280621238798</v>
      </c>
      <c r="C113" s="919"/>
      <c r="D113" s="919"/>
      <c r="K113" s="872"/>
      <c r="L113" s="872"/>
      <c r="M113" s="872"/>
      <c r="N113" s="872"/>
      <c r="O113" s="872"/>
      <c r="P113" s="872"/>
      <c r="Q113" s="872"/>
      <c r="R113" s="872"/>
      <c r="S113" s="872"/>
    </row>
    <row r="114" spans="1:19" ht="26.4">
      <c r="A114" s="961" t="s">
        <v>790</v>
      </c>
      <c r="B114" s="979">
        <v>0.17899538682563421</v>
      </c>
      <c r="C114" s="919"/>
      <c r="D114" s="919"/>
      <c r="K114" s="872"/>
      <c r="L114" s="872"/>
      <c r="M114" s="872"/>
      <c r="N114" s="872"/>
      <c r="O114" s="872"/>
      <c r="P114" s="872"/>
      <c r="Q114" s="872"/>
      <c r="R114" s="872"/>
      <c r="S114" s="872"/>
    </row>
    <row r="115" spans="1:19" ht="14.4">
      <c r="A115" s="961" t="s">
        <v>794</v>
      </c>
      <c r="B115" s="980">
        <v>1.025257122347809E-2</v>
      </c>
      <c r="C115" s="919"/>
      <c r="D115" s="919"/>
      <c r="K115" s="872"/>
      <c r="L115" s="872"/>
      <c r="M115" s="872"/>
      <c r="N115" s="872"/>
      <c r="O115" s="872"/>
      <c r="P115" s="872"/>
      <c r="Q115" s="872"/>
      <c r="R115" s="872"/>
      <c r="S115" s="872"/>
    </row>
    <row r="116" spans="1:19" ht="14.4">
      <c r="A116" s="961" t="s">
        <v>795</v>
      </c>
      <c r="B116" s="980">
        <v>5.3940033372078082E-3</v>
      </c>
      <c r="C116" s="919"/>
      <c r="D116" s="919"/>
      <c r="K116" s="872"/>
      <c r="L116" s="872"/>
      <c r="M116" s="872"/>
      <c r="N116" s="872"/>
      <c r="O116" s="872"/>
      <c r="P116" s="872"/>
      <c r="Q116" s="872"/>
      <c r="R116" s="872"/>
      <c r="S116" s="872"/>
    </row>
    <row r="117" spans="1:19" ht="25.5" customHeight="1" thickBot="1">
      <c r="A117" s="981" t="s">
        <v>801</v>
      </c>
      <c r="B117" s="982">
        <v>1268022.9869973999</v>
      </c>
      <c r="C117" s="1069"/>
      <c r="D117" s="1069"/>
      <c r="K117" s="872"/>
      <c r="L117" s="872"/>
      <c r="M117" s="872"/>
      <c r="N117" s="872"/>
      <c r="O117" s="872"/>
      <c r="P117" s="872"/>
      <c r="Q117" s="872"/>
      <c r="R117" s="872"/>
      <c r="S117" s="872"/>
    </row>
    <row r="118" spans="1:19" ht="13.5" customHeight="1">
      <c r="A118" s="1025"/>
      <c r="B118" s="1070"/>
      <c r="C118" s="1070"/>
      <c r="D118" s="1070"/>
      <c r="K118" s="872"/>
      <c r="L118" s="872"/>
      <c r="M118" s="872"/>
      <c r="N118" s="872"/>
      <c r="O118" s="872"/>
      <c r="P118" s="872"/>
      <c r="Q118" s="872"/>
      <c r="R118" s="872"/>
      <c r="S118" s="872"/>
    </row>
    <row r="119" spans="1:19">
      <c r="A119" s="914" t="s">
        <v>561</v>
      </c>
      <c r="K119" s="872"/>
      <c r="L119" s="872"/>
      <c r="M119" s="872"/>
      <c r="N119" s="872"/>
      <c r="O119" s="872"/>
      <c r="P119" s="872"/>
      <c r="Q119" s="872"/>
      <c r="R119" s="872"/>
      <c r="S119" s="872"/>
    </row>
    <row r="120" spans="1:19">
      <c r="K120" s="872"/>
      <c r="L120" s="872"/>
      <c r="M120" s="872"/>
      <c r="N120" s="872"/>
      <c r="O120" s="872"/>
      <c r="P120" s="872"/>
      <c r="Q120" s="872"/>
      <c r="R120" s="872"/>
      <c r="S120" s="872"/>
    </row>
    <row r="121" spans="1:19">
      <c r="K121" s="872"/>
      <c r="L121" s="872"/>
      <c r="M121" s="872"/>
      <c r="N121" s="872"/>
      <c r="O121" s="872"/>
      <c r="P121" s="872"/>
      <c r="Q121" s="872"/>
      <c r="R121" s="872"/>
      <c r="S121" s="872"/>
    </row>
    <row r="122" spans="1:19">
      <c r="A122" s="1412" t="s">
        <v>802</v>
      </c>
      <c r="B122" s="1412"/>
      <c r="C122" s="1412"/>
      <c r="D122" s="1412"/>
      <c r="K122" s="872"/>
      <c r="L122" s="872"/>
      <c r="M122" s="872"/>
      <c r="N122" s="872"/>
      <c r="O122" s="872"/>
      <c r="P122" s="872"/>
      <c r="Q122" s="872"/>
      <c r="R122" s="872"/>
      <c r="S122" s="872"/>
    </row>
    <row r="123" spans="1:19" ht="26.4" customHeight="1" thickBot="1">
      <c r="A123" s="984"/>
      <c r="B123" s="1432" t="s">
        <v>911</v>
      </c>
      <c r="C123" s="1432"/>
      <c r="D123" s="1069"/>
      <c r="E123" s="1069"/>
      <c r="F123" s="1069"/>
      <c r="G123" s="1069"/>
      <c r="K123" s="872"/>
      <c r="L123" s="872"/>
      <c r="M123" s="872"/>
      <c r="N123" s="872"/>
      <c r="O123" s="872"/>
      <c r="P123" s="872"/>
      <c r="Q123" s="872"/>
      <c r="R123" s="872"/>
      <c r="S123" s="872"/>
    </row>
    <row r="124" spans="1:19" ht="15.6" thickTop="1" thickBot="1">
      <c r="A124" s="985"/>
      <c r="B124" s="986" t="s">
        <v>803</v>
      </c>
      <c r="C124" s="986" t="s">
        <v>804</v>
      </c>
      <c r="D124" s="1069"/>
      <c r="E124" s="1069"/>
      <c r="F124" s="1069"/>
      <c r="G124" s="1069"/>
      <c r="K124" s="872"/>
      <c r="L124" s="872"/>
      <c r="M124" s="872"/>
      <c r="N124" s="872"/>
      <c r="O124" s="872"/>
      <c r="P124" s="872"/>
      <c r="Q124" s="872"/>
      <c r="R124" s="872"/>
      <c r="S124" s="872"/>
    </row>
    <row r="125" spans="1:19" ht="14.4">
      <c r="A125" s="987" t="s">
        <v>805</v>
      </c>
      <c r="B125" s="988">
        <v>-0.33756769649216889</v>
      </c>
      <c r="C125" s="988">
        <v>0.17171954065554665</v>
      </c>
      <c r="D125" s="1069"/>
      <c r="E125" s="1069"/>
      <c r="F125" s="1069"/>
      <c r="G125" s="1069"/>
      <c r="K125" s="872"/>
      <c r="L125" s="872"/>
      <c r="M125" s="872"/>
      <c r="N125" s="872"/>
      <c r="O125" s="872"/>
      <c r="P125" s="872"/>
      <c r="Q125" s="872"/>
      <c r="R125" s="872"/>
      <c r="S125" s="872"/>
    </row>
    <row r="126" spans="1:19" ht="14.4">
      <c r="A126" s="987" t="s">
        <v>806</v>
      </c>
      <c r="B126" s="988">
        <v>0.68913766542720356</v>
      </c>
      <c r="C126" s="988">
        <v>8.9808916133894585E-3</v>
      </c>
      <c r="D126" s="1069"/>
      <c r="E126" s="1069"/>
      <c r="F126" s="1069"/>
      <c r="G126" s="1069"/>
      <c r="H126" s="987"/>
      <c r="K126" s="872"/>
      <c r="L126" s="872"/>
      <c r="M126" s="872"/>
      <c r="N126" s="872"/>
      <c r="O126" s="872"/>
      <c r="P126" s="872"/>
      <c r="Q126" s="872"/>
      <c r="R126" s="872"/>
      <c r="S126" s="872"/>
    </row>
    <row r="127" spans="1:19" ht="14.4">
      <c r="A127" s="987" t="s">
        <v>807</v>
      </c>
      <c r="B127" s="988">
        <v>6.5543529774578708</v>
      </c>
      <c r="C127" s="988">
        <v>0.31985529444207506</v>
      </c>
      <c r="D127" s="1069"/>
      <c r="E127" s="1069"/>
      <c r="F127" s="1069"/>
      <c r="G127" s="1069"/>
      <c r="H127" s="987"/>
      <c r="K127" s="872"/>
      <c r="L127" s="872"/>
      <c r="M127" s="872"/>
      <c r="N127" s="872"/>
      <c r="O127" s="872"/>
      <c r="P127" s="872"/>
      <c r="Q127" s="872"/>
      <c r="R127" s="872"/>
      <c r="S127" s="872"/>
    </row>
    <row r="128" spans="1:19" ht="14.4">
      <c r="A128" s="987" t="s">
        <v>808</v>
      </c>
      <c r="B128" s="988">
        <v>5.7899461815589977</v>
      </c>
      <c r="C128" s="988">
        <v>0.35212165896054942</v>
      </c>
      <c r="D128" s="1069"/>
      <c r="E128" s="1069"/>
      <c r="F128" s="1069"/>
      <c r="G128" s="1069"/>
      <c r="H128" s="987"/>
      <c r="K128" s="872"/>
      <c r="L128" s="872"/>
      <c r="M128" s="872"/>
      <c r="N128" s="872"/>
      <c r="O128" s="872"/>
      <c r="P128" s="872"/>
      <c r="Q128" s="872"/>
      <c r="R128" s="872"/>
      <c r="S128" s="872"/>
    </row>
    <row r="129" spans="1:19" ht="14.4">
      <c r="A129" s="987" t="s">
        <v>809</v>
      </c>
      <c r="B129" s="988">
        <v>4.9083855729477186</v>
      </c>
      <c r="C129" s="988">
        <v>0.32234974274568212</v>
      </c>
      <c r="D129" s="1069"/>
      <c r="E129" s="1069"/>
      <c r="F129" s="1069"/>
      <c r="G129" s="1069"/>
      <c r="H129" s="987"/>
      <c r="K129" s="872"/>
      <c r="L129" s="872"/>
      <c r="M129" s="872"/>
      <c r="N129" s="872"/>
      <c r="O129" s="872"/>
      <c r="P129" s="872"/>
      <c r="Q129" s="872"/>
      <c r="R129" s="872"/>
      <c r="S129" s="872"/>
    </row>
    <row r="130" spans="1:19" ht="14.4">
      <c r="A130" s="987" t="s">
        <v>810</v>
      </c>
      <c r="B130" s="988">
        <v>4.4669647711977696</v>
      </c>
      <c r="C130" s="988">
        <v>0.26410274114888443</v>
      </c>
      <c r="D130" s="1069"/>
      <c r="E130" s="1069"/>
      <c r="F130" s="1069"/>
      <c r="G130" s="1069"/>
      <c r="H130" s="872"/>
      <c r="K130" s="872"/>
      <c r="L130" s="872"/>
      <c r="M130" s="872"/>
      <c r="N130" s="872"/>
      <c r="O130" s="872"/>
      <c r="P130" s="872"/>
      <c r="Q130" s="872"/>
      <c r="R130" s="872"/>
      <c r="S130" s="872"/>
    </row>
    <row r="131" spans="1:19" ht="14.4">
      <c r="A131" s="987" t="s">
        <v>811</v>
      </c>
      <c r="B131" s="988">
        <v>8.7618180807937307</v>
      </c>
      <c r="C131" s="988">
        <v>0.27254879461696047</v>
      </c>
      <c r="D131" s="1069"/>
      <c r="E131" s="1069"/>
      <c r="F131" s="1069"/>
      <c r="G131" s="1069"/>
      <c r="H131" s="872"/>
      <c r="K131" s="872"/>
      <c r="L131" s="872"/>
      <c r="M131" s="872"/>
      <c r="N131" s="872"/>
      <c r="O131" s="872"/>
      <c r="P131" s="872"/>
      <c r="Q131" s="872"/>
      <c r="R131" s="872"/>
      <c r="S131" s="872"/>
    </row>
    <row r="132" spans="1:19" ht="14.4">
      <c r="A132" s="987" t="s">
        <v>812</v>
      </c>
      <c r="B132" s="988">
        <v>12.214465002875086</v>
      </c>
      <c r="C132" s="988">
        <v>0.35172195285424052</v>
      </c>
      <c r="D132" s="1069"/>
      <c r="E132" s="1069"/>
      <c r="F132" s="1069"/>
      <c r="G132" s="1069"/>
      <c r="H132" s="872"/>
      <c r="K132" s="872"/>
      <c r="L132" s="872"/>
      <c r="M132" s="872"/>
      <c r="N132" s="872"/>
      <c r="O132" s="872"/>
      <c r="P132" s="872"/>
      <c r="Q132" s="872"/>
      <c r="R132" s="872"/>
      <c r="S132" s="872"/>
    </row>
    <row r="133" spans="1:19" ht="14.4">
      <c r="A133" s="987" t="s">
        <v>813</v>
      </c>
      <c r="B133" s="988">
        <v>11.493004222118431</v>
      </c>
      <c r="C133" s="988">
        <v>0.35570164826588452</v>
      </c>
      <c r="D133" s="1069"/>
      <c r="E133" s="1069"/>
      <c r="F133" s="1069"/>
      <c r="G133" s="1069"/>
      <c r="H133" s="872"/>
      <c r="K133" s="872"/>
      <c r="L133" s="872"/>
      <c r="M133" s="872"/>
      <c r="N133" s="872"/>
      <c r="O133" s="872"/>
      <c r="P133" s="872"/>
      <c r="Q133" s="872"/>
      <c r="R133" s="872"/>
      <c r="S133" s="872"/>
    </row>
    <row r="134" spans="1:19" ht="14.4">
      <c r="A134" s="987" t="s">
        <v>814</v>
      </c>
      <c r="B134" s="988">
        <v>9.854917127452433</v>
      </c>
      <c r="C134" s="988">
        <v>0.32417608695220579</v>
      </c>
      <c r="D134" s="1069"/>
      <c r="E134" s="1069"/>
      <c r="F134" s="1069"/>
      <c r="G134" s="1069"/>
      <c r="H134" s="987"/>
      <c r="K134" s="872"/>
      <c r="L134" s="872"/>
      <c r="M134" s="872"/>
      <c r="N134" s="872"/>
      <c r="O134" s="872"/>
      <c r="P134" s="872"/>
      <c r="Q134" s="872"/>
      <c r="R134" s="872"/>
      <c r="S134" s="872"/>
    </row>
    <row r="135" spans="1:19" ht="14.4">
      <c r="A135" s="987" t="s">
        <v>815</v>
      </c>
      <c r="B135" s="988">
        <v>7.5676188355228859</v>
      </c>
      <c r="C135" s="988">
        <v>0.30891709916182197</v>
      </c>
      <c r="D135" s="1069"/>
      <c r="E135" s="1069"/>
      <c r="F135" s="1069"/>
      <c r="G135" s="1069"/>
      <c r="H135" s="987"/>
      <c r="K135" s="872"/>
      <c r="L135" s="872"/>
      <c r="M135" s="872"/>
      <c r="N135" s="872"/>
      <c r="O135" s="872"/>
      <c r="P135" s="872"/>
      <c r="Q135" s="872"/>
      <c r="R135" s="872"/>
      <c r="S135" s="872"/>
    </row>
    <row r="136" spans="1:19" ht="14.4">
      <c r="A136" s="987" t="s">
        <v>816</v>
      </c>
      <c r="B136" s="988">
        <v>5.9931273101214257</v>
      </c>
      <c r="C136" s="988">
        <v>0.26757748428484973</v>
      </c>
      <c r="D136" s="1069"/>
      <c r="E136" s="1069"/>
      <c r="F136" s="1069"/>
      <c r="G136" s="1069"/>
      <c r="H136" s="987"/>
      <c r="K136" s="872"/>
      <c r="L136" s="872"/>
      <c r="M136" s="872"/>
      <c r="N136" s="872"/>
      <c r="O136" s="872"/>
      <c r="P136" s="872"/>
      <c r="Q136" s="872"/>
      <c r="R136" s="872"/>
      <c r="S136" s="872"/>
    </row>
    <row r="137" spans="1:19" ht="14.4">
      <c r="A137" s="987" t="s">
        <v>817</v>
      </c>
      <c r="B137" s="988">
        <v>5.0390973486730966</v>
      </c>
      <c r="C137" s="988">
        <v>0.33330256838644629</v>
      </c>
      <c r="D137" s="1069"/>
      <c r="E137" s="1069"/>
      <c r="F137" s="1069"/>
      <c r="G137" s="1069"/>
      <c r="H137" s="987"/>
      <c r="K137" s="872"/>
      <c r="L137" s="872"/>
      <c r="M137" s="872"/>
      <c r="N137" s="872"/>
      <c r="O137" s="872"/>
      <c r="P137" s="872"/>
      <c r="Q137" s="872"/>
      <c r="R137" s="872"/>
      <c r="S137" s="872"/>
    </row>
    <row r="138" spans="1:19" ht="14.4">
      <c r="A138" s="987" t="s">
        <v>818</v>
      </c>
      <c r="B138" s="988">
        <v>6.9399419382497944</v>
      </c>
      <c r="C138" s="988">
        <v>0.30764198983569746</v>
      </c>
      <c r="D138" s="1069"/>
      <c r="E138" s="1069"/>
      <c r="F138" s="1069"/>
      <c r="G138" s="1069"/>
      <c r="H138" s="987"/>
      <c r="K138" s="872"/>
      <c r="L138" s="872"/>
      <c r="M138" s="872"/>
      <c r="N138" s="872"/>
      <c r="O138" s="872"/>
      <c r="P138" s="872"/>
      <c r="Q138" s="872"/>
      <c r="R138" s="872"/>
      <c r="S138" s="872"/>
    </row>
    <row r="139" spans="1:19" ht="14.4">
      <c r="A139" s="987" t="s">
        <v>819</v>
      </c>
      <c r="B139" s="988">
        <v>0.10095075811271409</v>
      </c>
      <c r="C139" s="988">
        <v>4.5226093133917305E-3</v>
      </c>
      <c r="D139" s="1069"/>
      <c r="E139" s="1069"/>
      <c r="F139" s="1069"/>
      <c r="G139" s="1069"/>
      <c r="H139" s="987"/>
      <c r="K139" s="872"/>
      <c r="L139" s="872"/>
      <c r="M139" s="872"/>
      <c r="N139" s="872"/>
      <c r="O139" s="872"/>
      <c r="P139" s="872"/>
      <c r="Q139" s="872"/>
      <c r="R139" s="872"/>
      <c r="S139" s="872"/>
    </row>
    <row r="140" spans="1:19" ht="14.4">
      <c r="A140" s="987" t="s">
        <v>820</v>
      </c>
      <c r="B140" s="988">
        <v>0.10417106359908744</v>
      </c>
      <c r="C140" s="988">
        <v>8.0587028149943004E-3</v>
      </c>
      <c r="D140" s="1069"/>
      <c r="E140" s="1069"/>
      <c r="F140" s="1069"/>
      <c r="G140" s="1069"/>
      <c r="H140" s="987"/>
      <c r="K140" s="872"/>
      <c r="L140" s="872"/>
      <c r="M140" s="872"/>
      <c r="N140" s="872"/>
      <c r="O140" s="872"/>
      <c r="P140" s="872"/>
      <c r="Q140" s="872"/>
      <c r="R140" s="872"/>
      <c r="S140" s="872"/>
    </row>
    <row r="141" spans="1:19" ht="14.4">
      <c r="A141" s="987" t="s">
        <v>821</v>
      </c>
      <c r="B141" s="988">
        <v>0.16167305962268758</v>
      </c>
      <c r="C141" s="988">
        <v>1.1058572373810395E-2</v>
      </c>
      <c r="D141" s="1069"/>
      <c r="E141" s="1069"/>
      <c r="F141" s="1069"/>
      <c r="G141" s="1069"/>
      <c r="H141" s="872"/>
      <c r="K141" s="872"/>
      <c r="L141" s="872"/>
      <c r="M141" s="872"/>
      <c r="N141" s="872"/>
      <c r="O141" s="872"/>
      <c r="P141" s="872"/>
      <c r="Q141" s="872"/>
      <c r="R141" s="872"/>
      <c r="S141" s="872"/>
    </row>
    <row r="142" spans="1:19" ht="14.4">
      <c r="A142" s="987" t="s">
        <v>822</v>
      </c>
      <c r="B142" s="988">
        <v>0.11967579233117595</v>
      </c>
      <c r="C142" s="988">
        <v>1.2777664235378631E-2</v>
      </c>
      <c r="D142" s="1069"/>
      <c r="E142" s="1069"/>
      <c r="F142" s="1069"/>
      <c r="G142" s="1069"/>
      <c r="H142" s="872"/>
      <c r="K142" s="872"/>
      <c r="L142" s="872"/>
      <c r="M142" s="872"/>
      <c r="N142" s="872"/>
      <c r="O142" s="872"/>
      <c r="P142" s="872"/>
      <c r="Q142" s="872"/>
      <c r="R142" s="872"/>
      <c r="S142" s="872"/>
    </row>
    <row r="143" spans="1:19" ht="14.4">
      <c r="A143" s="987" t="s">
        <v>823</v>
      </c>
      <c r="B143" s="988">
        <v>0.19270874561657511</v>
      </c>
      <c r="C143" s="988">
        <v>1.3322995441330065E-2</v>
      </c>
      <c r="D143" s="1069"/>
      <c r="E143" s="1069"/>
      <c r="F143" s="1069"/>
      <c r="G143" s="1069"/>
      <c r="H143" s="872"/>
      <c r="K143" s="872"/>
      <c r="L143" s="872"/>
      <c r="M143" s="872"/>
      <c r="N143" s="872"/>
      <c r="O143" s="872"/>
      <c r="P143" s="872"/>
      <c r="Q143" s="872"/>
      <c r="R143" s="872"/>
      <c r="S143" s="872"/>
    </row>
    <row r="144" spans="1:19" ht="14.4">
      <c r="A144" s="987" t="s">
        <v>824</v>
      </c>
      <c r="B144" s="988">
        <v>8.9515276441466771E-2</v>
      </c>
      <c r="C144" s="988">
        <v>1.22763492648595E-2</v>
      </c>
      <c r="D144" s="1069"/>
      <c r="E144" s="1069"/>
      <c r="F144" s="1069"/>
      <c r="G144" s="1069"/>
      <c r="H144" s="872"/>
      <c r="K144" s="872"/>
      <c r="L144" s="872"/>
      <c r="M144" s="872"/>
      <c r="N144" s="872"/>
      <c r="O144" s="872"/>
      <c r="P144" s="872"/>
      <c r="Q144" s="872"/>
      <c r="R144" s="872"/>
      <c r="S144" s="872"/>
    </row>
    <row r="145" spans="1:19" ht="14.4">
      <c r="A145" s="987" t="s">
        <v>825</v>
      </c>
      <c r="B145" s="988">
        <v>2.6554269013375653E-2</v>
      </c>
      <c r="C145" s="988">
        <v>1.1888434976770544E-2</v>
      </c>
      <c r="D145" s="1069"/>
      <c r="E145" s="1069"/>
      <c r="F145" s="1069"/>
      <c r="G145" s="1069"/>
      <c r="H145" s="987"/>
      <c r="K145" s="872"/>
      <c r="L145" s="872"/>
      <c r="M145" s="872"/>
      <c r="N145" s="872"/>
      <c r="O145" s="872"/>
      <c r="P145" s="872"/>
      <c r="Q145" s="872"/>
      <c r="R145" s="872"/>
      <c r="S145" s="872"/>
    </row>
    <row r="146" spans="1:19" ht="14.4">
      <c r="A146" s="987" t="s">
        <v>826</v>
      </c>
      <c r="B146" s="988">
        <v>-2.2815129698601808E-2</v>
      </c>
      <c r="C146" s="988">
        <v>1.2522496237301515E-2</v>
      </c>
      <c r="D146" s="1069"/>
      <c r="E146" s="1069"/>
      <c r="F146" s="1069"/>
      <c r="G146" s="1069"/>
      <c r="H146" s="987"/>
      <c r="K146" s="872"/>
      <c r="L146" s="872"/>
      <c r="M146" s="872"/>
      <c r="N146" s="872"/>
      <c r="O146" s="872"/>
      <c r="P146" s="872"/>
      <c r="Q146" s="872"/>
      <c r="R146" s="872"/>
      <c r="S146" s="872"/>
    </row>
    <row r="147" spans="1:19" ht="14.4">
      <c r="A147" s="987" t="s">
        <v>827</v>
      </c>
      <c r="B147" s="988">
        <v>2.6956369401277522E-2</v>
      </c>
      <c r="C147" s="988">
        <v>1.0886580483615592E-2</v>
      </c>
      <c r="D147" s="1069"/>
      <c r="E147" s="1069"/>
      <c r="F147" s="1069"/>
      <c r="G147" s="1069"/>
      <c r="H147" s="987"/>
      <c r="K147" s="872"/>
      <c r="L147" s="872"/>
      <c r="M147" s="872"/>
      <c r="N147" s="872"/>
      <c r="O147" s="872"/>
      <c r="P147" s="872"/>
      <c r="Q147" s="872"/>
      <c r="R147" s="872"/>
      <c r="S147" s="872"/>
    </row>
    <row r="148" spans="1:19" ht="14.4">
      <c r="A148" s="987" t="s">
        <v>828</v>
      </c>
      <c r="B148" s="988">
        <v>9.5016201317333376E-2</v>
      </c>
      <c r="C148" s="988">
        <v>8.3170927863658126E-3</v>
      </c>
      <c r="D148" s="1069"/>
      <c r="E148" s="1069"/>
      <c r="F148" s="1069"/>
      <c r="G148" s="1069"/>
      <c r="H148" s="987"/>
      <c r="K148" s="872"/>
      <c r="L148" s="872"/>
      <c r="M148" s="872"/>
      <c r="N148" s="872"/>
      <c r="O148" s="872"/>
      <c r="P148" s="872"/>
      <c r="Q148" s="872"/>
      <c r="R148" s="872"/>
      <c r="S148" s="872"/>
    </row>
    <row r="149" spans="1:19" ht="14.4">
      <c r="A149" s="989" t="s">
        <v>829</v>
      </c>
      <c r="B149" s="990">
        <v>-3.9708607099707922E-2</v>
      </c>
      <c r="C149" s="990">
        <v>4.1084129160166537E-3</v>
      </c>
      <c r="D149" s="1069"/>
      <c r="E149" s="1069"/>
      <c r="F149" s="1069"/>
      <c r="G149" s="1069"/>
      <c r="H149" s="987"/>
      <c r="K149" s="872"/>
      <c r="L149" s="872"/>
      <c r="M149" s="872"/>
      <c r="N149" s="872"/>
      <c r="O149" s="872"/>
      <c r="P149" s="872"/>
      <c r="Q149" s="872"/>
      <c r="R149" s="872"/>
      <c r="S149" s="872"/>
    </row>
    <row r="150" spans="1:19">
      <c r="K150" s="872"/>
      <c r="L150" s="872"/>
      <c r="M150" s="872"/>
      <c r="N150" s="872"/>
      <c r="O150" s="872"/>
      <c r="P150" s="872"/>
      <c r="Q150" s="872"/>
      <c r="R150" s="872"/>
      <c r="S150" s="872"/>
    </row>
    <row r="151" spans="1:19">
      <c r="K151" s="872"/>
      <c r="L151" s="872"/>
      <c r="M151" s="872"/>
      <c r="N151" s="872"/>
      <c r="O151" s="872"/>
      <c r="P151" s="872"/>
      <c r="Q151" s="872"/>
      <c r="R151" s="872"/>
      <c r="S151" s="872"/>
    </row>
    <row r="152" spans="1:19">
      <c r="A152" s="1412" t="s">
        <v>830</v>
      </c>
      <c r="B152" s="1412"/>
      <c r="C152" s="1412"/>
      <c r="D152" s="1412"/>
      <c r="K152" s="872"/>
      <c r="L152" s="872"/>
      <c r="M152" s="872"/>
      <c r="N152" s="872"/>
      <c r="O152" s="872"/>
      <c r="P152" s="872"/>
      <c r="Q152" s="872"/>
      <c r="R152" s="872"/>
      <c r="S152" s="872"/>
    </row>
    <row r="153" spans="1:19" ht="13.5" customHeight="1" thickBot="1">
      <c r="A153" s="984"/>
      <c r="B153" s="1432" t="s">
        <v>911</v>
      </c>
      <c r="C153" s="1432"/>
      <c r="D153" s="1069"/>
      <c r="E153" s="1069"/>
      <c r="F153" s="1069"/>
      <c r="G153" s="1069"/>
      <c r="K153" s="872"/>
      <c r="L153" s="872"/>
      <c r="M153" s="872"/>
      <c r="N153" s="872"/>
      <c r="O153" s="872"/>
      <c r="P153" s="872"/>
      <c r="Q153" s="872"/>
      <c r="R153" s="872"/>
      <c r="S153" s="872"/>
    </row>
    <row r="154" spans="1:19" ht="15.6" thickTop="1" thickBot="1">
      <c r="A154" s="985"/>
      <c r="B154" s="986" t="s">
        <v>803</v>
      </c>
      <c r="C154" s="986" t="s">
        <v>804</v>
      </c>
      <c r="D154" s="1069"/>
      <c r="E154" s="1069"/>
      <c r="F154" s="1069"/>
      <c r="G154" s="1069"/>
      <c r="K154" s="872"/>
      <c r="L154" s="872"/>
      <c r="M154" s="872"/>
      <c r="N154" s="872"/>
      <c r="O154" s="872"/>
      <c r="P154" s="872"/>
      <c r="Q154" s="872"/>
      <c r="R154" s="872"/>
      <c r="S154" s="872"/>
    </row>
    <row r="155" spans="1:19" ht="14.4">
      <c r="A155" s="987" t="s">
        <v>831</v>
      </c>
      <c r="B155" s="988">
        <v>-0.85202181345814509</v>
      </c>
      <c r="C155" s="988">
        <v>8.5853858547743578E-2</v>
      </c>
      <c r="D155" s="1069"/>
      <c r="E155" s="1069"/>
      <c r="F155" s="1069"/>
      <c r="G155" s="1069"/>
      <c r="K155" s="872"/>
      <c r="L155" s="872"/>
      <c r="M155" s="872"/>
      <c r="N155" s="872"/>
      <c r="O155" s="872"/>
      <c r="P155" s="872"/>
      <c r="Q155" s="872"/>
      <c r="R155" s="872"/>
      <c r="S155" s="872"/>
    </row>
    <row r="156" spans="1:19" ht="14.4">
      <c r="A156" s="989" t="s">
        <v>832</v>
      </c>
      <c r="B156" s="990">
        <v>-0.34022280621238798</v>
      </c>
      <c r="C156" s="990">
        <v>0.1088117853043369</v>
      </c>
      <c r="D156" s="1069"/>
      <c r="E156" s="1069"/>
      <c r="F156" s="1069"/>
      <c r="G156" s="1069"/>
      <c r="K156" s="872"/>
      <c r="L156" s="872"/>
      <c r="M156" s="872"/>
      <c r="N156" s="872"/>
      <c r="O156" s="872"/>
      <c r="P156" s="872"/>
      <c r="Q156" s="872"/>
      <c r="R156" s="872"/>
      <c r="S156" s="872"/>
    </row>
    <row r="157" spans="1:19">
      <c r="K157" s="872"/>
      <c r="L157" s="872"/>
      <c r="M157" s="872"/>
      <c r="N157" s="872"/>
      <c r="O157" s="872"/>
      <c r="P157" s="872"/>
      <c r="Q157" s="872"/>
      <c r="R157" s="872"/>
      <c r="S157" s="872"/>
    </row>
    <row r="158" spans="1:19">
      <c r="A158" s="991" t="s">
        <v>833</v>
      </c>
      <c r="B158" s="992"/>
      <c r="C158" s="993"/>
      <c r="D158" s="993"/>
      <c r="E158" s="993"/>
      <c r="F158" s="993"/>
      <c r="G158" s="993"/>
      <c r="K158" s="872"/>
      <c r="L158" s="872"/>
      <c r="M158" s="872"/>
      <c r="N158" s="872"/>
      <c r="O158" s="872"/>
      <c r="P158" s="872"/>
      <c r="Q158" s="872"/>
      <c r="R158" s="872"/>
      <c r="S158" s="872"/>
    </row>
    <row r="159" spans="1:19">
      <c r="A159" s="1410" t="s">
        <v>834</v>
      </c>
      <c r="B159" s="1410"/>
      <c r="C159" s="1410"/>
      <c r="D159" s="1410"/>
      <c r="E159" s="1410"/>
      <c r="F159" s="1410"/>
      <c r="G159" s="1410"/>
      <c r="K159" s="872"/>
      <c r="L159" s="872"/>
      <c r="M159" s="872"/>
      <c r="N159" s="872"/>
      <c r="O159" s="872"/>
      <c r="P159" s="872"/>
      <c r="Q159" s="872"/>
      <c r="R159" s="872"/>
      <c r="S159" s="872"/>
    </row>
    <row r="160" spans="1:19" ht="40.799999999999997" thickBot="1">
      <c r="A160" s="994" t="s">
        <v>556</v>
      </c>
      <c r="B160" s="995" t="s">
        <v>835</v>
      </c>
      <c r="C160" s="995" t="s">
        <v>836</v>
      </c>
      <c r="D160" s="995" t="s">
        <v>837</v>
      </c>
      <c r="E160" s="996"/>
      <c r="F160" s="996"/>
      <c r="G160" s="993"/>
      <c r="H160" s="1069"/>
      <c r="I160" s="1069"/>
      <c r="K160" s="872"/>
      <c r="L160" s="872"/>
      <c r="M160" s="872"/>
      <c r="N160" s="872"/>
      <c r="O160" s="872"/>
      <c r="P160" s="872"/>
      <c r="Q160" s="872"/>
      <c r="R160" s="872"/>
      <c r="S160" s="872"/>
    </row>
    <row r="161" spans="1:19" ht="15.6" thickTop="1" thickBot="1">
      <c r="A161" s="1071" t="s">
        <v>911</v>
      </c>
      <c r="B161" s="1072">
        <v>9.2000000000000003E-4</v>
      </c>
      <c r="C161" s="1073">
        <v>1.6E-2</v>
      </c>
      <c r="D161" s="1074">
        <v>1.0200000000000001E-2</v>
      </c>
      <c r="E161" s="993"/>
      <c r="F161" s="993"/>
      <c r="G161" s="993"/>
      <c r="H161" s="919"/>
      <c r="I161" s="919"/>
      <c r="K161" s="872"/>
      <c r="L161" s="872"/>
      <c r="M161" s="872"/>
      <c r="N161" s="872"/>
      <c r="O161" s="872"/>
      <c r="P161" s="872"/>
      <c r="Q161" s="872"/>
      <c r="R161" s="872"/>
      <c r="S161" s="872"/>
    </row>
    <row r="162" spans="1:19" ht="15" thickTop="1">
      <c r="A162" s="1003" t="s">
        <v>838</v>
      </c>
      <c r="B162" s="992"/>
      <c r="C162" s="993"/>
      <c r="D162" s="993"/>
      <c r="E162" s="993"/>
      <c r="F162" s="993"/>
      <c r="G162" s="993"/>
      <c r="H162" s="919"/>
      <c r="I162" s="919"/>
      <c r="K162" s="872"/>
      <c r="L162" s="872"/>
      <c r="M162" s="872"/>
      <c r="N162" s="872"/>
      <c r="O162" s="872"/>
      <c r="P162" s="872"/>
      <c r="Q162" s="872"/>
      <c r="R162" s="872"/>
      <c r="S162" s="872"/>
    </row>
    <row r="163" spans="1:19" ht="14.4">
      <c r="A163" s="1004" t="s">
        <v>839</v>
      </c>
      <c r="B163" s="992"/>
      <c r="C163" s="993"/>
      <c r="D163" s="993"/>
      <c r="E163" s="993"/>
      <c r="F163" s="993"/>
      <c r="G163" s="993"/>
      <c r="H163" s="919"/>
      <c r="I163" s="919"/>
      <c r="K163" s="872"/>
      <c r="L163" s="872"/>
      <c r="M163" s="872"/>
      <c r="N163" s="872"/>
      <c r="O163" s="872"/>
      <c r="P163" s="872"/>
      <c r="Q163" s="872"/>
      <c r="R163" s="872"/>
      <c r="S163" s="872"/>
    </row>
    <row r="164" spans="1:19" ht="14.4">
      <c r="A164" s="919"/>
      <c r="B164" s="919"/>
      <c r="C164" s="919"/>
      <c r="D164" s="919"/>
      <c r="E164" s="919"/>
      <c r="F164" s="919"/>
      <c r="G164" s="919"/>
      <c r="H164" s="919"/>
      <c r="I164" s="919"/>
      <c r="K164" s="872"/>
      <c r="L164" s="872"/>
      <c r="M164" s="872"/>
      <c r="N164" s="872"/>
      <c r="O164" s="872"/>
      <c r="P164" s="872"/>
      <c r="Q164" s="872"/>
      <c r="R164" s="872"/>
      <c r="S164" s="872"/>
    </row>
    <row r="165" spans="1:19" ht="14.4">
      <c r="A165" s="919"/>
      <c r="B165" s="919"/>
      <c r="C165" s="919"/>
      <c r="D165" s="919"/>
      <c r="E165" s="919"/>
      <c r="F165" s="919"/>
      <c r="G165" s="919"/>
      <c r="H165" s="919"/>
      <c r="I165" s="919"/>
      <c r="K165" s="872"/>
      <c r="L165" s="872"/>
      <c r="M165" s="872"/>
      <c r="N165" s="872"/>
      <c r="O165" s="872"/>
      <c r="P165" s="872"/>
      <c r="Q165" s="872"/>
      <c r="R165" s="872"/>
      <c r="S165" s="872"/>
    </row>
    <row r="166" spans="1:19" ht="14.4">
      <c r="A166" s="919"/>
      <c r="B166" s="919"/>
      <c r="C166" s="919"/>
      <c r="D166" s="919"/>
      <c r="E166" s="919"/>
      <c r="F166" s="919"/>
      <c r="G166" s="919"/>
      <c r="H166" s="919"/>
      <c r="I166" s="919"/>
      <c r="K166" s="872"/>
      <c r="L166" s="872"/>
      <c r="M166" s="872"/>
      <c r="N166" s="872"/>
      <c r="O166" s="872"/>
      <c r="P166" s="872"/>
      <c r="Q166" s="872"/>
      <c r="R166" s="872"/>
      <c r="S166" s="872"/>
    </row>
    <row r="167" spans="1:19" ht="14.4">
      <c r="A167" s="919"/>
      <c r="B167" s="919"/>
      <c r="C167" s="919"/>
      <c r="D167" s="919"/>
      <c r="E167" s="919"/>
      <c r="F167" s="919"/>
      <c r="G167" s="919"/>
      <c r="H167" s="919"/>
      <c r="I167" s="919"/>
      <c r="K167" s="872"/>
      <c r="L167" s="872"/>
      <c r="M167" s="872"/>
      <c r="N167" s="872"/>
      <c r="O167" s="872"/>
      <c r="P167" s="872"/>
      <c r="Q167" s="872"/>
      <c r="R167" s="872"/>
      <c r="S167" s="872"/>
    </row>
    <row r="168" spans="1:19" ht="14.4">
      <c r="A168" s="919"/>
      <c r="B168" s="919"/>
      <c r="C168" s="919"/>
      <c r="D168" s="919"/>
      <c r="E168" s="919"/>
      <c r="F168" s="919"/>
      <c r="G168" s="919"/>
      <c r="H168" s="919"/>
      <c r="I168" s="919"/>
      <c r="K168" s="872"/>
      <c r="L168" s="872"/>
      <c r="M168" s="872"/>
      <c r="N168" s="872"/>
      <c r="O168" s="872"/>
      <c r="P168" s="872"/>
      <c r="Q168" s="872"/>
      <c r="R168" s="872"/>
      <c r="S168" s="872"/>
    </row>
    <row r="169" spans="1:19" ht="14.4">
      <c r="A169" s="919"/>
      <c r="B169" s="919"/>
      <c r="C169" s="919"/>
      <c r="D169" s="919"/>
      <c r="E169" s="919"/>
      <c r="F169" s="919"/>
      <c r="G169" s="919"/>
      <c r="H169" s="919"/>
      <c r="I169" s="919"/>
      <c r="K169" s="872"/>
      <c r="L169" s="872"/>
      <c r="M169" s="872"/>
      <c r="N169" s="872"/>
      <c r="O169" s="872"/>
      <c r="P169" s="872"/>
      <c r="Q169" s="872"/>
      <c r="R169" s="872"/>
      <c r="S169" s="872"/>
    </row>
    <row r="170" spans="1:19" ht="14.4">
      <c r="A170" s="919"/>
      <c r="B170" s="919"/>
      <c r="C170" s="919"/>
      <c r="D170" s="919"/>
      <c r="E170" s="919"/>
      <c r="F170" s="919"/>
      <c r="G170" s="919"/>
      <c r="H170" s="919"/>
      <c r="I170" s="919"/>
      <c r="K170" s="872"/>
      <c r="L170" s="872"/>
      <c r="M170" s="872"/>
      <c r="N170" s="872"/>
      <c r="O170" s="872"/>
      <c r="P170" s="872"/>
      <c r="Q170" s="872"/>
      <c r="R170" s="872"/>
      <c r="S170" s="872"/>
    </row>
    <row r="171" spans="1:19" ht="14.4">
      <c r="A171" s="919"/>
      <c r="B171" s="919"/>
      <c r="C171" s="919"/>
      <c r="D171" s="919"/>
      <c r="E171" s="919"/>
      <c r="F171" s="919"/>
      <c r="G171" s="919"/>
      <c r="H171" s="919"/>
      <c r="I171" s="919"/>
      <c r="K171" s="872"/>
      <c r="L171" s="872"/>
      <c r="M171" s="872"/>
      <c r="N171" s="872"/>
      <c r="O171" s="872"/>
      <c r="P171" s="872"/>
      <c r="Q171" s="872"/>
      <c r="R171" s="872"/>
      <c r="S171" s="872"/>
    </row>
    <row r="172" spans="1:19" ht="14.4">
      <c r="A172" s="919"/>
      <c r="B172" s="919"/>
      <c r="C172" s="919"/>
      <c r="D172" s="919"/>
      <c r="E172" s="919"/>
      <c r="F172" s="919"/>
      <c r="G172" s="919"/>
      <c r="H172" s="919"/>
      <c r="I172" s="919"/>
      <c r="K172" s="872"/>
      <c r="L172" s="872"/>
      <c r="M172" s="872"/>
      <c r="N172" s="872"/>
      <c r="O172" s="872"/>
      <c r="P172" s="872"/>
      <c r="Q172" s="872"/>
      <c r="R172" s="872"/>
      <c r="S172" s="872"/>
    </row>
    <row r="173" spans="1:19" ht="14.4">
      <c r="A173" s="919"/>
      <c r="B173" s="919"/>
      <c r="C173" s="919"/>
      <c r="D173" s="919"/>
      <c r="E173" s="919"/>
      <c r="F173" s="919"/>
      <c r="G173" s="919"/>
      <c r="H173" s="919"/>
      <c r="I173" s="919"/>
      <c r="K173" s="872"/>
      <c r="L173" s="872"/>
      <c r="M173" s="872"/>
      <c r="N173" s="872"/>
      <c r="O173" s="872"/>
      <c r="P173" s="872"/>
      <c r="Q173" s="872"/>
      <c r="R173" s="872"/>
      <c r="S173" s="872"/>
    </row>
    <row r="174" spans="1:19" ht="14.4">
      <c r="A174" s="919"/>
      <c r="B174" s="919"/>
      <c r="C174" s="919"/>
      <c r="D174" s="919"/>
      <c r="E174" s="919"/>
      <c r="F174" s="919"/>
      <c r="G174" s="919"/>
      <c r="H174" s="919"/>
      <c r="I174" s="919"/>
      <c r="K174" s="872"/>
      <c r="L174" s="914"/>
      <c r="M174" s="872"/>
      <c r="N174" s="872"/>
      <c r="O174" s="872"/>
      <c r="P174" s="872"/>
      <c r="Q174" s="872"/>
      <c r="R174" s="872"/>
      <c r="S174" s="872"/>
    </row>
    <row r="175" spans="1:19" ht="14.4">
      <c r="A175" s="919"/>
      <c r="B175" s="919"/>
      <c r="C175" s="919"/>
      <c r="D175" s="919"/>
      <c r="E175" s="919"/>
      <c r="F175" s="919"/>
      <c r="G175" s="919"/>
      <c r="H175" s="919"/>
      <c r="I175" s="919"/>
      <c r="K175" s="872"/>
      <c r="L175" s="872"/>
      <c r="M175" s="872"/>
      <c r="N175" s="872"/>
      <c r="O175" s="872"/>
      <c r="P175" s="872"/>
      <c r="Q175" s="872"/>
      <c r="R175" s="872"/>
      <c r="S175" s="872"/>
    </row>
    <row r="176" spans="1:19" ht="14.4">
      <c r="A176" s="919"/>
      <c r="B176" s="919"/>
      <c r="C176" s="919"/>
      <c r="D176" s="919"/>
      <c r="E176" s="919"/>
      <c r="F176" s="919"/>
      <c r="G176" s="919"/>
      <c r="H176" s="919"/>
      <c r="I176" s="919"/>
      <c r="K176" s="872"/>
      <c r="L176" s="872"/>
      <c r="M176" s="872"/>
      <c r="N176" s="872"/>
      <c r="O176" s="872"/>
      <c r="P176" s="872"/>
      <c r="Q176" s="872"/>
      <c r="R176" s="872"/>
      <c r="S176" s="872"/>
    </row>
    <row r="177" spans="1:19" ht="27" customHeight="1">
      <c r="A177" s="919"/>
      <c r="B177" s="919"/>
      <c r="C177" s="919"/>
      <c r="D177" s="919"/>
      <c r="E177" s="919"/>
      <c r="F177" s="919"/>
      <c r="G177" s="919"/>
      <c r="H177" s="919"/>
      <c r="I177" s="919"/>
      <c r="K177" s="872"/>
      <c r="L177" s="872"/>
      <c r="M177" s="872"/>
      <c r="N177" s="872"/>
      <c r="O177" s="872"/>
      <c r="P177" s="872"/>
      <c r="Q177" s="872"/>
      <c r="R177" s="872"/>
      <c r="S177" s="872"/>
    </row>
    <row r="178" spans="1:19" ht="14.4">
      <c r="A178" s="919"/>
      <c r="B178" s="919"/>
      <c r="C178" s="919"/>
      <c r="D178" s="919"/>
      <c r="E178" s="919"/>
      <c r="F178" s="919"/>
      <c r="G178" s="919"/>
      <c r="H178" s="919"/>
      <c r="I178" s="919"/>
      <c r="K178" s="872"/>
      <c r="L178" s="872"/>
      <c r="M178" s="872"/>
      <c r="N178" s="872"/>
      <c r="O178" s="872"/>
      <c r="P178" s="872"/>
      <c r="Q178" s="872"/>
      <c r="R178" s="872"/>
      <c r="S178" s="872"/>
    </row>
    <row r="179" spans="1:19" ht="14.4">
      <c r="A179" s="919"/>
      <c r="B179" s="919"/>
      <c r="C179" s="919"/>
      <c r="D179" s="919"/>
      <c r="E179" s="919"/>
      <c r="F179" s="919"/>
      <c r="G179" s="919"/>
      <c r="H179" s="919"/>
      <c r="I179" s="919"/>
      <c r="K179" s="872"/>
      <c r="L179" s="872"/>
      <c r="M179" s="872"/>
      <c r="N179" s="872"/>
      <c r="O179" s="872"/>
      <c r="P179" s="872"/>
      <c r="Q179" s="872"/>
      <c r="R179" s="872"/>
      <c r="S179" s="872"/>
    </row>
    <row r="180" spans="1:19" ht="14.4">
      <c r="A180" s="919"/>
      <c r="B180" s="919"/>
      <c r="C180" s="919"/>
      <c r="D180" s="919"/>
      <c r="E180" s="919"/>
      <c r="F180" s="919"/>
      <c r="G180" s="919"/>
      <c r="H180" s="919"/>
      <c r="I180" s="919"/>
      <c r="K180" s="872"/>
      <c r="L180" s="872"/>
      <c r="M180" s="872"/>
      <c r="N180" s="872"/>
      <c r="O180" s="872"/>
      <c r="P180" s="872"/>
      <c r="Q180" s="872"/>
      <c r="R180" s="872"/>
      <c r="S180" s="872"/>
    </row>
    <row r="181" spans="1:19" ht="14.4">
      <c r="A181" s="919"/>
      <c r="B181" s="919"/>
      <c r="C181" s="919"/>
      <c r="D181" s="919"/>
      <c r="E181" s="919"/>
      <c r="F181" s="919"/>
      <c r="G181" s="919"/>
      <c r="H181" s="919"/>
      <c r="I181" s="919"/>
      <c r="K181" s="872"/>
      <c r="L181" s="872"/>
      <c r="M181" s="872"/>
      <c r="N181" s="872"/>
      <c r="O181" s="872"/>
      <c r="P181" s="872"/>
      <c r="Q181" s="872"/>
      <c r="R181" s="872"/>
      <c r="S181" s="872"/>
    </row>
    <row r="182" spans="1:19" ht="14.4">
      <c r="A182" s="919"/>
      <c r="B182" s="919"/>
      <c r="C182" s="919"/>
      <c r="D182" s="919"/>
      <c r="E182" s="919"/>
      <c r="F182" s="919"/>
      <c r="G182" s="919"/>
      <c r="H182" s="919"/>
      <c r="I182" s="919"/>
      <c r="K182" s="872"/>
      <c r="L182" s="872"/>
      <c r="M182" s="872"/>
      <c r="N182" s="872"/>
      <c r="O182" s="872"/>
      <c r="P182" s="872"/>
      <c r="Q182" s="872"/>
      <c r="R182" s="872"/>
      <c r="S182" s="872"/>
    </row>
    <row r="183" spans="1:19" ht="14.4">
      <c r="A183" s="919"/>
      <c r="B183" s="919"/>
      <c r="C183" s="919"/>
      <c r="D183" s="919"/>
      <c r="E183" s="919"/>
      <c r="F183" s="919"/>
      <c r="G183" s="919"/>
      <c r="H183" s="919"/>
      <c r="I183" s="919"/>
      <c r="K183" s="872"/>
      <c r="L183" s="872"/>
      <c r="M183" s="872"/>
      <c r="N183" s="872"/>
      <c r="O183" s="872"/>
      <c r="P183" s="872"/>
      <c r="Q183" s="872"/>
      <c r="R183" s="872"/>
      <c r="S183" s="872"/>
    </row>
    <row r="184" spans="1:19" ht="14.4">
      <c r="A184" s="919"/>
      <c r="B184" s="919"/>
      <c r="C184" s="919"/>
      <c r="D184" s="919"/>
      <c r="E184" s="919"/>
      <c r="F184" s="919"/>
      <c r="G184" s="919"/>
      <c r="H184" s="919"/>
      <c r="I184" s="919"/>
      <c r="K184" s="872"/>
      <c r="L184" s="872"/>
      <c r="M184" s="872"/>
      <c r="N184" s="872"/>
      <c r="O184" s="872"/>
      <c r="P184" s="872"/>
      <c r="Q184" s="872"/>
      <c r="R184" s="872"/>
      <c r="S184" s="872"/>
    </row>
    <row r="185" spans="1:19" ht="14.4">
      <c r="A185" s="919"/>
      <c r="B185" s="919"/>
      <c r="C185" s="919"/>
      <c r="D185" s="919"/>
      <c r="E185" s="919"/>
      <c r="F185" s="919"/>
      <c r="G185" s="919"/>
      <c r="H185" s="919"/>
      <c r="I185" s="919"/>
      <c r="K185" s="872"/>
      <c r="L185" s="872"/>
      <c r="M185" s="872"/>
      <c r="N185" s="872"/>
      <c r="O185" s="872"/>
      <c r="P185" s="872"/>
      <c r="Q185" s="872"/>
      <c r="R185" s="872"/>
      <c r="S185" s="872"/>
    </row>
    <row r="186" spans="1:19" ht="14.4">
      <c r="A186" s="919"/>
      <c r="B186" s="919"/>
      <c r="C186" s="919"/>
      <c r="D186" s="919"/>
      <c r="E186" s="919"/>
      <c r="F186" s="919"/>
      <c r="G186" s="919"/>
      <c r="H186" s="919"/>
      <c r="I186" s="919"/>
      <c r="K186" s="872"/>
      <c r="L186" s="872"/>
      <c r="M186" s="872"/>
      <c r="N186" s="872"/>
      <c r="O186" s="872"/>
      <c r="P186" s="872"/>
      <c r="Q186" s="872"/>
      <c r="R186" s="872"/>
      <c r="S186" s="872"/>
    </row>
    <row r="187" spans="1:19" ht="14.4">
      <c r="A187" s="919"/>
      <c r="B187" s="919"/>
      <c r="C187" s="919"/>
      <c r="D187" s="919"/>
      <c r="E187" s="919"/>
      <c r="F187" s="919"/>
      <c r="G187" s="919"/>
      <c r="H187" s="919"/>
      <c r="I187" s="919"/>
      <c r="K187" s="872"/>
      <c r="L187" s="872"/>
      <c r="M187" s="872"/>
      <c r="N187" s="872"/>
      <c r="O187" s="872"/>
      <c r="P187" s="872"/>
      <c r="Q187" s="872"/>
      <c r="R187" s="872"/>
      <c r="S187" s="872"/>
    </row>
    <row r="188" spans="1:19" ht="14.4">
      <c r="A188" s="919"/>
      <c r="B188" s="919"/>
      <c r="C188" s="919"/>
      <c r="D188" s="919"/>
      <c r="E188" s="919"/>
      <c r="F188" s="919"/>
      <c r="G188" s="919"/>
      <c r="H188" s="919"/>
      <c r="I188" s="919"/>
      <c r="K188" s="872"/>
      <c r="L188" s="872"/>
      <c r="M188" s="872"/>
      <c r="N188" s="872"/>
      <c r="O188" s="872"/>
      <c r="P188" s="872"/>
      <c r="Q188" s="872"/>
      <c r="R188" s="872"/>
      <c r="S188" s="872"/>
    </row>
    <row r="189" spans="1:19" ht="14.4">
      <c r="A189" s="919"/>
      <c r="B189" s="919"/>
      <c r="C189" s="919"/>
      <c r="D189" s="919"/>
      <c r="E189" s="919"/>
      <c r="F189" s="919"/>
      <c r="G189" s="919"/>
      <c r="H189" s="919"/>
      <c r="I189" s="919"/>
      <c r="K189" s="872"/>
      <c r="L189" s="872"/>
      <c r="M189" s="872"/>
      <c r="N189" s="872"/>
      <c r="O189" s="872"/>
      <c r="P189" s="872"/>
      <c r="Q189" s="872"/>
      <c r="R189" s="872"/>
      <c r="S189" s="872"/>
    </row>
    <row r="190" spans="1:19" ht="14.4">
      <c r="A190" s="919"/>
      <c r="B190" s="919"/>
      <c r="C190" s="919"/>
      <c r="D190" s="919"/>
      <c r="E190" s="919"/>
      <c r="F190" s="919"/>
      <c r="G190" s="919"/>
      <c r="H190" s="919"/>
      <c r="I190" s="919"/>
      <c r="K190" s="872"/>
      <c r="L190" s="872"/>
      <c r="M190" s="872"/>
      <c r="N190" s="872"/>
      <c r="O190" s="872"/>
      <c r="P190" s="872"/>
      <c r="Q190" s="872"/>
      <c r="R190" s="872"/>
      <c r="S190" s="872"/>
    </row>
    <row r="191" spans="1:19" ht="14.4">
      <c r="A191" s="919"/>
      <c r="B191" s="919"/>
      <c r="C191" s="919"/>
      <c r="D191" s="919"/>
      <c r="E191" s="919"/>
      <c r="F191" s="919"/>
      <c r="G191" s="919"/>
      <c r="H191" s="919"/>
      <c r="I191" s="919"/>
      <c r="K191" s="872"/>
      <c r="L191" s="872"/>
      <c r="M191" s="872"/>
      <c r="N191" s="872"/>
      <c r="O191" s="872"/>
      <c r="P191" s="872"/>
      <c r="Q191" s="872"/>
      <c r="R191" s="872"/>
      <c r="S191" s="872"/>
    </row>
    <row r="192" spans="1:19" ht="14.4">
      <c r="A192" s="919"/>
      <c r="B192" s="919"/>
      <c r="C192" s="919"/>
      <c r="D192" s="919"/>
      <c r="E192" s="919"/>
      <c r="F192" s="919"/>
      <c r="G192" s="919"/>
      <c r="H192" s="919"/>
      <c r="I192" s="919"/>
      <c r="K192" s="872"/>
      <c r="L192" s="872"/>
      <c r="M192" s="872"/>
      <c r="N192" s="872"/>
      <c r="O192" s="872"/>
      <c r="P192" s="872"/>
      <c r="Q192" s="872"/>
      <c r="R192" s="872"/>
      <c r="S192" s="872"/>
    </row>
    <row r="193" spans="1:19" ht="14.4">
      <c r="A193" s="919"/>
      <c r="B193" s="919"/>
      <c r="C193" s="919"/>
      <c r="D193" s="919"/>
      <c r="E193" s="919"/>
      <c r="F193" s="919"/>
      <c r="G193" s="919"/>
      <c r="H193" s="919"/>
      <c r="I193" s="919"/>
      <c r="K193" s="872"/>
      <c r="L193" s="872"/>
      <c r="M193" s="872"/>
      <c r="N193" s="872"/>
      <c r="O193" s="872"/>
      <c r="P193" s="872"/>
      <c r="Q193" s="872"/>
      <c r="R193" s="872"/>
      <c r="S193" s="872"/>
    </row>
    <row r="194" spans="1:19" ht="14.4">
      <c r="A194" s="919"/>
      <c r="B194" s="919"/>
      <c r="C194" s="919"/>
      <c r="D194" s="919"/>
      <c r="E194" s="919"/>
      <c r="F194" s="919"/>
      <c r="G194" s="919"/>
      <c r="H194" s="919"/>
      <c r="I194" s="919"/>
      <c r="K194" s="872"/>
      <c r="L194" s="872"/>
      <c r="M194" s="872"/>
      <c r="N194" s="872"/>
      <c r="O194" s="872"/>
      <c r="P194" s="872"/>
      <c r="Q194" s="872"/>
      <c r="R194" s="872"/>
      <c r="S194" s="872"/>
    </row>
    <row r="195" spans="1:19" ht="14.4">
      <c r="A195" s="919"/>
      <c r="B195" s="919"/>
      <c r="C195" s="919"/>
      <c r="D195" s="919"/>
      <c r="E195" s="919"/>
      <c r="F195" s="919"/>
      <c r="G195" s="919"/>
      <c r="H195" s="919"/>
      <c r="I195" s="919"/>
      <c r="K195" s="872"/>
      <c r="L195" s="872"/>
      <c r="M195" s="872"/>
      <c r="N195" s="872"/>
      <c r="O195" s="872"/>
      <c r="P195" s="872"/>
      <c r="Q195" s="872"/>
      <c r="R195" s="872"/>
      <c r="S195" s="872"/>
    </row>
    <row r="196" spans="1:19" ht="14.4">
      <c r="A196" s="919"/>
      <c r="B196" s="919"/>
      <c r="C196" s="919"/>
      <c r="D196" s="919"/>
      <c r="E196" s="919"/>
      <c r="F196" s="919"/>
      <c r="G196" s="919"/>
      <c r="H196" s="919"/>
      <c r="I196" s="919"/>
      <c r="K196" s="872"/>
      <c r="L196" s="914"/>
      <c r="M196" s="872"/>
      <c r="N196" s="872"/>
      <c r="O196" s="872"/>
      <c r="P196" s="872"/>
      <c r="Q196" s="872"/>
      <c r="R196" s="872"/>
      <c r="S196" s="872"/>
    </row>
    <row r="197" spans="1:19" ht="14.4">
      <c r="A197" s="919"/>
      <c r="B197" s="919"/>
      <c r="C197" s="919"/>
      <c r="D197" s="919"/>
      <c r="E197" s="919"/>
      <c r="F197" s="919"/>
      <c r="G197" s="919"/>
      <c r="H197" s="919"/>
      <c r="I197" s="919"/>
      <c r="K197" s="872"/>
      <c r="L197" s="872"/>
      <c r="M197" s="872"/>
      <c r="N197" s="872"/>
      <c r="O197" s="872"/>
      <c r="P197" s="872"/>
      <c r="Q197" s="872"/>
      <c r="R197" s="872"/>
      <c r="S197" s="872"/>
    </row>
    <row r="198" spans="1:19" ht="14.4">
      <c r="A198" s="919"/>
      <c r="B198" s="919"/>
      <c r="C198" s="919"/>
      <c r="D198" s="919"/>
      <c r="E198" s="919"/>
      <c r="F198" s="919"/>
      <c r="G198" s="919"/>
      <c r="H198" s="919"/>
      <c r="I198" s="919"/>
      <c r="K198" s="872"/>
      <c r="L198" s="872"/>
      <c r="M198" s="872"/>
      <c r="N198" s="872"/>
      <c r="O198" s="872"/>
      <c r="P198" s="872"/>
      <c r="Q198" s="872"/>
      <c r="R198" s="872"/>
      <c r="S198" s="872"/>
    </row>
    <row r="199" spans="1:19" ht="14.4">
      <c r="A199" s="919"/>
      <c r="B199" s="919"/>
      <c r="C199" s="919"/>
      <c r="D199" s="919"/>
      <c r="E199" s="919"/>
      <c r="F199" s="919"/>
      <c r="G199" s="919"/>
      <c r="H199" s="919"/>
      <c r="I199" s="919"/>
      <c r="K199" s="872"/>
      <c r="L199" s="872"/>
      <c r="M199" s="872"/>
      <c r="N199" s="872"/>
      <c r="O199" s="872"/>
      <c r="P199" s="872"/>
      <c r="Q199" s="872"/>
      <c r="R199" s="872"/>
      <c r="S199" s="872"/>
    </row>
    <row r="200" spans="1:19" ht="14.4">
      <c r="A200" s="919"/>
      <c r="B200" s="919"/>
      <c r="C200" s="919"/>
      <c r="D200" s="919"/>
      <c r="E200" s="919"/>
      <c r="F200" s="919"/>
      <c r="G200" s="919"/>
      <c r="H200" s="919"/>
      <c r="I200" s="919"/>
      <c r="J200" s="1075"/>
      <c r="K200" s="872"/>
      <c r="L200" s="872"/>
      <c r="M200" s="872"/>
      <c r="N200" s="872"/>
      <c r="O200" s="872"/>
      <c r="P200" s="872"/>
      <c r="Q200" s="872"/>
      <c r="R200" s="872"/>
      <c r="S200" s="872"/>
    </row>
    <row r="201" spans="1:19" ht="14.4">
      <c r="A201" s="919"/>
      <c r="B201" s="919"/>
      <c r="C201" s="919"/>
      <c r="D201" s="919"/>
      <c r="E201" s="919"/>
      <c r="F201" s="919"/>
      <c r="G201" s="919"/>
      <c r="H201" s="919"/>
      <c r="I201" s="919"/>
      <c r="J201" s="1075"/>
      <c r="K201" s="872"/>
      <c r="L201" s="872"/>
      <c r="M201" s="872"/>
      <c r="N201" s="872"/>
      <c r="O201" s="872"/>
      <c r="P201" s="872"/>
      <c r="Q201" s="872"/>
      <c r="R201" s="872"/>
      <c r="S201" s="872"/>
    </row>
    <row r="202" spans="1:19" ht="14.4">
      <c r="A202" s="919"/>
      <c r="B202" s="919"/>
      <c r="C202" s="919"/>
      <c r="D202" s="919"/>
      <c r="E202" s="919"/>
      <c r="F202" s="919"/>
      <c r="G202" s="919"/>
      <c r="H202" s="919"/>
      <c r="I202" s="919"/>
      <c r="K202" s="872"/>
      <c r="L202" s="872"/>
      <c r="M202" s="872"/>
      <c r="N202" s="872"/>
      <c r="O202" s="872"/>
      <c r="P202" s="872"/>
      <c r="Q202" s="872"/>
      <c r="R202" s="872"/>
      <c r="S202" s="872"/>
    </row>
    <row r="203" spans="1:19" ht="14.4">
      <c r="A203" s="919"/>
      <c r="B203" s="919"/>
      <c r="C203" s="919"/>
      <c r="D203" s="919"/>
      <c r="E203" s="919"/>
      <c r="F203" s="919"/>
      <c r="G203" s="919"/>
      <c r="H203" s="919"/>
      <c r="I203" s="919"/>
      <c r="K203" s="872"/>
      <c r="L203" s="872"/>
      <c r="M203" s="872"/>
      <c r="N203" s="872"/>
      <c r="O203" s="872"/>
      <c r="P203" s="872"/>
      <c r="Q203" s="872"/>
      <c r="R203" s="872"/>
      <c r="S203" s="872"/>
    </row>
    <row r="204" spans="1:19" ht="14.4">
      <c r="A204" s="919"/>
      <c r="B204" s="919"/>
      <c r="C204" s="919"/>
      <c r="D204" s="919"/>
      <c r="E204" s="919"/>
      <c r="F204" s="919"/>
      <c r="G204" s="919"/>
      <c r="H204" s="919"/>
      <c r="I204" s="919"/>
      <c r="K204" s="872"/>
      <c r="L204" s="872"/>
      <c r="M204" s="872"/>
      <c r="N204" s="872"/>
      <c r="O204" s="872"/>
      <c r="P204" s="872"/>
      <c r="Q204" s="872"/>
      <c r="R204" s="872"/>
      <c r="S204" s="872"/>
    </row>
    <row r="205" spans="1:19" ht="14.4">
      <c r="A205" s="919"/>
      <c r="B205" s="919"/>
      <c r="C205" s="919"/>
      <c r="D205" s="919"/>
      <c r="E205" s="919"/>
      <c r="F205" s="919"/>
      <c r="G205" s="919"/>
      <c r="H205" s="919"/>
      <c r="I205" s="919"/>
      <c r="K205" s="872"/>
      <c r="L205" s="872"/>
      <c r="M205" s="872"/>
      <c r="N205" s="872"/>
      <c r="O205" s="872"/>
      <c r="P205" s="872"/>
      <c r="Q205" s="872"/>
      <c r="R205" s="872"/>
      <c r="S205" s="872"/>
    </row>
    <row r="206" spans="1:19" ht="14.4">
      <c r="A206" s="919"/>
      <c r="B206" s="919"/>
      <c r="C206" s="919"/>
      <c r="D206" s="919"/>
      <c r="E206" s="919"/>
      <c r="F206" s="919"/>
      <c r="G206" s="919"/>
      <c r="H206" s="919"/>
      <c r="I206" s="919"/>
      <c r="K206" s="872"/>
      <c r="L206" s="872"/>
      <c r="M206" s="872"/>
      <c r="N206" s="872"/>
      <c r="O206" s="872"/>
      <c r="P206" s="872"/>
      <c r="Q206" s="872"/>
      <c r="R206" s="872"/>
      <c r="S206" s="872"/>
    </row>
    <row r="207" spans="1:19" ht="14.4">
      <c r="A207" s="919"/>
      <c r="B207" s="919"/>
      <c r="C207" s="919"/>
      <c r="D207" s="919"/>
      <c r="E207" s="919"/>
      <c r="F207" s="919"/>
      <c r="G207" s="919"/>
      <c r="H207" s="919"/>
      <c r="I207" s="919"/>
      <c r="K207" s="872"/>
      <c r="L207" s="872"/>
      <c r="M207" s="872"/>
      <c r="N207" s="872"/>
      <c r="O207" s="872"/>
      <c r="P207" s="872"/>
      <c r="Q207" s="872"/>
      <c r="R207" s="872"/>
      <c r="S207" s="872"/>
    </row>
    <row r="208" spans="1:19" ht="14.4">
      <c r="A208" s="919"/>
      <c r="B208" s="919"/>
      <c r="C208" s="919"/>
      <c r="D208" s="919"/>
      <c r="E208" s="919"/>
      <c r="F208" s="919"/>
      <c r="G208" s="919"/>
      <c r="H208" s="919"/>
      <c r="I208" s="919"/>
      <c r="K208" s="872"/>
      <c r="L208" s="872"/>
      <c r="M208" s="872"/>
      <c r="N208" s="872"/>
      <c r="O208" s="872"/>
      <c r="P208" s="872"/>
      <c r="Q208" s="872"/>
      <c r="R208" s="872"/>
      <c r="S208" s="872"/>
    </row>
    <row r="209" spans="1:41" ht="14.4">
      <c r="A209" s="919"/>
      <c r="B209" s="919"/>
      <c r="C209" s="919"/>
      <c r="D209" s="919"/>
      <c r="E209" s="919"/>
      <c r="F209" s="919"/>
      <c r="G209" s="919"/>
      <c r="H209" s="919"/>
      <c r="I209" s="919"/>
      <c r="K209" s="872"/>
      <c r="L209" s="872"/>
      <c r="M209" s="872"/>
      <c r="N209" s="872"/>
      <c r="O209" s="872"/>
      <c r="P209" s="872"/>
      <c r="Q209" s="872"/>
      <c r="R209" s="872"/>
      <c r="S209" s="872"/>
    </row>
    <row r="210" spans="1:41" ht="14.4">
      <c r="A210" s="919"/>
      <c r="B210" s="919"/>
      <c r="C210" s="919"/>
      <c r="D210" s="919"/>
      <c r="E210" s="919"/>
      <c r="F210" s="919"/>
      <c r="G210" s="919"/>
      <c r="H210" s="919"/>
      <c r="I210" s="919"/>
      <c r="K210" s="872"/>
      <c r="L210" s="872"/>
      <c r="M210" s="872"/>
      <c r="N210" s="872"/>
      <c r="O210" s="872"/>
      <c r="P210" s="872"/>
      <c r="Q210" s="872"/>
      <c r="R210" s="872"/>
      <c r="S210" s="872"/>
    </row>
    <row r="211" spans="1:41" ht="14.4">
      <c r="A211" s="919"/>
      <c r="B211" s="919"/>
      <c r="C211" s="919"/>
      <c r="D211" s="919"/>
      <c r="E211" s="919"/>
      <c r="F211" s="919"/>
      <c r="G211" s="919"/>
      <c r="H211" s="919"/>
      <c r="I211" s="919"/>
      <c r="K211" s="872"/>
      <c r="L211" s="872"/>
      <c r="M211" s="872"/>
      <c r="N211" s="872"/>
      <c r="O211" s="872"/>
      <c r="P211" s="872"/>
      <c r="Q211" s="872"/>
      <c r="R211" s="872"/>
      <c r="S211" s="872"/>
    </row>
    <row r="212" spans="1:41" ht="14.4">
      <c r="A212" s="919"/>
      <c r="B212" s="919"/>
      <c r="C212" s="919"/>
      <c r="D212" s="919"/>
      <c r="E212" s="919"/>
      <c r="F212" s="919"/>
      <c r="G212" s="919"/>
      <c r="H212" s="919"/>
      <c r="I212" s="919"/>
      <c r="K212" s="872"/>
      <c r="L212" s="872"/>
      <c r="M212" s="872"/>
      <c r="N212" s="872"/>
      <c r="O212" s="872"/>
      <c r="P212" s="872"/>
      <c r="Q212" s="872"/>
      <c r="R212" s="872"/>
      <c r="S212" s="872"/>
    </row>
    <row r="213" spans="1:41" ht="14.4">
      <c r="A213" s="919"/>
      <c r="B213" s="919"/>
      <c r="C213" s="919"/>
      <c r="D213" s="919"/>
      <c r="E213" s="919"/>
      <c r="F213" s="919"/>
      <c r="G213" s="919"/>
      <c r="H213" s="919"/>
      <c r="I213" s="919"/>
      <c r="K213" s="872"/>
      <c r="L213" s="872"/>
      <c r="M213" s="872"/>
      <c r="N213" s="872"/>
      <c r="O213" s="872"/>
      <c r="P213" s="872"/>
      <c r="Q213" s="872"/>
      <c r="R213" s="872"/>
      <c r="S213" s="872"/>
    </row>
    <row r="214" spans="1:41" ht="14.4">
      <c r="A214" s="919"/>
      <c r="B214" s="919"/>
      <c r="C214" s="919"/>
      <c r="D214" s="919"/>
      <c r="E214" s="919"/>
      <c r="F214" s="919"/>
      <c r="G214" s="919"/>
      <c r="H214" s="919"/>
      <c r="I214" s="919"/>
      <c r="K214" s="872"/>
      <c r="L214" s="872"/>
      <c r="M214" s="872"/>
      <c r="N214" s="872"/>
      <c r="O214" s="872"/>
      <c r="P214" s="872"/>
      <c r="Q214" s="872"/>
      <c r="R214" s="872"/>
      <c r="S214" s="872"/>
    </row>
    <row r="215" spans="1:41" ht="14.4">
      <c r="A215" s="919"/>
      <c r="B215" s="919"/>
      <c r="C215" s="919"/>
      <c r="D215" s="919"/>
      <c r="E215" s="919"/>
      <c r="F215" s="919"/>
      <c r="G215" s="919"/>
      <c r="H215" s="919"/>
      <c r="I215" s="919"/>
      <c r="K215" s="872"/>
      <c r="L215" s="872"/>
      <c r="M215" s="872"/>
      <c r="N215" s="872"/>
      <c r="O215" s="872"/>
      <c r="P215" s="872"/>
      <c r="Q215" s="872"/>
      <c r="R215" s="872"/>
      <c r="S215" s="872"/>
    </row>
    <row r="216" spans="1:41" ht="13.5" customHeight="1">
      <c r="A216" s="919"/>
      <c r="B216" s="919"/>
      <c r="C216" s="919"/>
      <c r="D216" s="919"/>
      <c r="E216" s="919"/>
      <c r="F216" s="919"/>
      <c r="G216" s="919"/>
      <c r="H216" s="919"/>
      <c r="I216" s="919"/>
      <c r="K216" s="872"/>
      <c r="L216" s="872"/>
      <c r="M216" s="872"/>
      <c r="N216" s="872"/>
      <c r="O216" s="872"/>
      <c r="P216" s="872"/>
      <c r="Q216" s="872"/>
      <c r="R216" s="872"/>
      <c r="S216" s="872"/>
    </row>
    <row r="217" spans="1:41" s="933" customFormat="1" ht="13.5" customHeight="1">
      <c r="A217" s="919"/>
      <c r="B217" s="919"/>
      <c r="C217" s="919"/>
      <c r="D217" s="919"/>
      <c r="E217" s="919"/>
      <c r="F217" s="919"/>
      <c r="G217" s="919"/>
      <c r="H217" s="919"/>
      <c r="I217" s="919"/>
      <c r="J217" s="1076"/>
      <c r="K217" s="872"/>
      <c r="L217" s="872"/>
      <c r="M217" s="872"/>
      <c r="N217" s="872"/>
      <c r="O217" s="872"/>
      <c r="P217" s="872"/>
      <c r="Q217" s="872"/>
      <c r="R217" s="872"/>
      <c r="S217" s="872"/>
      <c r="T217" s="872"/>
      <c r="U217" s="872"/>
      <c r="V217" s="872"/>
      <c r="W217" s="872"/>
      <c r="X217" s="872"/>
      <c r="Y217" s="872"/>
      <c r="Z217" s="872"/>
      <c r="AA217" s="872"/>
      <c r="AB217" s="872"/>
      <c r="AC217" s="872"/>
      <c r="AD217" s="872"/>
      <c r="AE217" s="872"/>
      <c r="AF217" s="872"/>
      <c r="AG217" s="872"/>
      <c r="AH217" s="872"/>
      <c r="AI217" s="872"/>
      <c r="AJ217" s="872"/>
      <c r="AK217" s="872"/>
      <c r="AL217" s="872"/>
      <c r="AM217" s="872"/>
      <c r="AN217" s="872"/>
      <c r="AO217" s="872"/>
    </row>
    <row r="218" spans="1:41" ht="13.5" customHeight="1">
      <c r="A218" s="919"/>
      <c r="B218" s="919"/>
      <c r="C218" s="919"/>
      <c r="D218" s="919"/>
      <c r="E218" s="919"/>
      <c r="F218" s="919"/>
      <c r="G218" s="919"/>
      <c r="H218" s="919"/>
      <c r="I218" s="919"/>
      <c r="K218" s="872"/>
      <c r="L218" s="872"/>
      <c r="M218" s="872"/>
      <c r="N218" s="872"/>
      <c r="O218" s="872"/>
      <c r="P218" s="872"/>
      <c r="Q218" s="872"/>
      <c r="R218" s="872"/>
      <c r="S218" s="872"/>
    </row>
    <row r="219" spans="1:41" ht="13.5" customHeight="1">
      <c r="A219" s="919"/>
      <c r="B219" s="919"/>
      <c r="C219" s="919"/>
      <c r="D219" s="919"/>
      <c r="E219" s="919"/>
      <c r="F219" s="919"/>
      <c r="G219" s="919"/>
      <c r="H219" s="919"/>
      <c r="I219" s="919"/>
      <c r="K219" s="872"/>
      <c r="L219" s="872"/>
      <c r="M219" s="872"/>
      <c r="N219" s="872"/>
      <c r="O219" s="872"/>
      <c r="P219" s="872"/>
      <c r="Q219" s="872"/>
      <c r="R219" s="872"/>
      <c r="S219" s="872"/>
    </row>
    <row r="220" spans="1:41" ht="13.5" customHeight="1">
      <c r="A220" s="919"/>
      <c r="B220" s="919"/>
      <c r="C220" s="919"/>
      <c r="D220" s="919"/>
      <c r="E220" s="919"/>
      <c r="F220" s="919"/>
      <c r="G220" s="919"/>
      <c r="H220" s="919"/>
      <c r="I220" s="919"/>
      <c r="K220" s="872"/>
      <c r="L220" s="872"/>
      <c r="M220" s="872"/>
      <c r="N220" s="872"/>
      <c r="O220" s="872"/>
      <c r="P220" s="872"/>
      <c r="Q220" s="872"/>
      <c r="R220" s="872"/>
      <c r="S220" s="872"/>
    </row>
    <row r="221" spans="1:41" ht="13.5" customHeight="1">
      <c r="A221" s="919"/>
      <c r="B221" s="919"/>
      <c r="C221" s="919"/>
      <c r="D221" s="919"/>
      <c r="E221" s="919"/>
      <c r="F221" s="919"/>
      <c r="G221" s="919"/>
      <c r="H221" s="919"/>
      <c r="I221" s="919"/>
      <c r="K221" s="872"/>
      <c r="L221" s="914"/>
      <c r="M221" s="872"/>
      <c r="N221" s="872"/>
      <c r="O221" s="872"/>
      <c r="P221" s="872"/>
      <c r="Q221" s="872"/>
      <c r="R221" s="872"/>
      <c r="S221" s="872"/>
    </row>
    <row r="222" spans="1:41" ht="13.5" customHeight="1">
      <c r="A222" s="919"/>
      <c r="B222" s="919"/>
      <c r="C222" s="919"/>
      <c r="D222" s="919"/>
      <c r="E222" s="919"/>
      <c r="F222" s="919"/>
      <c r="G222" s="919"/>
      <c r="H222" s="919"/>
      <c r="I222" s="919"/>
      <c r="K222" s="872"/>
      <c r="L222" s="872"/>
      <c r="M222" s="872"/>
      <c r="N222" s="872"/>
      <c r="O222" s="872"/>
      <c r="P222" s="872"/>
      <c r="Q222" s="872"/>
      <c r="R222" s="872"/>
      <c r="S222" s="872"/>
    </row>
    <row r="223" spans="1:41" ht="14.4">
      <c r="A223" s="919"/>
      <c r="B223" s="919"/>
      <c r="C223" s="919"/>
      <c r="D223" s="919"/>
      <c r="E223" s="919"/>
      <c r="F223" s="919"/>
      <c r="G223" s="919"/>
      <c r="H223" s="919"/>
      <c r="I223" s="919"/>
      <c r="K223" s="872"/>
      <c r="L223" s="933"/>
      <c r="M223" s="933"/>
      <c r="N223" s="933"/>
      <c r="O223" s="933"/>
      <c r="P223" s="933"/>
      <c r="Q223" s="933"/>
      <c r="R223" s="933"/>
      <c r="S223" s="872"/>
    </row>
    <row r="224" spans="1:41" ht="14.4">
      <c r="A224" s="919"/>
      <c r="B224" s="919"/>
      <c r="C224" s="919"/>
      <c r="D224" s="919"/>
      <c r="E224" s="919"/>
      <c r="F224" s="919"/>
      <c r="G224" s="919"/>
      <c r="H224" s="919"/>
      <c r="I224" s="919"/>
      <c r="K224" s="872"/>
      <c r="L224" s="872"/>
      <c r="M224" s="872"/>
      <c r="N224" s="872"/>
      <c r="O224" s="872"/>
      <c r="P224" s="872"/>
      <c r="Q224" s="872"/>
      <c r="R224" s="872"/>
      <c r="S224" s="872"/>
    </row>
    <row r="225" spans="1:41" ht="14.4">
      <c r="A225" s="919"/>
      <c r="B225" s="919"/>
      <c r="C225" s="919"/>
      <c r="D225" s="919"/>
      <c r="E225" s="919"/>
      <c r="F225" s="919"/>
      <c r="G225" s="919"/>
      <c r="H225" s="919"/>
      <c r="I225" s="919"/>
      <c r="K225" s="933"/>
      <c r="L225" s="872"/>
      <c r="M225" s="872"/>
      <c r="N225" s="872"/>
      <c r="O225" s="872"/>
      <c r="P225" s="872"/>
      <c r="Q225" s="872"/>
      <c r="R225" s="872"/>
      <c r="S225" s="933"/>
      <c r="T225" s="933"/>
      <c r="U225" s="933"/>
      <c r="V225" s="933"/>
      <c r="W225" s="933"/>
      <c r="X225" s="933"/>
      <c r="Y225" s="933"/>
      <c r="Z225" s="933"/>
      <c r="AA225" s="933"/>
      <c r="AB225" s="933"/>
      <c r="AC225" s="933"/>
      <c r="AD225" s="933"/>
      <c r="AE225" s="933"/>
      <c r="AF225" s="933"/>
      <c r="AG225" s="933"/>
      <c r="AH225" s="933"/>
      <c r="AI225" s="933"/>
      <c r="AJ225" s="933"/>
      <c r="AK225" s="933"/>
      <c r="AL225" s="933"/>
      <c r="AM225" s="933"/>
      <c r="AN225" s="933"/>
      <c r="AO225" s="933"/>
    </row>
    <row r="226" spans="1:41" ht="14.4">
      <c r="A226" s="919"/>
      <c r="B226" s="919"/>
      <c r="C226" s="919"/>
      <c r="D226" s="919"/>
      <c r="E226" s="919"/>
      <c r="F226" s="919"/>
      <c r="G226" s="919"/>
      <c r="H226" s="919"/>
      <c r="I226" s="919"/>
      <c r="K226" s="872"/>
      <c r="L226" s="872"/>
      <c r="M226" s="872"/>
      <c r="N226" s="872"/>
      <c r="O226" s="872"/>
      <c r="P226" s="872"/>
      <c r="Q226" s="872"/>
      <c r="R226" s="872"/>
      <c r="S226" s="872"/>
    </row>
    <row r="227" spans="1:41" ht="14.4">
      <c r="A227" s="919"/>
      <c r="B227" s="919"/>
      <c r="C227" s="919"/>
      <c r="D227" s="919"/>
      <c r="E227" s="919"/>
      <c r="F227" s="919"/>
      <c r="G227" s="919"/>
      <c r="H227" s="919"/>
      <c r="I227" s="919"/>
      <c r="K227" s="872"/>
      <c r="L227" s="872"/>
      <c r="M227" s="872"/>
      <c r="N227" s="872"/>
      <c r="O227" s="872"/>
      <c r="P227" s="872"/>
      <c r="Q227" s="872"/>
      <c r="R227" s="872"/>
      <c r="S227" s="872"/>
    </row>
    <row r="228" spans="1:41" ht="14.4">
      <c r="A228" s="919"/>
      <c r="B228" s="919"/>
      <c r="C228" s="919"/>
      <c r="D228" s="919"/>
      <c r="E228" s="919"/>
      <c r="F228" s="919"/>
      <c r="G228" s="919"/>
      <c r="H228" s="919"/>
      <c r="I228" s="919"/>
      <c r="K228" s="872"/>
      <c r="L228" s="872"/>
      <c r="M228" s="872"/>
      <c r="N228" s="872"/>
      <c r="O228" s="872"/>
      <c r="P228" s="872"/>
      <c r="Q228" s="872"/>
      <c r="R228" s="872"/>
      <c r="S228" s="872"/>
    </row>
    <row r="229" spans="1:41" ht="14.4">
      <c r="A229" s="919"/>
      <c r="B229" s="919"/>
      <c r="C229" s="919"/>
      <c r="D229" s="919"/>
      <c r="E229" s="919"/>
      <c r="F229" s="919"/>
      <c r="G229" s="919"/>
      <c r="H229" s="919"/>
      <c r="I229" s="919"/>
      <c r="K229" s="872"/>
      <c r="L229" s="872"/>
      <c r="M229" s="872"/>
      <c r="N229" s="872"/>
      <c r="O229" s="872"/>
      <c r="P229" s="872"/>
      <c r="Q229" s="872"/>
      <c r="R229" s="872"/>
      <c r="S229" s="872"/>
    </row>
    <row r="230" spans="1:41" ht="14.4">
      <c r="A230" s="919"/>
      <c r="B230" s="919"/>
      <c r="C230" s="919"/>
      <c r="D230" s="919"/>
      <c r="E230" s="919"/>
      <c r="F230" s="919"/>
      <c r="G230" s="919"/>
      <c r="H230" s="919"/>
      <c r="I230" s="919"/>
      <c r="K230" s="872"/>
      <c r="L230" s="872"/>
      <c r="M230" s="872"/>
      <c r="N230" s="872"/>
      <c r="O230" s="872"/>
      <c r="P230" s="872"/>
      <c r="Q230" s="872"/>
      <c r="R230" s="872"/>
      <c r="S230" s="872"/>
    </row>
    <row r="231" spans="1:41" ht="14.4">
      <c r="A231" s="919"/>
      <c r="B231" s="919"/>
      <c r="C231" s="919"/>
      <c r="D231" s="919"/>
      <c r="E231" s="919"/>
      <c r="F231" s="919"/>
      <c r="G231" s="919"/>
      <c r="H231" s="919"/>
      <c r="I231" s="919"/>
      <c r="J231" s="1075"/>
      <c r="K231" s="872"/>
      <c r="L231" s="872"/>
      <c r="M231" s="872"/>
      <c r="N231" s="872"/>
      <c r="O231" s="872"/>
      <c r="P231" s="872"/>
      <c r="Q231" s="872"/>
      <c r="R231" s="872"/>
      <c r="S231" s="872"/>
    </row>
    <row r="232" spans="1:41" ht="14.4">
      <c r="A232" s="919"/>
      <c r="B232" s="919"/>
      <c r="C232" s="919"/>
      <c r="D232" s="919"/>
      <c r="E232" s="919"/>
      <c r="F232" s="919"/>
      <c r="G232" s="919"/>
      <c r="H232" s="919"/>
      <c r="I232" s="919"/>
      <c r="J232" s="1075"/>
      <c r="K232" s="872"/>
      <c r="L232" s="872"/>
      <c r="M232" s="872"/>
      <c r="N232" s="872"/>
      <c r="O232" s="872"/>
      <c r="P232" s="872"/>
      <c r="Q232" s="872"/>
      <c r="R232" s="872"/>
      <c r="S232" s="872"/>
    </row>
    <row r="233" spans="1:41" ht="14.4">
      <c r="A233" s="919"/>
      <c r="B233" s="919"/>
      <c r="C233" s="919"/>
      <c r="D233" s="919"/>
      <c r="E233" s="919"/>
      <c r="F233" s="919"/>
      <c r="G233" s="919"/>
      <c r="H233" s="919"/>
      <c r="I233" s="919"/>
      <c r="K233" s="872"/>
      <c r="L233" s="872"/>
      <c r="M233" s="872"/>
      <c r="N233" s="872"/>
      <c r="O233" s="872"/>
      <c r="P233" s="872"/>
      <c r="Q233" s="872"/>
      <c r="R233" s="872"/>
      <c r="S233" s="872"/>
    </row>
    <row r="234" spans="1:41" ht="14.4">
      <c r="A234" s="919"/>
      <c r="B234" s="919"/>
      <c r="C234" s="919"/>
      <c r="D234" s="919"/>
      <c r="E234" s="919"/>
      <c r="F234" s="919"/>
      <c r="G234" s="919"/>
      <c r="H234" s="919"/>
      <c r="I234" s="919"/>
      <c r="K234" s="872"/>
      <c r="L234" s="872"/>
      <c r="M234" s="872"/>
      <c r="N234" s="872"/>
      <c r="O234" s="872"/>
      <c r="P234" s="872"/>
      <c r="Q234" s="872"/>
      <c r="R234" s="872"/>
      <c r="S234" s="872"/>
    </row>
    <row r="235" spans="1:41" ht="14.4">
      <c r="A235" s="919"/>
      <c r="B235" s="919"/>
      <c r="C235" s="919"/>
      <c r="D235" s="919"/>
      <c r="E235" s="919"/>
      <c r="F235" s="919"/>
      <c r="G235" s="919"/>
      <c r="H235" s="919"/>
      <c r="I235" s="919"/>
      <c r="K235" s="872"/>
      <c r="L235" s="872"/>
      <c r="M235" s="872"/>
      <c r="N235" s="872"/>
      <c r="O235" s="872"/>
      <c r="P235" s="872"/>
      <c r="Q235" s="872"/>
      <c r="R235" s="872"/>
      <c r="S235" s="872"/>
    </row>
    <row r="236" spans="1:41" ht="14.4">
      <c r="A236" s="919"/>
      <c r="B236" s="919"/>
      <c r="C236" s="919"/>
      <c r="D236" s="919"/>
      <c r="E236" s="919"/>
      <c r="F236" s="919"/>
      <c r="G236" s="919"/>
      <c r="H236" s="919"/>
      <c r="I236" s="919"/>
      <c r="K236" s="872"/>
      <c r="L236" s="872"/>
      <c r="M236" s="872"/>
      <c r="N236" s="872"/>
      <c r="O236" s="872"/>
      <c r="P236" s="872"/>
      <c r="Q236" s="872"/>
      <c r="R236" s="872"/>
      <c r="S236" s="872"/>
    </row>
    <row r="237" spans="1:41" ht="14.4">
      <c r="A237" s="919"/>
      <c r="B237" s="919"/>
      <c r="C237" s="919"/>
      <c r="D237" s="919"/>
      <c r="E237" s="919"/>
      <c r="F237" s="919"/>
      <c r="G237" s="919"/>
      <c r="H237" s="919"/>
      <c r="I237" s="919"/>
      <c r="K237" s="872"/>
      <c r="L237" s="872"/>
      <c r="M237" s="872"/>
      <c r="N237" s="872"/>
      <c r="O237" s="872"/>
      <c r="P237" s="872"/>
      <c r="Q237" s="872"/>
      <c r="R237" s="872"/>
      <c r="S237" s="872"/>
    </row>
    <row r="238" spans="1:41" ht="14.4">
      <c r="A238" s="919"/>
      <c r="B238" s="919"/>
      <c r="C238" s="919"/>
      <c r="D238" s="919"/>
      <c r="E238" s="919"/>
      <c r="F238" s="919"/>
      <c r="G238" s="919"/>
      <c r="H238" s="919"/>
      <c r="I238" s="919"/>
      <c r="K238" s="872"/>
      <c r="L238" s="872"/>
      <c r="M238" s="872"/>
      <c r="N238" s="872"/>
      <c r="O238" s="872"/>
      <c r="P238" s="872"/>
      <c r="Q238" s="872"/>
      <c r="R238" s="872"/>
      <c r="S238" s="872"/>
    </row>
    <row r="239" spans="1:41" ht="14.4">
      <c r="A239" s="919"/>
      <c r="B239" s="919"/>
      <c r="C239" s="919"/>
      <c r="D239" s="919"/>
      <c r="E239" s="919"/>
      <c r="F239" s="919"/>
      <c r="G239" s="919"/>
      <c r="H239" s="919"/>
      <c r="I239" s="919"/>
      <c r="K239" s="872"/>
      <c r="L239" s="872"/>
      <c r="M239" s="872"/>
      <c r="N239" s="872"/>
      <c r="O239" s="872"/>
      <c r="P239" s="872"/>
      <c r="Q239" s="872"/>
      <c r="R239" s="872"/>
      <c r="S239" s="872"/>
    </row>
    <row r="240" spans="1:41" ht="14.4">
      <c r="A240" s="919"/>
      <c r="B240" s="919"/>
      <c r="C240" s="919"/>
      <c r="D240" s="919"/>
      <c r="E240" s="919"/>
      <c r="F240" s="919"/>
      <c r="G240" s="919"/>
      <c r="H240" s="919"/>
      <c r="I240" s="919"/>
      <c r="K240" s="872"/>
      <c r="L240" s="872"/>
      <c r="M240" s="872"/>
      <c r="N240" s="872"/>
      <c r="O240" s="872"/>
      <c r="P240" s="872"/>
      <c r="Q240" s="872"/>
      <c r="R240" s="872"/>
      <c r="S240" s="872"/>
    </row>
    <row r="241" spans="1:19" ht="14.4">
      <c r="A241" s="919"/>
      <c r="B241" s="919"/>
      <c r="C241" s="919"/>
      <c r="D241" s="919"/>
      <c r="E241" s="919"/>
      <c r="F241" s="919"/>
      <c r="G241" s="919"/>
      <c r="H241" s="919"/>
      <c r="I241" s="919"/>
      <c r="K241" s="872"/>
      <c r="L241" s="872"/>
      <c r="M241" s="872"/>
      <c r="N241" s="872"/>
      <c r="O241" s="872"/>
      <c r="P241" s="872"/>
      <c r="Q241" s="872"/>
      <c r="R241" s="872"/>
      <c r="S241" s="872"/>
    </row>
    <row r="242" spans="1:19" ht="14.4">
      <c r="A242" s="919"/>
      <c r="B242" s="919"/>
      <c r="C242" s="919"/>
      <c r="D242" s="919"/>
      <c r="E242" s="919"/>
      <c r="F242" s="919"/>
      <c r="G242" s="919"/>
      <c r="H242" s="919"/>
      <c r="I242" s="919"/>
      <c r="K242" s="872"/>
      <c r="L242" s="872"/>
      <c r="M242" s="872"/>
      <c r="N242" s="872"/>
      <c r="O242" s="872"/>
      <c r="P242" s="872"/>
      <c r="Q242" s="872"/>
      <c r="R242" s="872"/>
      <c r="S242" s="872"/>
    </row>
    <row r="243" spans="1:19" ht="14.4">
      <c r="A243" s="919"/>
      <c r="B243" s="919"/>
      <c r="C243" s="919"/>
      <c r="D243" s="919"/>
      <c r="E243" s="919"/>
      <c r="F243" s="919"/>
      <c r="G243" s="919"/>
      <c r="H243" s="919"/>
      <c r="I243" s="919"/>
      <c r="K243" s="872"/>
      <c r="L243" s="914"/>
      <c r="M243" s="872"/>
      <c r="N243" s="872"/>
      <c r="O243" s="872"/>
      <c r="P243" s="872"/>
      <c r="Q243" s="872"/>
      <c r="R243" s="872"/>
      <c r="S243" s="872"/>
    </row>
    <row r="244" spans="1:19" ht="14.4">
      <c r="A244" s="919"/>
      <c r="B244" s="919"/>
      <c r="C244" s="919"/>
      <c r="D244" s="919"/>
      <c r="E244" s="919"/>
      <c r="F244" s="919"/>
      <c r="G244" s="919"/>
      <c r="H244" s="919"/>
      <c r="I244" s="919"/>
      <c r="K244" s="872"/>
      <c r="L244" s="872"/>
      <c r="M244" s="872"/>
      <c r="N244" s="872"/>
      <c r="O244" s="872"/>
      <c r="P244" s="872"/>
      <c r="Q244" s="872"/>
      <c r="R244" s="872"/>
      <c r="S244" s="872"/>
    </row>
    <row r="245" spans="1:19" ht="14.4">
      <c r="A245" s="919"/>
      <c r="B245" s="919"/>
      <c r="C245" s="919"/>
      <c r="D245" s="919"/>
      <c r="E245" s="919"/>
      <c r="F245" s="919"/>
      <c r="G245" s="919"/>
      <c r="H245" s="919"/>
      <c r="I245" s="919"/>
      <c r="K245" s="872"/>
      <c r="L245" s="872"/>
      <c r="M245" s="872"/>
      <c r="N245" s="872"/>
      <c r="O245" s="872"/>
      <c r="P245" s="872"/>
      <c r="Q245" s="872"/>
      <c r="R245" s="872"/>
      <c r="S245" s="872"/>
    </row>
    <row r="246" spans="1:19" ht="14.4">
      <c r="A246" s="919"/>
      <c r="B246" s="919"/>
      <c r="C246" s="919"/>
      <c r="D246" s="919"/>
      <c r="E246" s="919"/>
      <c r="F246" s="919"/>
      <c r="G246" s="919"/>
      <c r="H246" s="919"/>
      <c r="I246" s="919"/>
      <c r="K246" s="872"/>
      <c r="L246" s="872"/>
      <c r="M246" s="872"/>
      <c r="N246" s="872"/>
      <c r="O246" s="872"/>
      <c r="P246" s="872"/>
      <c r="Q246" s="872"/>
      <c r="R246" s="872"/>
      <c r="S246" s="872"/>
    </row>
    <row r="247" spans="1:19" ht="14.4">
      <c r="A247" s="919"/>
      <c r="B247" s="919"/>
      <c r="C247" s="919"/>
      <c r="D247" s="919"/>
      <c r="E247" s="919"/>
      <c r="F247" s="919"/>
      <c r="G247" s="919"/>
      <c r="H247" s="919"/>
      <c r="I247" s="919"/>
      <c r="K247" s="872"/>
      <c r="L247" s="872"/>
      <c r="M247" s="872"/>
      <c r="N247" s="872"/>
      <c r="O247" s="872"/>
      <c r="P247" s="872"/>
      <c r="Q247" s="872"/>
      <c r="R247" s="872"/>
      <c r="S247" s="872"/>
    </row>
    <row r="248" spans="1:19" ht="14.4">
      <c r="A248" s="919"/>
      <c r="B248" s="919"/>
      <c r="C248" s="919"/>
      <c r="D248" s="919"/>
      <c r="E248" s="919"/>
      <c r="F248" s="919"/>
      <c r="G248" s="919"/>
      <c r="H248" s="919"/>
      <c r="I248" s="919"/>
      <c r="K248" s="872"/>
      <c r="L248" s="872"/>
      <c r="M248" s="872"/>
      <c r="N248" s="872"/>
      <c r="O248" s="872"/>
      <c r="P248" s="872"/>
      <c r="Q248" s="872"/>
      <c r="R248" s="872"/>
      <c r="S248" s="872"/>
    </row>
    <row r="249" spans="1:19" ht="14.4">
      <c r="A249" s="919"/>
      <c r="B249" s="919"/>
      <c r="C249" s="919"/>
      <c r="D249" s="919"/>
      <c r="E249" s="919"/>
      <c r="F249" s="919"/>
      <c r="G249" s="919"/>
      <c r="H249" s="919"/>
      <c r="I249" s="919"/>
      <c r="K249" s="872"/>
      <c r="L249" s="872"/>
      <c r="M249" s="872"/>
      <c r="N249" s="872"/>
      <c r="O249" s="872"/>
      <c r="P249" s="872"/>
      <c r="Q249" s="872"/>
      <c r="R249" s="872"/>
      <c r="S249" s="872"/>
    </row>
    <row r="250" spans="1:19" ht="14.4">
      <c r="A250" s="919"/>
      <c r="B250" s="919"/>
      <c r="C250" s="919"/>
      <c r="D250" s="919"/>
      <c r="E250" s="919"/>
      <c r="F250" s="919"/>
      <c r="G250" s="919"/>
      <c r="H250" s="919"/>
      <c r="I250" s="919"/>
      <c r="K250" s="872"/>
      <c r="L250" s="872"/>
      <c r="M250" s="872"/>
      <c r="N250" s="872"/>
      <c r="O250" s="872"/>
      <c r="P250" s="872"/>
      <c r="Q250" s="872"/>
      <c r="R250" s="872"/>
      <c r="S250" s="872"/>
    </row>
    <row r="251" spans="1:19" ht="14.4">
      <c r="A251" s="919"/>
      <c r="B251" s="919"/>
      <c r="C251" s="919"/>
      <c r="D251" s="919"/>
      <c r="E251" s="919"/>
      <c r="F251" s="919"/>
      <c r="G251" s="919"/>
      <c r="H251" s="919"/>
      <c r="I251" s="919"/>
      <c r="K251" s="872"/>
      <c r="L251" s="872"/>
      <c r="M251" s="872"/>
      <c r="N251" s="872"/>
      <c r="O251" s="872"/>
      <c r="P251" s="872"/>
      <c r="Q251" s="872"/>
      <c r="R251" s="872"/>
      <c r="S251" s="872"/>
    </row>
    <row r="252" spans="1:19" ht="14.4">
      <c r="A252" s="919"/>
      <c r="B252" s="919"/>
      <c r="C252" s="919"/>
      <c r="D252" s="919"/>
      <c r="E252" s="919"/>
      <c r="F252" s="919"/>
      <c r="G252" s="919"/>
      <c r="H252" s="919"/>
      <c r="I252" s="919"/>
      <c r="K252" s="872"/>
      <c r="L252" s="872"/>
      <c r="M252" s="872"/>
      <c r="N252" s="872"/>
      <c r="O252" s="872"/>
      <c r="P252" s="872"/>
      <c r="Q252" s="872"/>
      <c r="R252" s="872"/>
      <c r="S252" s="872"/>
    </row>
    <row r="253" spans="1:19" ht="14.4">
      <c r="A253" s="919"/>
      <c r="B253" s="919"/>
      <c r="C253" s="919"/>
      <c r="D253" s="919"/>
      <c r="E253" s="919"/>
      <c r="F253" s="919"/>
      <c r="G253" s="919"/>
      <c r="H253" s="919"/>
      <c r="I253" s="919"/>
      <c r="K253" s="872"/>
      <c r="L253" s="872"/>
      <c r="M253" s="872"/>
      <c r="N253" s="872"/>
      <c r="O253" s="872"/>
      <c r="P253" s="872"/>
      <c r="Q253" s="872"/>
      <c r="R253" s="872"/>
      <c r="S253" s="872"/>
    </row>
    <row r="254" spans="1:19" ht="14.4">
      <c r="A254" s="919"/>
      <c r="B254" s="919"/>
      <c r="C254" s="919"/>
      <c r="D254" s="919"/>
      <c r="E254" s="919"/>
      <c r="F254" s="919"/>
      <c r="G254" s="919"/>
      <c r="H254" s="919"/>
      <c r="I254" s="919"/>
      <c r="K254" s="872"/>
      <c r="L254" s="872"/>
      <c r="M254" s="872"/>
      <c r="N254" s="872"/>
      <c r="O254" s="872"/>
      <c r="P254" s="872"/>
      <c r="Q254" s="872"/>
      <c r="R254" s="872"/>
      <c r="S254" s="872"/>
    </row>
    <row r="255" spans="1:19" ht="14.4">
      <c r="A255" s="919"/>
      <c r="B255" s="919"/>
      <c r="C255" s="919"/>
      <c r="D255" s="919"/>
      <c r="E255" s="919"/>
      <c r="F255" s="919"/>
      <c r="G255" s="919"/>
      <c r="H255" s="919"/>
      <c r="I255" s="919"/>
      <c r="K255" s="872"/>
      <c r="L255" s="872"/>
      <c r="M255" s="872"/>
      <c r="N255" s="872"/>
      <c r="O255" s="872"/>
      <c r="P255" s="872"/>
      <c r="Q255" s="872"/>
      <c r="R255" s="872"/>
      <c r="S255" s="872"/>
    </row>
    <row r="256" spans="1:19" ht="14.4">
      <c r="A256" s="919"/>
      <c r="B256" s="919"/>
      <c r="C256" s="919"/>
      <c r="D256" s="919"/>
      <c r="E256" s="919"/>
      <c r="F256" s="919"/>
      <c r="G256" s="919"/>
      <c r="H256" s="919"/>
      <c r="I256" s="919"/>
      <c r="K256" s="872"/>
      <c r="L256" s="872"/>
      <c r="M256" s="872"/>
      <c r="N256" s="872"/>
      <c r="O256" s="872"/>
      <c r="P256" s="872"/>
      <c r="Q256" s="872"/>
      <c r="R256" s="872"/>
      <c r="S256" s="872"/>
    </row>
    <row r="257" spans="1:19" ht="14.4">
      <c r="A257" s="919"/>
      <c r="B257" s="919"/>
      <c r="C257" s="919"/>
      <c r="D257" s="919"/>
      <c r="E257" s="919"/>
      <c r="F257" s="919"/>
      <c r="G257" s="919"/>
      <c r="H257" s="919"/>
      <c r="I257" s="919"/>
      <c r="K257" s="872"/>
      <c r="L257" s="872"/>
      <c r="M257" s="872"/>
      <c r="N257" s="872"/>
      <c r="O257" s="872"/>
      <c r="P257" s="872"/>
      <c r="Q257" s="872"/>
      <c r="R257" s="872"/>
      <c r="S257" s="872"/>
    </row>
    <row r="258" spans="1:19" ht="13.5" customHeight="1">
      <c r="A258" s="919"/>
      <c r="B258" s="919"/>
      <c r="C258" s="919"/>
      <c r="D258" s="919"/>
      <c r="E258" s="919"/>
      <c r="F258" s="919"/>
      <c r="G258" s="919"/>
      <c r="H258" s="919"/>
      <c r="I258" s="919"/>
      <c r="K258" s="872"/>
      <c r="L258" s="872"/>
      <c r="M258" s="872"/>
      <c r="N258" s="872"/>
      <c r="O258" s="872"/>
      <c r="P258" s="872"/>
      <c r="Q258" s="872"/>
      <c r="R258" s="872"/>
      <c r="S258" s="872"/>
    </row>
    <row r="259" spans="1:19" ht="13.5" customHeight="1">
      <c r="A259" s="919"/>
      <c r="B259" s="919"/>
      <c r="C259" s="919"/>
      <c r="D259" s="919"/>
      <c r="E259" s="919"/>
      <c r="F259" s="919"/>
      <c r="G259" s="919"/>
      <c r="H259" s="919"/>
      <c r="I259" s="919"/>
      <c r="K259" s="872"/>
      <c r="L259" s="872"/>
      <c r="M259" s="872"/>
      <c r="N259" s="872"/>
      <c r="O259" s="872"/>
      <c r="P259" s="872"/>
      <c r="Q259" s="872"/>
      <c r="R259" s="872"/>
      <c r="S259" s="872"/>
    </row>
    <row r="260" spans="1:19" ht="13.5" customHeight="1">
      <c r="A260" s="919"/>
      <c r="B260" s="919"/>
      <c r="C260" s="919"/>
      <c r="D260" s="919"/>
      <c r="E260" s="919"/>
      <c r="F260" s="919"/>
      <c r="G260" s="919"/>
      <c r="H260" s="919"/>
      <c r="I260" s="919"/>
      <c r="K260" s="872"/>
      <c r="L260" s="872"/>
      <c r="M260" s="872"/>
      <c r="N260" s="872"/>
      <c r="O260" s="872"/>
      <c r="P260" s="872"/>
      <c r="Q260" s="872"/>
      <c r="R260" s="872"/>
      <c r="S260" s="872"/>
    </row>
    <row r="261" spans="1:19" ht="13.5" customHeight="1">
      <c r="A261" s="919"/>
      <c r="B261" s="919"/>
      <c r="C261" s="919"/>
      <c r="D261" s="919"/>
      <c r="E261" s="919"/>
      <c r="F261" s="919"/>
      <c r="G261" s="919"/>
      <c r="H261" s="919"/>
      <c r="I261" s="919"/>
      <c r="J261" s="1075"/>
      <c r="K261" s="872"/>
      <c r="L261" s="872"/>
      <c r="M261" s="872"/>
      <c r="N261" s="872"/>
      <c r="O261" s="872"/>
      <c r="P261" s="872"/>
      <c r="Q261" s="872"/>
      <c r="R261" s="872"/>
      <c r="S261" s="872"/>
    </row>
    <row r="262" spans="1:19" ht="14.4">
      <c r="A262" s="919"/>
      <c r="B262" s="919"/>
      <c r="C262" s="919"/>
      <c r="D262" s="919"/>
      <c r="E262" s="919"/>
      <c r="F262" s="919"/>
      <c r="G262" s="919"/>
      <c r="H262" s="919"/>
      <c r="I262" s="919"/>
      <c r="K262" s="872"/>
      <c r="L262" s="872"/>
      <c r="M262" s="872"/>
      <c r="N262" s="872"/>
      <c r="O262" s="872"/>
      <c r="P262" s="872"/>
      <c r="Q262" s="872"/>
      <c r="R262" s="872"/>
      <c r="S262" s="872"/>
    </row>
    <row r="263" spans="1:19" ht="14.4">
      <c r="A263" s="919"/>
      <c r="B263" s="919"/>
      <c r="C263" s="919"/>
      <c r="D263" s="919"/>
      <c r="E263" s="919"/>
      <c r="F263" s="919"/>
      <c r="G263" s="919"/>
      <c r="H263" s="919"/>
      <c r="I263" s="919"/>
      <c r="K263" s="872"/>
      <c r="L263" s="872"/>
      <c r="M263" s="872"/>
      <c r="N263" s="872"/>
      <c r="O263" s="872"/>
      <c r="P263" s="872"/>
      <c r="Q263" s="872"/>
      <c r="R263" s="872"/>
      <c r="S263" s="872"/>
    </row>
    <row r="264" spans="1:19" ht="14.4">
      <c r="A264" s="919"/>
      <c r="B264" s="919"/>
      <c r="C264" s="919"/>
      <c r="D264" s="919"/>
      <c r="E264" s="919"/>
      <c r="F264" s="919"/>
      <c r="G264" s="919"/>
      <c r="H264" s="919"/>
      <c r="I264" s="919"/>
      <c r="K264" s="872"/>
      <c r="L264" s="914"/>
      <c r="M264" s="872"/>
      <c r="N264" s="872"/>
      <c r="O264" s="872"/>
      <c r="P264" s="872"/>
      <c r="Q264" s="872"/>
      <c r="R264" s="872"/>
      <c r="S264" s="872"/>
    </row>
    <row r="265" spans="1:19" ht="14.4">
      <c r="A265" s="919"/>
      <c r="B265" s="919"/>
      <c r="C265" s="919"/>
      <c r="D265" s="919"/>
      <c r="E265" s="919"/>
      <c r="F265" s="919"/>
      <c r="G265" s="919"/>
      <c r="H265" s="919"/>
      <c r="I265" s="919"/>
      <c r="K265" s="872"/>
      <c r="L265" s="872"/>
      <c r="M265" s="872"/>
      <c r="N265" s="872"/>
      <c r="O265" s="872"/>
      <c r="P265" s="872"/>
      <c r="Q265" s="872"/>
      <c r="R265" s="872"/>
      <c r="S265" s="872"/>
    </row>
    <row r="266" spans="1:19" ht="14.4">
      <c r="A266" s="919"/>
      <c r="B266" s="919"/>
      <c r="C266" s="919"/>
      <c r="D266" s="919"/>
      <c r="E266" s="919"/>
      <c r="F266" s="919"/>
      <c r="G266" s="919"/>
      <c r="H266" s="919"/>
      <c r="I266" s="919"/>
      <c r="K266" s="872"/>
      <c r="L266" s="872"/>
      <c r="M266" s="872"/>
      <c r="N266" s="872"/>
      <c r="O266" s="872"/>
      <c r="P266" s="872"/>
      <c r="Q266" s="872"/>
      <c r="R266" s="872"/>
      <c r="S266" s="872"/>
    </row>
    <row r="267" spans="1:19" ht="14.4">
      <c r="A267" s="919"/>
      <c r="B267" s="919"/>
      <c r="C267" s="919"/>
      <c r="D267" s="919"/>
      <c r="E267" s="919"/>
      <c r="F267" s="919"/>
      <c r="G267" s="919"/>
      <c r="H267" s="919"/>
      <c r="I267" s="919"/>
      <c r="K267" s="872"/>
      <c r="L267" s="872"/>
      <c r="M267" s="872"/>
      <c r="N267" s="872"/>
      <c r="O267" s="872"/>
      <c r="P267" s="872"/>
      <c r="Q267" s="872"/>
      <c r="R267" s="872"/>
      <c r="S267" s="872"/>
    </row>
    <row r="268" spans="1:19" ht="14.4">
      <c r="A268" s="919"/>
      <c r="B268" s="919"/>
      <c r="C268" s="919"/>
      <c r="D268" s="919"/>
      <c r="E268" s="919"/>
      <c r="F268" s="919"/>
      <c r="G268" s="919"/>
      <c r="H268" s="919"/>
      <c r="I268" s="919"/>
      <c r="K268" s="872"/>
      <c r="L268" s="872"/>
      <c r="M268" s="872"/>
      <c r="N268" s="872"/>
      <c r="O268" s="872"/>
      <c r="P268" s="872"/>
      <c r="Q268" s="872"/>
      <c r="R268" s="872"/>
      <c r="S268" s="872"/>
    </row>
    <row r="269" spans="1:19" ht="14.4">
      <c r="A269" s="919"/>
      <c r="B269" s="919"/>
      <c r="C269" s="919"/>
      <c r="D269" s="919"/>
      <c r="E269" s="919"/>
      <c r="F269" s="919"/>
      <c r="G269" s="919"/>
      <c r="H269" s="919"/>
      <c r="I269" s="919"/>
      <c r="K269" s="872"/>
      <c r="L269" s="872"/>
      <c r="M269" s="872"/>
      <c r="N269" s="872"/>
      <c r="O269" s="872"/>
      <c r="P269" s="872"/>
      <c r="Q269" s="872"/>
      <c r="R269" s="872"/>
      <c r="S269" s="872"/>
    </row>
    <row r="270" spans="1:19" ht="14.4">
      <c r="A270" s="919"/>
      <c r="B270" s="919"/>
      <c r="C270" s="919"/>
      <c r="D270" s="919"/>
      <c r="E270" s="919"/>
      <c r="F270" s="919"/>
      <c r="G270" s="919"/>
      <c r="H270" s="919"/>
      <c r="I270" s="919"/>
      <c r="K270" s="872"/>
      <c r="L270" s="872"/>
      <c r="M270" s="872"/>
      <c r="N270" s="872"/>
      <c r="O270" s="872"/>
      <c r="P270" s="872"/>
      <c r="Q270" s="872"/>
      <c r="R270" s="872"/>
      <c r="S270" s="872"/>
    </row>
    <row r="271" spans="1:19" ht="14.4">
      <c r="A271" s="919"/>
      <c r="B271" s="919"/>
      <c r="C271" s="919"/>
      <c r="D271" s="919"/>
      <c r="E271" s="919"/>
      <c r="F271" s="919"/>
      <c r="G271" s="919"/>
      <c r="H271" s="919"/>
      <c r="I271" s="919"/>
      <c r="K271" s="872"/>
      <c r="L271" s="872"/>
      <c r="M271" s="872"/>
      <c r="N271" s="872"/>
      <c r="O271" s="872"/>
      <c r="P271" s="872"/>
      <c r="Q271" s="872"/>
      <c r="R271" s="872"/>
      <c r="S271" s="872"/>
    </row>
    <row r="272" spans="1:19" ht="14.4">
      <c r="A272" s="919"/>
      <c r="B272" s="919"/>
      <c r="C272" s="919"/>
      <c r="D272" s="919"/>
      <c r="E272" s="919"/>
      <c r="F272" s="919"/>
      <c r="G272" s="919"/>
      <c r="H272" s="919"/>
      <c r="I272" s="919"/>
      <c r="K272" s="872"/>
      <c r="L272" s="872"/>
      <c r="M272" s="872"/>
      <c r="N272" s="872"/>
      <c r="O272" s="872"/>
      <c r="P272" s="872"/>
      <c r="Q272" s="872"/>
      <c r="R272" s="872"/>
      <c r="S272" s="872"/>
    </row>
    <row r="273" spans="1:19" ht="14.4">
      <c r="A273" s="919"/>
      <c r="B273" s="919"/>
      <c r="C273" s="919"/>
      <c r="D273" s="919"/>
      <c r="E273" s="919"/>
      <c r="F273" s="919"/>
      <c r="G273" s="919"/>
      <c r="H273" s="919"/>
      <c r="I273" s="919"/>
      <c r="K273" s="872"/>
      <c r="L273" s="872"/>
      <c r="M273" s="872"/>
      <c r="N273" s="872"/>
      <c r="O273" s="872"/>
      <c r="P273" s="872"/>
      <c r="Q273" s="872"/>
      <c r="R273" s="872"/>
      <c r="S273" s="872"/>
    </row>
    <row r="274" spans="1:19" ht="14.4">
      <c r="A274" s="919"/>
      <c r="B274" s="919"/>
      <c r="C274" s="919"/>
      <c r="D274" s="919"/>
      <c r="E274" s="919"/>
      <c r="F274" s="919"/>
      <c r="G274" s="919"/>
      <c r="H274" s="919"/>
      <c r="I274" s="919"/>
      <c r="K274" s="872"/>
      <c r="L274" s="872"/>
      <c r="M274" s="872"/>
      <c r="N274" s="872"/>
      <c r="O274" s="872"/>
      <c r="P274" s="872"/>
      <c r="Q274" s="872"/>
      <c r="R274" s="872"/>
      <c r="S274" s="872"/>
    </row>
    <row r="275" spans="1:19" ht="14.4">
      <c r="A275" s="919"/>
      <c r="B275" s="919"/>
      <c r="C275" s="919"/>
      <c r="D275" s="919"/>
      <c r="E275" s="919"/>
      <c r="F275" s="919"/>
      <c r="G275" s="919"/>
      <c r="H275" s="919"/>
      <c r="I275" s="919"/>
      <c r="K275" s="872"/>
      <c r="L275" s="872"/>
      <c r="M275" s="872"/>
      <c r="N275" s="872"/>
      <c r="O275" s="872"/>
      <c r="P275" s="872"/>
      <c r="Q275" s="872"/>
      <c r="R275" s="872"/>
      <c r="S275" s="872"/>
    </row>
    <row r="276" spans="1:19" ht="14.4">
      <c r="A276" s="919"/>
      <c r="B276" s="919"/>
      <c r="C276" s="919"/>
      <c r="D276" s="919"/>
      <c r="E276" s="919"/>
      <c r="F276" s="919"/>
      <c r="G276" s="919"/>
      <c r="H276" s="919"/>
      <c r="I276" s="919"/>
      <c r="K276" s="872"/>
      <c r="L276" s="872"/>
      <c r="M276" s="872"/>
      <c r="N276" s="872"/>
      <c r="O276" s="872"/>
      <c r="P276" s="872"/>
      <c r="Q276" s="872"/>
      <c r="R276" s="872"/>
      <c r="S276" s="872"/>
    </row>
    <row r="277" spans="1:19" ht="14.4">
      <c r="A277" s="919"/>
      <c r="B277" s="919"/>
      <c r="C277" s="919"/>
      <c r="D277" s="919"/>
      <c r="E277" s="919"/>
      <c r="F277" s="919"/>
      <c r="G277" s="919"/>
      <c r="H277" s="919"/>
      <c r="I277" s="919"/>
      <c r="K277" s="872"/>
      <c r="L277" s="872"/>
      <c r="M277" s="872"/>
      <c r="N277" s="872"/>
      <c r="O277" s="872"/>
      <c r="P277" s="872"/>
      <c r="Q277" s="872"/>
      <c r="R277" s="872"/>
      <c r="S277" s="872"/>
    </row>
    <row r="278" spans="1:19" ht="14.4">
      <c r="A278" s="919"/>
      <c r="B278" s="919"/>
      <c r="C278" s="919"/>
      <c r="D278" s="919"/>
      <c r="E278" s="919"/>
      <c r="F278" s="919"/>
      <c r="G278" s="919"/>
      <c r="H278" s="919"/>
      <c r="I278" s="919"/>
      <c r="K278" s="872"/>
      <c r="L278" s="872"/>
      <c r="M278" s="872"/>
      <c r="N278" s="872"/>
      <c r="O278" s="872"/>
      <c r="P278" s="872"/>
      <c r="Q278" s="872"/>
      <c r="R278" s="872"/>
      <c r="S278" s="872"/>
    </row>
    <row r="279" spans="1:19" ht="14.4">
      <c r="A279" s="919"/>
      <c r="B279" s="919"/>
      <c r="C279" s="919"/>
      <c r="D279" s="919"/>
      <c r="E279" s="919"/>
      <c r="F279" s="919"/>
      <c r="G279" s="919"/>
      <c r="H279" s="919"/>
      <c r="I279" s="919"/>
      <c r="K279" s="872"/>
      <c r="L279" s="872"/>
      <c r="M279" s="872"/>
      <c r="N279" s="872"/>
      <c r="O279" s="872"/>
      <c r="P279" s="872"/>
      <c r="Q279" s="872"/>
      <c r="R279" s="872"/>
      <c r="S279" s="872"/>
    </row>
    <row r="280" spans="1:19" ht="14.4">
      <c r="A280" s="919"/>
      <c r="B280" s="919"/>
      <c r="C280" s="919"/>
      <c r="D280" s="919"/>
      <c r="E280" s="919"/>
      <c r="F280" s="919"/>
      <c r="G280" s="919"/>
      <c r="H280" s="919"/>
      <c r="I280" s="919"/>
      <c r="K280" s="872"/>
      <c r="L280" s="872"/>
      <c r="M280" s="872"/>
      <c r="N280" s="872"/>
      <c r="O280" s="872"/>
      <c r="P280" s="872"/>
      <c r="Q280" s="872"/>
      <c r="R280" s="872"/>
      <c r="S280" s="872"/>
    </row>
    <row r="281" spans="1:19" ht="14.4">
      <c r="A281" s="919"/>
      <c r="B281" s="919"/>
      <c r="C281" s="919"/>
      <c r="D281" s="919"/>
      <c r="E281" s="919"/>
      <c r="F281" s="919"/>
      <c r="G281" s="919"/>
      <c r="H281" s="919"/>
      <c r="I281" s="919"/>
      <c r="K281" s="872"/>
      <c r="L281" s="872"/>
      <c r="M281" s="872"/>
      <c r="N281" s="872"/>
      <c r="O281" s="872"/>
      <c r="P281" s="872"/>
      <c r="Q281" s="872"/>
      <c r="R281" s="872"/>
      <c r="S281" s="872"/>
    </row>
    <row r="282" spans="1:19" ht="14.4">
      <c r="A282" s="919"/>
      <c r="B282" s="919"/>
      <c r="C282" s="919"/>
      <c r="D282" s="919"/>
      <c r="E282" s="919"/>
      <c r="F282" s="919"/>
      <c r="G282" s="919"/>
      <c r="H282" s="919"/>
      <c r="I282" s="919"/>
      <c r="K282" s="872"/>
      <c r="L282" s="872"/>
      <c r="M282" s="872"/>
      <c r="N282" s="872"/>
      <c r="O282" s="872"/>
      <c r="P282" s="872"/>
      <c r="Q282" s="872"/>
      <c r="R282" s="872"/>
      <c r="S282" s="872"/>
    </row>
    <row r="283" spans="1:19" ht="14.4">
      <c r="A283" s="919"/>
      <c r="B283" s="919"/>
      <c r="C283" s="919"/>
      <c r="D283" s="919"/>
      <c r="E283" s="919"/>
      <c r="F283" s="919"/>
      <c r="G283" s="919"/>
      <c r="H283" s="919"/>
      <c r="I283" s="919"/>
      <c r="K283" s="872"/>
      <c r="L283" s="872"/>
      <c r="M283" s="872"/>
      <c r="N283" s="872"/>
      <c r="O283" s="872"/>
      <c r="P283" s="872"/>
      <c r="Q283" s="872"/>
      <c r="R283" s="872"/>
      <c r="S283" s="872"/>
    </row>
    <row r="284" spans="1:19" ht="14.4">
      <c r="A284" s="919"/>
      <c r="B284" s="919"/>
      <c r="C284" s="919"/>
      <c r="D284" s="919"/>
      <c r="E284" s="919"/>
      <c r="F284" s="919"/>
      <c r="G284" s="919"/>
      <c r="H284" s="919"/>
      <c r="I284" s="919"/>
      <c r="K284" s="872"/>
      <c r="L284" s="872"/>
      <c r="M284" s="872"/>
      <c r="N284" s="872"/>
      <c r="O284" s="872"/>
      <c r="P284" s="872"/>
      <c r="Q284" s="872"/>
      <c r="R284" s="872"/>
      <c r="S284" s="872"/>
    </row>
    <row r="285" spans="1:19" ht="14.4">
      <c r="A285" s="919"/>
      <c r="B285" s="919"/>
      <c r="C285" s="919"/>
      <c r="D285" s="919"/>
      <c r="E285" s="919"/>
      <c r="F285" s="919"/>
      <c r="G285" s="919"/>
      <c r="H285" s="919"/>
      <c r="I285" s="919"/>
      <c r="K285" s="872"/>
      <c r="L285" s="872"/>
      <c r="M285" s="872"/>
      <c r="N285" s="872"/>
      <c r="O285" s="872"/>
      <c r="P285" s="872"/>
      <c r="Q285" s="872"/>
      <c r="R285" s="872"/>
      <c r="S285" s="872"/>
    </row>
    <row r="286" spans="1:19" ht="14.4">
      <c r="A286" s="919"/>
      <c r="B286" s="919"/>
      <c r="C286" s="919"/>
      <c r="D286" s="919"/>
      <c r="E286" s="919"/>
      <c r="F286" s="919"/>
      <c r="G286" s="919"/>
      <c r="H286" s="919"/>
      <c r="I286" s="919"/>
      <c r="K286" s="872"/>
      <c r="L286" s="872"/>
      <c r="M286" s="872"/>
      <c r="N286" s="872"/>
      <c r="O286" s="872"/>
      <c r="P286" s="872"/>
      <c r="Q286" s="872"/>
      <c r="R286" s="872"/>
      <c r="S286" s="872"/>
    </row>
    <row r="287" spans="1:19" ht="14.4">
      <c r="A287" s="919"/>
      <c r="B287" s="919"/>
      <c r="C287" s="919"/>
      <c r="D287" s="919"/>
      <c r="E287" s="919"/>
      <c r="F287" s="919"/>
      <c r="G287" s="919"/>
      <c r="H287" s="919"/>
      <c r="I287" s="919"/>
      <c r="K287" s="872"/>
      <c r="L287" s="914"/>
      <c r="M287" s="872"/>
      <c r="N287" s="872"/>
      <c r="O287" s="872"/>
      <c r="P287" s="872"/>
      <c r="Q287" s="872"/>
      <c r="R287" s="872"/>
      <c r="S287" s="872"/>
    </row>
    <row r="288" spans="1:19" ht="14.4">
      <c r="A288" s="919"/>
      <c r="B288" s="919"/>
      <c r="C288" s="919"/>
      <c r="D288" s="919"/>
      <c r="E288" s="919"/>
      <c r="F288" s="919"/>
      <c r="G288" s="919"/>
      <c r="H288" s="919"/>
      <c r="I288" s="919"/>
      <c r="K288" s="872"/>
      <c r="L288" s="872"/>
      <c r="M288" s="872"/>
      <c r="N288" s="872"/>
      <c r="O288" s="872"/>
      <c r="P288" s="872"/>
      <c r="Q288" s="872"/>
      <c r="R288" s="872"/>
      <c r="S288" s="872"/>
    </row>
    <row r="289" spans="1:19" ht="14.4">
      <c r="A289" s="919"/>
      <c r="B289" s="919"/>
      <c r="C289" s="919"/>
      <c r="D289" s="919"/>
      <c r="E289" s="919"/>
      <c r="F289" s="919"/>
      <c r="G289" s="919"/>
      <c r="H289" s="919"/>
      <c r="I289" s="919"/>
      <c r="K289" s="872"/>
      <c r="L289" s="872"/>
      <c r="M289" s="872"/>
      <c r="N289" s="872"/>
      <c r="O289" s="872"/>
      <c r="P289" s="872"/>
      <c r="Q289" s="872"/>
      <c r="R289" s="872"/>
      <c r="S289" s="872"/>
    </row>
    <row r="290" spans="1:19" ht="14.4">
      <c r="A290" s="919"/>
      <c r="B290" s="919"/>
      <c r="C290" s="919"/>
      <c r="D290" s="919"/>
      <c r="E290" s="919"/>
      <c r="F290" s="919"/>
      <c r="G290" s="919"/>
      <c r="H290" s="919"/>
      <c r="I290" s="919"/>
      <c r="K290" s="872"/>
      <c r="L290" s="872"/>
      <c r="M290" s="872"/>
      <c r="N290" s="872"/>
      <c r="O290" s="872"/>
      <c r="P290" s="872"/>
      <c r="Q290" s="872"/>
      <c r="R290" s="872"/>
      <c r="S290" s="872"/>
    </row>
    <row r="291" spans="1:19" ht="14.4">
      <c r="A291" s="919"/>
      <c r="B291" s="919"/>
      <c r="C291" s="919"/>
      <c r="D291" s="919"/>
      <c r="E291" s="919"/>
      <c r="F291" s="919"/>
      <c r="G291" s="919"/>
      <c r="H291" s="919"/>
      <c r="I291" s="919"/>
      <c r="K291" s="872"/>
      <c r="L291" s="872"/>
      <c r="M291" s="872"/>
      <c r="N291" s="872"/>
      <c r="O291" s="872"/>
      <c r="P291" s="872"/>
      <c r="Q291" s="872"/>
      <c r="R291" s="872"/>
      <c r="S291" s="872"/>
    </row>
    <row r="292" spans="1:19" ht="14.4">
      <c r="A292" s="919"/>
      <c r="B292" s="919"/>
      <c r="C292" s="919"/>
      <c r="D292" s="919"/>
      <c r="E292" s="919"/>
      <c r="F292" s="919"/>
      <c r="G292" s="919"/>
      <c r="H292" s="919"/>
      <c r="I292" s="919"/>
      <c r="K292" s="872"/>
      <c r="L292" s="872"/>
      <c r="M292" s="872"/>
      <c r="N292" s="872"/>
      <c r="O292" s="872"/>
      <c r="P292" s="872"/>
      <c r="Q292" s="872"/>
      <c r="R292" s="872"/>
      <c r="S292" s="872"/>
    </row>
    <row r="293" spans="1:19" ht="14.4">
      <c r="A293" s="919"/>
      <c r="B293" s="919"/>
      <c r="C293" s="919"/>
      <c r="D293" s="919"/>
      <c r="E293" s="919"/>
      <c r="F293" s="919"/>
      <c r="G293" s="919"/>
      <c r="H293" s="919"/>
      <c r="I293" s="919"/>
      <c r="K293" s="872"/>
      <c r="L293" s="872"/>
      <c r="M293" s="872"/>
      <c r="N293" s="872"/>
      <c r="O293" s="872"/>
      <c r="P293" s="872"/>
      <c r="Q293" s="872"/>
      <c r="R293" s="872"/>
      <c r="S293" s="872"/>
    </row>
    <row r="294" spans="1:19" ht="14.4">
      <c r="A294" s="919"/>
      <c r="B294" s="919"/>
      <c r="C294" s="919"/>
      <c r="D294" s="919"/>
      <c r="E294" s="919"/>
      <c r="F294" s="919"/>
      <c r="G294" s="919"/>
      <c r="H294" s="919"/>
      <c r="I294" s="919"/>
      <c r="K294" s="872"/>
      <c r="L294" s="872"/>
      <c r="M294" s="872"/>
      <c r="N294" s="872"/>
      <c r="O294" s="872"/>
      <c r="P294" s="872"/>
      <c r="Q294" s="872"/>
      <c r="R294" s="872"/>
      <c r="S294" s="872"/>
    </row>
    <row r="295" spans="1:19" ht="14.4">
      <c r="A295" s="919"/>
      <c r="B295" s="919"/>
      <c r="C295" s="919"/>
      <c r="D295" s="919"/>
      <c r="E295" s="919"/>
      <c r="F295" s="919"/>
      <c r="G295" s="919"/>
      <c r="H295" s="919"/>
      <c r="I295" s="919"/>
      <c r="K295" s="872"/>
      <c r="L295" s="872"/>
      <c r="M295" s="872"/>
      <c r="N295" s="872"/>
      <c r="O295" s="872"/>
      <c r="P295" s="872"/>
      <c r="Q295" s="872"/>
      <c r="R295" s="872"/>
      <c r="S295" s="872"/>
    </row>
    <row r="296" spans="1:19" ht="14.4">
      <c r="A296" s="919"/>
      <c r="B296" s="919"/>
      <c r="C296" s="919"/>
      <c r="D296" s="919"/>
      <c r="E296" s="919"/>
      <c r="F296" s="919"/>
      <c r="G296" s="919"/>
      <c r="H296" s="919"/>
      <c r="I296" s="919"/>
      <c r="K296" s="872"/>
      <c r="L296" s="872"/>
      <c r="M296" s="872"/>
      <c r="N296" s="872"/>
      <c r="O296" s="872"/>
      <c r="P296" s="872"/>
      <c r="Q296" s="872"/>
      <c r="R296" s="872"/>
      <c r="S296" s="872"/>
    </row>
    <row r="297" spans="1:19" ht="14.4">
      <c r="A297" s="919"/>
      <c r="B297" s="919"/>
      <c r="C297" s="919"/>
      <c r="D297" s="919"/>
      <c r="E297" s="919"/>
      <c r="F297" s="919"/>
      <c r="G297" s="919"/>
      <c r="H297" s="919"/>
      <c r="I297" s="919"/>
      <c r="K297" s="872"/>
      <c r="L297" s="872"/>
      <c r="M297" s="872"/>
      <c r="N297" s="872"/>
      <c r="O297" s="872"/>
      <c r="P297" s="872"/>
      <c r="Q297" s="872"/>
      <c r="R297" s="872"/>
      <c r="S297" s="872"/>
    </row>
    <row r="298" spans="1:19" ht="14.4">
      <c r="A298" s="919"/>
      <c r="B298" s="919"/>
      <c r="C298" s="919"/>
      <c r="D298" s="919"/>
      <c r="E298" s="919"/>
      <c r="F298" s="919"/>
      <c r="G298" s="919"/>
      <c r="H298" s="919"/>
      <c r="I298" s="919"/>
      <c r="K298" s="872"/>
      <c r="L298" s="872"/>
      <c r="M298" s="872"/>
      <c r="N298" s="872"/>
      <c r="O298" s="872"/>
      <c r="P298" s="872"/>
      <c r="Q298" s="872"/>
      <c r="R298" s="872"/>
      <c r="S298" s="872"/>
    </row>
    <row r="299" spans="1:19" ht="14.4">
      <c r="A299" s="919"/>
      <c r="B299" s="919"/>
      <c r="C299" s="919"/>
      <c r="D299" s="919"/>
      <c r="E299" s="919"/>
      <c r="F299" s="919"/>
      <c r="G299" s="919"/>
      <c r="H299" s="919"/>
      <c r="I299" s="919"/>
      <c r="K299" s="872"/>
      <c r="L299" s="872"/>
      <c r="M299" s="872"/>
      <c r="N299" s="872"/>
      <c r="O299" s="872"/>
      <c r="P299" s="872"/>
      <c r="Q299" s="872"/>
      <c r="R299" s="872"/>
      <c r="S299" s="872"/>
    </row>
    <row r="300" spans="1:19" ht="14.4">
      <c r="A300" s="919"/>
      <c r="B300" s="919"/>
      <c r="C300" s="919"/>
      <c r="D300" s="919"/>
      <c r="E300" s="919"/>
      <c r="F300" s="919"/>
      <c r="G300" s="919"/>
      <c r="H300" s="919"/>
      <c r="I300" s="919"/>
      <c r="K300" s="872"/>
      <c r="L300" s="872"/>
      <c r="M300" s="872"/>
      <c r="N300" s="872"/>
      <c r="O300" s="872"/>
      <c r="P300" s="872"/>
      <c r="Q300" s="872"/>
      <c r="R300" s="872"/>
      <c r="S300" s="872"/>
    </row>
    <row r="301" spans="1:19" ht="14.4">
      <c r="A301" s="919"/>
      <c r="B301" s="919"/>
      <c r="C301" s="919"/>
      <c r="D301" s="919"/>
      <c r="E301" s="919"/>
      <c r="F301" s="919"/>
      <c r="G301" s="919"/>
      <c r="H301" s="919"/>
      <c r="I301" s="919"/>
      <c r="K301" s="872"/>
      <c r="L301" s="872"/>
      <c r="M301" s="872"/>
      <c r="N301" s="872"/>
      <c r="O301" s="872"/>
      <c r="P301" s="872"/>
      <c r="Q301" s="872"/>
      <c r="R301" s="872"/>
      <c r="S301" s="872"/>
    </row>
    <row r="302" spans="1:19" ht="14.4">
      <c r="A302" s="919"/>
      <c r="B302" s="919"/>
      <c r="C302" s="919"/>
      <c r="D302" s="919"/>
      <c r="E302" s="919"/>
      <c r="F302" s="919"/>
      <c r="G302" s="919"/>
      <c r="H302" s="919"/>
      <c r="I302" s="919"/>
      <c r="K302" s="872"/>
      <c r="L302" s="872"/>
      <c r="M302" s="872"/>
      <c r="N302" s="872"/>
      <c r="O302" s="872"/>
      <c r="P302" s="872"/>
      <c r="Q302" s="872"/>
      <c r="R302" s="872"/>
      <c r="S302" s="872"/>
    </row>
    <row r="303" spans="1:19" ht="14.4">
      <c r="A303" s="919"/>
      <c r="B303" s="919"/>
      <c r="C303" s="919"/>
      <c r="D303" s="919"/>
      <c r="E303" s="919"/>
      <c r="F303" s="919"/>
      <c r="G303" s="919"/>
      <c r="H303" s="919"/>
      <c r="I303" s="919"/>
      <c r="K303" s="872"/>
      <c r="L303" s="872"/>
      <c r="M303" s="872"/>
      <c r="N303" s="872"/>
      <c r="O303" s="872"/>
      <c r="P303" s="872"/>
      <c r="Q303" s="872"/>
      <c r="R303" s="872"/>
      <c r="S303" s="872"/>
    </row>
    <row r="304" spans="1:19" ht="14.4">
      <c r="A304" s="919"/>
      <c r="B304" s="919"/>
      <c r="C304" s="919"/>
      <c r="D304" s="919"/>
      <c r="E304" s="919"/>
      <c r="F304" s="919"/>
      <c r="G304" s="919"/>
      <c r="H304" s="919"/>
      <c r="I304" s="919"/>
      <c r="K304" s="872"/>
      <c r="L304" s="872"/>
      <c r="M304" s="872"/>
      <c r="N304" s="872"/>
      <c r="O304" s="872"/>
      <c r="P304" s="872"/>
      <c r="Q304" s="872"/>
      <c r="R304" s="872"/>
      <c r="S304" s="872"/>
    </row>
    <row r="305" spans="1:19" ht="14.4">
      <c r="A305" s="919"/>
      <c r="B305" s="919"/>
      <c r="C305" s="919"/>
      <c r="D305" s="919"/>
      <c r="E305" s="919"/>
      <c r="F305" s="919"/>
      <c r="G305" s="919"/>
      <c r="H305" s="919"/>
      <c r="I305" s="919"/>
      <c r="K305" s="872"/>
      <c r="L305" s="872"/>
      <c r="M305" s="872"/>
      <c r="N305" s="872"/>
      <c r="O305" s="872"/>
      <c r="P305" s="872"/>
      <c r="Q305" s="872"/>
      <c r="R305" s="872"/>
      <c r="S305" s="872"/>
    </row>
    <row r="306" spans="1:19" ht="14.4">
      <c r="A306" s="919"/>
      <c r="B306" s="919"/>
      <c r="C306" s="919"/>
      <c r="D306" s="919"/>
      <c r="E306" s="919"/>
      <c r="F306" s="919"/>
      <c r="G306" s="919"/>
      <c r="H306" s="919"/>
      <c r="I306" s="919"/>
      <c r="K306" s="872"/>
      <c r="L306" s="872"/>
      <c r="M306" s="872"/>
      <c r="N306" s="872"/>
      <c r="O306" s="872"/>
      <c r="P306" s="872"/>
      <c r="Q306" s="872"/>
      <c r="R306" s="872"/>
      <c r="S306" s="872"/>
    </row>
    <row r="307" spans="1:19" ht="14.4">
      <c r="A307" s="919"/>
      <c r="B307" s="919"/>
      <c r="C307" s="919"/>
      <c r="D307" s="919"/>
      <c r="E307" s="919"/>
      <c r="F307" s="919"/>
      <c r="G307" s="919"/>
      <c r="H307" s="919"/>
      <c r="I307" s="919"/>
      <c r="K307" s="872"/>
      <c r="L307" s="872"/>
      <c r="M307" s="872"/>
      <c r="N307" s="872"/>
      <c r="O307" s="872"/>
      <c r="P307" s="872"/>
      <c r="Q307" s="872"/>
      <c r="R307" s="872"/>
      <c r="S307" s="872"/>
    </row>
    <row r="308" spans="1:19" ht="14.4">
      <c r="A308" s="919"/>
      <c r="B308" s="919"/>
      <c r="C308" s="919"/>
      <c r="D308" s="919"/>
      <c r="E308" s="919"/>
      <c r="F308" s="919"/>
      <c r="G308" s="919"/>
      <c r="H308" s="919"/>
      <c r="I308" s="919"/>
      <c r="K308" s="872"/>
      <c r="L308" s="872"/>
      <c r="M308" s="872"/>
      <c r="N308" s="872"/>
      <c r="O308" s="872"/>
      <c r="P308" s="872"/>
      <c r="Q308" s="872"/>
      <c r="R308" s="872"/>
      <c r="S308" s="872"/>
    </row>
    <row r="309" spans="1:19" ht="14.4">
      <c r="A309" s="919"/>
      <c r="B309" s="919"/>
      <c r="C309" s="919"/>
      <c r="D309" s="919"/>
      <c r="E309" s="919"/>
      <c r="F309" s="919"/>
      <c r="G309" s="919"/>
      <c r="H309" s="919"/>
      <c r="I309" s="919"/>
      <c r="K309" s="872"/>
      <c r="L309" s="872"/>
      <c r="M309" s="872"/>
      <c r="N309" s="872"/>
      <c r="O309" s="872"/>
      <c r="P309" s="872"/>
      <c r="Q309" s="872"/>
      <c r="R309" s="872"/>
      <c r="S309" s="872"/>
    </row>
    <row r="310" spans="1:19" ht="14.4">
      <c r="A310" s="919"/>
      <c r="B310" s="919"/>
      <c r="C310" s="919"/>
      <c r="D310" s="919"/>
      <c r="E310" s="919"/>
      <c r="F310" s="919"/>
      <c r="G310" s="919"/>
      <c r="H310" s="919"/>
      <c r="I310" s="919"/>
      <c r="K310" s="872"/>
      <c r="L310" s="872"/>
      <c r="M310" s="872"/>
      <c r="N310" s="872"/>
      <c r="O310" s="872"/>
      <c r="P310" s="872"/>
      <c r="Q310" s="872"/>
      <c r="R310" s="872"/>
      <c r="S310" s="872"/>
    </row>
    <row r="311" spans="1:19" ht="14.4">
      <c r="A311" s="919"/>
      <c r="B311" s="919"/>
      <c r="C311" s="919"/>
      <c r="D311" s="919"/>
      <c r="E311" s="919"/>
      <c r="F311" s="919"/>
      <c r="G311" s="919"/>
      <c r="H311" s="919"/>
      <c r="I311" s="919"/>
      <c r="K311" s="872"/>
      <c r="L311" s="872"/>
      <c r="M311" s="872"/>
      <c r="N311" s="872"/>
      <c r="O311" s="872"/>
      <c r="P311" s="872"/>
      <c r="Q311" s="872"/>
      <c r="R311" s="872"/>
      <c r="S311" s="872"/>
    </row>
    <row r="312" spans="1:19" ht="14.4">
      <c r="A312" s="919"/>
      <c r="B312" s="919"/>
      <c r="C312" s="919"/>
      <c r="D312" s="919"/>
      <c r="E312" s="919"/>
      <c r="F312" s="919"/>
      <c r="G312" s="919"/>
      <c r="H312" s="919"/>
      <c r="I312" s="919"/>
      <c r="K312" s="872"/>
      <c r="L312" s="914"/>
      <c r="M312" s="872"/>
      <c r="N312" s="872"/>
      <c r="O312" s="872"/>
      <c r="P312" s="872"/>
      <c r="Q312" s="872"/>
      <c r="R312" s="872"/>
      <c r="S312" s="872"/>
    </row>
    <row r="313" spans="1:19" ht="14.4">
      <c r="A313" s="919"/>
      <c r="B313" s="919"/>
      <c r="C313" s="919"/>
      <c r="D313" s="919"/>
      <c r="E313" s="919"/>
      <c r="F313" s="919"/>
      <c r="G313" s="919"/>
      <c r="H313" s="919"/>
      <c r="I313" s="919"/>
      <c r="K313" s="872"/>
      <c r="L313" s="872"/>
      <c r="M313" s="872"/>
      <c r="N313" s="872"/>
      <c r="O313" s="872"/>
      <c r="P313" s="872"/>
      <c r="Q313" s="872"/>
      <c r="R313" s="872"/>
      <c r="S313" s="872"/>
    </row>
    <row r="314" spans="1:19" ht="14.4">
      <c r="A314" s="919"/>
      <c r="B314" s="919"/>
      <c r="C314" s="919"/>
      <c r="D314" s="919"/>
      <c r="E314" s="919"/>
      <c r="F314" s="919"/>
      <c r="G314" s="919"/>
      <c r="H314" s="919"/>
      <c r="I314" s="919"/>
      <c r="K314" s="872"/>
      <c r="L314" s="872"/>
      <c r="M314" s="872"/>
      <c r="N314" s="872"/>
      <c r="O314" s="872"/>
      <c r="P314" s="872"/>
      <c r="Q314" s="872"/>
      <c r="R314" s="872"/>
      <c r="S314" s="872"/>
    </row>
    <row r="315" spans="1:19" ht="14.4">
      <c r="A315" s="919"/>
      <c r="B315" s="919"/>
      <c r="C315" s="919"/>
      <c r="D315" s="919"/>
      <c r="E315" s="919"/>
      <c r="F315" s="919"/>
      <c r="G315" s="919"/>
      <c r="H315" s="919"/>
      <c r="I315" s="919"/>
      <c r="K315" s="872"/>
      <c r="L315" s="872"/>
      <c r="M315" s="872"/>
      <c r="N315" s="872"/>
      <c r="O315" s="872"/>
      <c r="P315" s="872"/>
      <c r="Q315" s="872"/>
      <c r="R315" s="872"/>
      <c r="S315" s="872"/>
    </row>
    <row r="316" spans="1:19" ht="14.4">
      <c r="A316" s="919"/>
      <c r="B316" s="919"/>
      <c r="C316" s="919"/>
      <c r="D316" s="919"/>
      <c r="E316" s="919"/>
      <c r="F316" s="919"/>
      <c r="G316" s="919"/>
      <c r="H316" s="919"/>
      <c r="I316" s="919"/>
      <c r="K316" s="872"/>
      <c r="L316" s="872"/>
      <c r="M316" s="872"/>
      <c r="N316" s="872"/>
      <c r="O316" s="872"/>
      <c r="P316" s="872"/>
      <c r="Q316" s="872"/>
      <c r="R316" s="872"/>
      <c r="S316" s="872"/>
    </row>
    <row r="317" spans="1:19" ht="14.4">
      <c r="A317" s="919"/>
      <c r="B317" s="919"/>
      <c r="C317" s="919"/>
      <c r="D317" s="919"/>
      <c r="E317" s="919"/>
      <c r="F317" s="919"/>
      <c r="G317" s="919"/>
      <c r="H317" s="919"/>
      <c r="I317" s="919"/>
      <c r="K317" s="872"/>
      <c r="L317" s="872"/>
      <c r="M317" s="872"/>
      <c r="N317" s="872"/>
      <c r="O317" s="872"/>
      <c r="P317" s="872"/>
      <c r="Q317" s="872"/>
      <c r="R317" s="872"/>
      <c r="S317" s="872"/>
    </row>
    <row r="318" spans="1:19" ht="14.4">
      <c r="A318" s="919"/>
      <c r="B318" s="919"/>
      <c r="C318" s="919"/>
      <c r="D318" s="919"/>
      <c r="E318" s="919"/>
      <c r="F318" s="919"/>
      <c r="G318" s="919"/>
      <c r="H318" s="919"/>
      <c r="I318" s="919"/>
      <c r="K318" s="872"/>
      <c r="L318" s="872"/>
      <c r="M318" s="872"/>
      <c r="N318" s="872"/>
      <c r="O318" s="872"/>
      <c r="P318" s="872"/>
      <c r="Q318" s="872"/>
      <c r="R318" s="872"/>
      <c r="S318" s="872"/>
    </row>
    <row r="319" spans="1:19" ht="14.4">
      <c r="A319" s="919"/>
      <c r="B319" s="919"/>
      <c r="C319" s="919"/>
      <c r="D319" s="919"/>
      <c r="E319" s="919"/>
      <c r="F319" s="919"/>
      <c r="G319" s="919"/>
      <c r="H319" s="919"/>
      <c r="I319" s="919"/>
      <c r="K319" s="872"/>
      <c r="L319" s="872"/>
      <c r="M319" s="872"/>
      <c r="N319" s="872"/>
      <c r="O319" s="872"/>
      <c r="P319" s="872"/>
      <c r="Q319" s="872"/>
      <c r="R319" s="872"/>
      <c r="S319" s="872"/>
    </row>
    <row r="320" spans="1:19" ht="14.4">
      <c r="A320" s="919"/>
      <c r="B320" s="919"/>
      <c r="C320" s="919"/>
      <c r="D320" s="919"/>
      <c r="E320" s="919"/>
      <c r="F320" s="919"/>
      <c r="G320" s="919"/>
      <c r="H320" s="919"/>
      <c r="I320" s="919"/>
      <c r="K320" s="872"/>
      <c r="L320" s="872"/>
      <c r="M320" s="872"/>
      <c r="N320" s="872"/>
      <c r="O320" s="872"/>
      <c r="P320" s="872"/>
      <c r="Q320" s="872"/>
      <c r="R320" s="872"/>
      <c r="S320" s="872"/>
    </row>
    <row r="321" spans="1:19" ht="14.4">
      <c r="A321" s="919"/>
      <c r="B321" s="919"/>
      <c r="C321" s="919"/>
      <c r="D321" s="919"/>
      <c r="E321" s="919"/>
      <c r="F321" s="919"/>
      <c r="G321" s="919"/>
      <c r="H321" s="919"/>
      <c r="I321" s="919"/>
      <c r="K321" s="872"/>
      <c r="L321" s="872"/>
      <c r="M321" s="872"/>
      <c r="N321" s="872"/>
      <c r="O321" s="872"/>
      <c r="P321" s="872"/>
      <c r="Q321" s="872"/>
      <c r="R321" s="872"/>
      <c r="S321" s="872"/>
    </row>
    <row r="322" spans="1:19" ht="14.4">
      <c r="A322" s="919"/>
      <c r="B322" s="919"/>
      <c r="C322" s="919"/>
      <c r="D322" s="919"/>
      <c r="E322" s="919"/>
      <c r="F322" s="919"/>
      <c r="G322" s="919"/>
      <c r="H322" s="919"/>
      <c r="I322" s="919"/>
      <c r="K322" s="872"/>
      <c r="L322" s="872"/>
      <c r="M322" s="872"/>
      <c r="N322" s="872"/>
      <c r="O322" s="872"/>
      <c r="P322" s="872"/>
      <c r="Q322" s="872"/>
      <c r="R322" s="872"/>
      <c r="S322" s="872"/>
    </row>
    <row r="323" spans="1:19" ht="14.4">
      <c r="A323" s="919"/>
      <c r="B323" s="919"/>
      <c r="C323" s="919"/>
      <c r="D323" s="919"/>
      <c r="E323" s="919"/>
      <c r="F323" s="919"/>
      <c r="G323" s="919"/>
      <c r="H323" s="919"/>
      <c r="I323" s="919"/>
      <c r="K323" s="872"/>
      <c r="L323" s="872"/>
      <c r="M323" s="872"/>
      <c r="N323" s="872"/>
      <c r="O323" s="872"/>
      <c r="P323" s="872"/>
      <c r="Q323" s="872"/>
      <c r="R323" s="872"/>
      <c r="S323" s="872"/>
    </row>
    <row r="324" spans="1:19" ht="14.4">
      <c r="A324" s="919"/>
      <c r="B324" s="919"/>
      <c r="C324" s="919"/>
      <c r="D324" s="919"/>
      <c r="E324" s="919"/>
      <c r="F324" s="919"/>
      <c r="G324" s="919"/>
      <c r="H324" s="919"/>
      <c r="I324" s="919"/>
      <c r="K324" s="872"/>
      <c r="L324" s="872"/>
      <c r="M324" s="872"/>
      <c r="N324" s="872"/>
      <c r="O324" s="872"/>
      <c r="P324" s="872"/>
      <c r="Q324" s="872"/>
      <c r="R324" s="872"/>
      <c r="S324" s="872"/>
    </row>
    <row r="325" spans="1:19" ht="14.4">
      <c r="A325" s="919"/>
      <c r="B325" s="919"/>
      <c r="C325" s="919"/>
      <c r="D325" s="919"/>
      <c r="E325" s="919"/>
      <c r="F325" s="919"/>
      <c r="G325" s="919"/>
      <c r="H325" s="919"/>
      <c r="I325" s="919"/>
      <c r="K325" s="872"/>
      <c r="L325" s="872"/>
      <c r="M325" s="872"/>
      <c r="N325" s="872"/>
      <c r="O325" s="872"/>
      <c r="P325" s="872"/>
      <c r="Q325" s="872"/>
      <c r="R325" s="872"/>
      <c r="S325" s="872"/>
    </row>
    <row r="326" spans="1:19" ht="14.4">
      <c r="A326" s="919"/>
      <c r="B326" s="919"/>
      <c r="C326" s="919"/>
      <c r="D326" s="919"/>
      <c r="E326" s="919"/>
      <c r="F326" s="919"/>
      <c r="G326" s="919"/>
      <c r="H326" s="919"/>
      <c r="I326" s="919"/>
      <c r="K326" s="872"/>
      <c r="L326" s="872"/>
      <c r="M326" s="872"/>
      <c r="N326" s="872"/>
      <c r="O326" s="872"/>
      <c r="P326" s="872"/>
      <c r="Q326" s="872"/>
      <c r="R326" s="872"/>
      <c r="S326" s="872"/>
    </row>
    <row r="327" spans="1:19" ht="14.4">
      <c r="A327" s="919"/>
      <c r="B327" s="919"/>
      <c r="C327" s="919"/>
      <c r="D327" s="919"/>
      <c r="E327" s="919"/>
      <c r="F327" s="919"/>
      <c r="G327" s="919"/>
      <c r="H327" s="919"/>
      <c r="I327" s="919"/>
      <c r="K327" s="872"/>
      <c r="L327" s="872"/>
      <c r="M327" s="872"/>
      <c r="N327" s="872"/>
      <c r="O327" s="872"/>
      <c r="P327" s="872"/>
      <c r="Q327" s="872"/>
      <c r="R327" s="872"/>
      <c r="S327" s="872"/>
    </row>
    <row r="328" spans="1:19" ht="14.4">
      <c r="A328" s="919"/>
      <c r="B328" s="919"/>
      <c r="C328" s="919"/>
      <c r="D328" s="919"/>
      <c r="E328" s="919"/>
      <c r="F328" s="919"/>
      <c r="G328" s="919"/>
      <c r="H328" s="919"/>
      <c r="I328" s="919"/>
      <c r="K328" s="872"/>
      <c r="L328" s="872"/>
      <c r="M328" s="872"/>
      <c r="N328" s="872"/>
      <c r="O328" s="872"/>
      <c r="P328" s="872"/>
      <c r="Q328" s="872"/>
      <c r="R328" s="872"/>
      <c r="S328" s="872"/>
    </row>
    <row r="329" spans="1:19" ht="14.4">
      <c r="A329" s="919"/>
      <c r="B329" s="919"/>
      <c r="C329" s="919"/>
      <c r="D329" s="919"/>
      <c r="E329" s="919"/>
      <c r="F329" s="919"/>
      <c r="G329" s="919"/>
      <c r="H329" s="919"/>
      <c r="I329" s="919"/>
      <c r="K329" s="872"/>
      <c r="L329" s="872"/>
      <c r="M329" s="872"/>
      <c r="N329" s="872"/>
      <c r="O329" s="872"/>
      <c r="P329" s="872"/>
      <c r="Q329" s="872"/>
      <c r="R329" s="872"/>
      <c r="S329" s="872"/>
    </row>
    <row r="330" spans="1:19" ht="14.4">
      <c r="A330" s="919"/>
      <c r="B330" s="919"/>
      <c r="C330" s="919"/>
      <c r="D330" s="919"/>
      <c r="E330" s="919"/>
      <c r="F330" s="919"/>
      <c r="G330" s="919"/>
      <c r="H330" s="919"/>
      <c r="I330" s="919"/>
      <c r="K330" s="872"/>
      <c r="L330" s="872"/>
      <c r="M330" s="872"/>
      <c r="N330" s="872"/>
      <c r="O330" s="872"/>
      <c r="P330" s="872"/>
      <c r="Q330" s="872"/>
      <c r="R330" s="872"/>
      <c r="S330" s="872"/>
    </row>
    <row r="331" spans="1:19" ht="14.4">
      <c r="A331" s="919"/>
      <c r="B331" s="919"/>
      <c r="C331" s="919"/>
      <c r="D331" s="919"/>
      <c r="E331" s="919"/>
      <c r="F331" s="919"/>
      <c r="G331" s="919"/>
      <c r="H331" s="919"/>
      <c r="I331" s="919"/>
      <c r="K331" s="872"/>
      <c r="L331" s="872"/>
      <c r="M331" s="872"/>
      <c r="N331" s="872"/>
      <c r="O331" s="872"/>
      <c r="P331" s="872"/>
      <c r="Q331" s="872"/>
      <c r="R331" s="872"/>
      <c r="S331" s="872"/>
    </row>
    <row r="332" spans="1:19" ht="14.4">
      <c r="A332" s="919"/>
      <c r="B332" s="919"/>
      <c r="C332" s="919"/>
      <c r="D332" s="919"/>
      <c r="E332" s="919"/>
      <c r="F332" s="919"/>
      <c r="G332" s="919"/>
      <c r="H332" s="919"/>
      <c r="I332" s="919"/>
      <c r="K332" s="872"/>
      <c r="L332" s="872"/>
      <c r="M332" s="872"/>
      <c r="N332" s="872"/>
      <c r="O332" s="872"/>
      <c r="P332" s="872"/>
      <c r="Q332" s="872"/>
      <c r="R332" s="872"/>
      <c r="S332" s="872"/>
    </row>
    <row r="333" spans="1:19" ht="14.4">
      <c r="A333" s="919"/>
      <c r="B333" s="919"/>
      <c r="C333" s="919"/>
      <c r="D333" s="919"/>
      <c r="E333" s="919"/>
      <c r="F333" s="919"/>
      <c r="G333" s="919"/>
      <c r="H333" s="919"/>
      <c r="I333" s="919"/>
      <c r="K333" s="872"/>
      <c r="L333" s="872"/>
      <c r="M333" s="872"/>
      <c r="N333" s="872"/>
      <c r="O333" s="872"/>
      <c r="P333" s="872"/>
      <c r="Q333" s="872"/>
      <c r="R333" s="872"/>
      <c r="S333" s="872"/>
    </row>
    <row r="334" spans="1:19" ht="14.4">
      <c r="A334" s="919"/>
      <c r="B334" s="919"/>
      <c r="C334" s="919"/>
      <c r="D334" s="919"/>
      <c r="E334" s="919"/>
      <c r="F334" s="919"/>
      <c r="G334" s="919"/>
      <c r="H334" s="919"/>
      <c r="I334" s="919"/>
      <c r="K334" s="872"/>
      <c r="L334" s="872"/>
      <c r="M334" s="872"/>
      <c r="N334" s="872"/>
      <c r="O334" s="872"/>
      <c r="P334" s="872"/>
      <c r="Q334" s="872"/>
      <c r="R334" s="872"/>
      <c r="S334" s="872"/>
    </row>
    <row r="335" spans="1:19" ht="14.4">
      <c r="A335" s="919"/>
      <c r="B335" s="919"/>
      <c r="C335" s="919"/>
      <c r="D335" s="919"/>
      <c r="E335" s="919"/>
      <c r="F335" s="919"/>
      <c r="G335" s="919"/>
      <c r="H335" s="919"/>
      <c r="I335" s="919"/>
      <c r="K335" s="872"/>
      <c r="L335" s="872"/>
      <c r="M335" s="872"/>
      <c r="N335" s="872"/>
      <c r="O335" s="872"/>
      <c r="P335" s="872"/>
      <c r="Q335" s="872"/>
      <c r="R335" s="872"/>
      <c r="S335" s="872"/>
    </row>
    <row r="336" spans="1:19" ht="14.4">
      <c r="A336" s="919"/>
      <c r="B336" s="919"/>
      <c r="C336" s="919"/>
      <c r="D336" s="919"/>
      <c r="E336" s="919"/>
      <c r="F336" s="919"/>
      <c r="G336" s="919"/>
      <c r="H336" s="919"/>
      <c r="I336" s="919"/>
      <c r="K336" s="872"/>
      <c r="L336" s="872"/>
      <c r="M336" s="872"/>
      <c r="N336" s="872"/>
      <c r="O336" s="872"/>
      <c r="P336" s="872"/>
      <c r="Q336" s="872"/>
      <c r="R336" s="872"/>
      <c r="S336" s="872"/>
    </row>
    <row r="337" spans="1:19" ht="14.4">
      <c r="A337" s="919"/>
      <c r="B337" s="919"/>
      <c r="C337" s="919"/>
      <c r="D337" s="919"/>
      <c r="E337" s="919"/>
      <c r="F337" s="919"/>
      <c r="G337" s="919"/>
      <c r="H337" s="919"/>
      <c r="I337" s="919"/>
      <c r="K337" s="872"/>
      <c r="L337" s="914"/>
      <c r="M337" s="872"/>
      <c r="N337" s="872"/>
      <c r="O337" s="872"/>
      <c r="P337" s="872"/>
      <c r="Q337" s="872"/>
      <c r="R337" s="872"/>
      <c r="S337" s="872"/>
    </row>
    <row r="338" spans="1:19" ht="14.4">
      <c r="A338" s="919"/>
      <c r="B338" s="919"/>
      <c r="C338" s="919"/>
      <c r="D338" s="919"/>
      <c r="E338" s="919"/>
      <c r="F338" s="919"/>
      <c r="G338" s="919"/>
      <c r="H338" s="919"/>
      <c r="I338" s="919"/>
      <c r="K338" s="872"/>
      <c r="L338" s="872"/>
      <c r="M338" s="872"/>
      <c r="N338" s="872"/>
      <c r="O338" s="872"/>
      <c r="P338" s="872"/>
      <c r="Q338" s="872"/>
      <c r="R338" s="872"/>
      <c r="S338" s="872"/>
    </row>
    <row r="339" spans="1:19" ht="14.4">
      <c r="A339" s="919"/>
      <c r="B339" s="919"/>
      <c r="C339" s="919"/>
      <c r="D339" s="919"/>
      <c r="E339" s="919"/>
      <c r="F339" s="919"/>
      <c r="G339" s="919"/>
      <c r="H339" s="919"/>
      <c r="I339" s="919"/>
      <c r="K339" s="872"/>
      <c r="L339" s="872"/>
      <c r="M339" s="872"/>
      <c r="N339" s="872"/>
      <c r="O339" s="872"/>
      <c r="P339" s="872"/>
      <c r="Q339" s="872"/>
      <c r="R339" s="872"/>
      <c r="S339" s="872"/>
    </row>
    <row r="340" spans="1:19" ht="14.4">
      <c r="A340" s="919"/>
      <c r="B340" s="919"/>
      <c r="C340" s="919"/>
      <c r="D340" s="919"/>
      <c r="E340" s="919"/>
      <c r="F340" s="919"/>
      <c r="G340" s="919"/>
      <c r="H340" s="919"/>
      <c r="I340" s="919"/>
      <c r="K340" s="872"/>
      <c r="L340" s="872"/>
      <c r="M340" s="872"/>
      <c r="N340" s="872"/>
      <c r="O340" s="872"/>
      <c r="P340" s="872"/>
      <c r="Q340" s="872"/>
      <c r="R340" s="872"/>
      <c r="S340" s="872"/>
    </row>
    <row r="341" spans="1:19" ht="14.4">
      <c r="A341" s="919"/>
      <c r="B341" s="919"/>
      <c r="C341" s="919"/>
      <c r="D341" s="919"/>
      <c r="E341" s="919"/>
      <c r="F341" s="919"/>
      <c r="G341" s="919"/>
      <c r="H341" s="919"/>
      <c r="I341" s="919"/>
      <c r="K341" s="872"/>
      <c r="L341" s="872"/>
      <c r="M341" s="872"/>
      <c r="N341" s="872"/>
      <c r="O341" s="872"/>
      <c r="P341" s="872"/>
      <c r="Q341" s="872"/>
      <c r="R341" s="872"/>
      <c r="S341" s="872"/>
    </row>
    <row r="342" spans="1:19" ht="14.4">
      <c r="A342" s="919"/>
      <c r="B342" s="919"/>
      <c r="C342" s="919"/>
      <c r="D342" s="919"/>
      <c r="E342" s="919"/>
      <c r="F342" s="919"/>
      <c r="G342" s="919"/>
      <c r="H342" s="919"/>
      <c r="I342" s="919"/>
      <c r="K342" s="872"/>
      <c r="L342" s="872"/>
      <c r="M342" s="872"/>
      <c r="N342" s="872"/>
      <c r="O342" s="872"/>
      <c r="P342" s="872"/>
      <c r="Q342" s="872"/>
      <c r="R342" s="872"/>
      <c r="S342" s="872"/>
    </row>
    <row r="343" spans="1:19" ht="14.4">
      <c r="A343" s="919"/>
      <c r="B343" s="919"/>
      <c r="C343" s="919"/>
      <c r="D343" s="919"/>
      <c r="E343" s="919"/>
      <c r="F343" s="919"/>
      <c r="G343" s="919"/>
      <c r="H343" s="919"/>
      <c r="I343" s="919"/>
      <c r="K343" s="872"/>
      <c r="L343" s="872"/>
      <c r="M343" s="872"/>
      <c r="N343" s="872"/>
      <c r="O343" s="872"/>
      <c r="P343" s="872"/>
      <c r="Q343" s="872"/>
      <c r="R343" s="872"/>
      <c r="S343" s="872"/>
    </row>
    <row r="344" spans="1:19" ht="14.4">
      <c r="A344" s="919"/>
      <c r="B344" s="919"/>
      <c r="C344" s="919"/>
      <c r="D344" s="919"/>
      <c r="E344" s="919"/>
      <c r="F344" s="919"/>
      <c r="G344" s="919"/>
      <c r="H344" s="919"/>
      <c r="I344" s="919"/>
      <c r="K344" s="872"/>
      <c r="L344" s="872"/>
      <c r="M344" s="872"/>
      <c r="N344" s="872"/>
      <c r="O344" s="872"/>
      <c r="P344" s="872"/>
      <c r="Q344" s="872"/>
      <c r="R344" s="872"/>
      <c r="S344" s="872"/>
    </row>
    <row r="345" spans="1:19" ht="14.4">
      <c r="A345" s="919"/>
      <c r="B345" s="919"/>
      <c r="C345" s="919"/>
      <c r="D345" s="919"/>
      <c r="E345" s="919"/>
      <c r="F345" s="919"/>
      <c r="G345" s="919"/>
      <c r="H345" s="919"/>
      <c r="I345" s="919"/>
      <c r="K345" s="872"/>
      <c r="L345" s="872"/>
      <c r="M345" s="872"/>
      <c r="N345" s="872"/>
      <c r="O345" s="872"/>
      <c r="P345" s="872"/>
      <c r="Q345" s="872"/>
      <c r="R345" s="872"/>
      <c r="S345" s="872"/>
    </row>
    <row r="346" spans="1:19" ht="14.4">
      <c r="A346" s="919"/>
      <c r="B346" s="919"/>
      <c r="C346" s="919"/>
      <c r="D346" s="919"/>
      <c r="E346" s="919"/>
      <c r="F346" s="919"/>
      <c r="G346" s="919"/>
      <c r="H346" s="919"/>
      <c r="I346" s="919"/>
      <c r="K346" s="872"/>
      <c r="L346" s="872"/>
      <c r="M346" s="872"/>
      <c r="N346" s="872"/>
      <c r="O346" s="872"/>
      <c r="P346" s="872"/>
      <c r="Q346" s="872"/>
      <c r="R346" s="872"/>
      <c r="S346" s="872"/>
    </row>
    <row r="347" spans="1:19" ht="14.4">
      <c r="A347" s="919"/>
      <c r="B347" s="919"/>
      <c r="C347" s="919"/>
      <c r="D347" s="919"/>
      <c r="E347" s="919"/>
      <c r="F347" s="919"/>
      <c r="G347" s="919"/>
      <c r="H347" s="919"/>
      <c r="I347" s="919"/>
      <c r="K347" s="872"/>
      <c r="L347" s="872"/>
      <c r="M347" s="872"/>
      <c r="N347" s="872"/>
      <c r="O347" s="872"/>
      <c r="P347" s="872"/>
      <c r="Q347" s="872"/>
      <c r="R347" s="872"/>
      <c r="S347" s="872"/>
    </row>
    <row r="348" spans="1:19" ht="14.4">
      <c r="A348" s="919"/>
      <c r="B348" s="919"/>
      <c r="C348" s="919"/>
      <c r="D348" s="919"/>
      <c r="E348" s="919"/>
      <c r="F348" s="919"/>
      <c r="G348" s="919"/>
      <c r="H348" s="919"/>
      <c r="I348" s="919"/>
      <c r="K348" s="872"/>
      <c r="L348" s="872"/>
      <c r="M348" s="872"/>
      <c r="N348" s="872"/>
      <c r="O348" s="872"/>
      <c r="P348" s="872"/>
      <c r="Q348" s="872"/>
      <c r="R348" s="872"/>
      <c r="S348" s="872"/>
    </row>
    <row r="349" spans="1:19" ht="14.4">
      <c r="A349" s="919"/>
      <c r="B349" s="919"/>
      <c r="C349" s="919"/>
      <c r="D349" s="919"/>
      <c r="E349" s="919"/>
      <c r="F349" s="919"/>
      <c r="G349" s="919"/>
      <c r="H349" s="919"/>
      <c r="I349" s="919"/>
      <c r="K349" s="872"/>
      <c r="L349" s="872"/>
      <c r="M349" s="872"/>
      <c r="N349" s="872"/>
      <c r="O349" s="872"/>
      <c r="P349" s="872"/>
      <c r="Q349" s="872"/>
      <c r="R349" s="872"/>
      <c r="S349" s="872"/>
    </row>
    <row r="350" spans="1:19" ht="14.4">
      <c r="A350" s="919"/>
      <c r="B350" s="919"/>
      <c r="C350" s="919"/>
      <c r="D350" s="919"/>
      <c r="E350" s="919"/>
      <c r="F350" s="919"/>
      <c r="G350" s="919"/>
      <c r="H350" s="919"/>
      <c r="I350" s="919"/>
      <c r="K350" s="872"/>
      <c r="L350" s="872"/>
      <c r="M350" s="872"/>
      <c r="N350" s="872"/>
      <c r="O350" s="872"/>
      <c r="P350" s="872"/>
      <c r="Q350" s="872"/>
      <c r="R350" s="872"/>
      <c r="S350" s="872"/>
    </row>
    <row r="351" spans="1:19" ht="14.4">
      <c r="A351" s="919"/>
      <c r="B351" s="919"/>
      <c r="C351" s="919"/>
      <c r="D351" s="919"/>
      <c r="E351" s="919"/>
      <c r="F351" s="919"/>
      <c r="G351" s="919"/>
      <c r="H351" s="919"/>
      <c r="I351" s="919"/>
      <c r="K351" s="872"/>
      <c r="L351" s="872"/>
      <c r="M351" s="872"/>
      <c r="N351" s="872"/>
      <c r="O351" s="872"/>
      <c r="P351" s="872"/>
      <c r="Q351" s="872"/>
      <c r="R351" s="872"/>
      <c r="S351" s="872"/>
    </row>
    <row r="352" spans="1:19" ht="14.4">
      <c r="A352" s="919"/>
      <c r="B352" s="919"/>
      <c r="C352" s="919"/>
      <c r="D352" s="919"/>
      <c r="E352" s="919"/>
      <c r="F352" s="919"/>
      <c r="G352" s="919"/>
      <c r="H352" s="919"/>
      <c r="I352" s="919"/>
      <c r="K352" s="872"/>
      <c r="L352" s="872"/>
      <c r="M352" s="872"/>
      <c r="N352" s="872"/>
      <c r="O352" s="872"/>
      <c r="P352" s="872"/>
      <c r="Q352" s="872"/>
      <c r="R352" s="872"/>
      <c r="S352" s="872"/>
    </row>
    <row r="353" spans="1:19" ht="14.4">
      <c r="A353" s="919"/>
      <c r="B353" s="919"/>
      <c r="C353" s="919"/>
      <c r="D353" s="919"/>
      <c r="E353" s="919"/>
      <c r="F353" s="919"/>
      <c r="G353" s="919"/>
      <c r="H353" s="919"/>
      <c r="I353" s="919"/>
      <c r="K353" s="872"/>
      <c r="L353" s="872"/>
      <c r="M353" s="872"/>
      <c r="N353" s="872"/>
      <c r="O353" s="872"/>
      <c r="P353" s="872"/>
      <c r="Q353" s="872"/>
      <c r="R353" s="872"/>
      <c r="S353" s="872"/>
    </row>
    <row r="354" spans="1:19" ht="14.4">
      <c r="A354" s="919"/>
      <c r="B354" s="919"/>
      <c r="C354" s="919"/>
      <c r="D354" s="919"/>
      <c r="E354" s="919"/>
      <c r="F354" s="919"/>
      <c r="G354" s="919"/>
      <c r="H354" s="919"/>
      <c r="I354" s="919"/>
      <c r="K354" s="872"/>
      <c r="L354" s="872"/>
      <c r="M354" s="872"/>
      <c r="N354" s="872"/>
      <c r="O354" s="872"/>
      <c r="P354" s="872"/>
      <c r="Q354" s="872"/>
      <c r="R354" s="872"/>
      <c r="S354" s="872"/>
    </row>
    <row r="355" spans="1:19" ht="14.4">
      <c r="A355" s="919"/>
      <c r="B355" s="919"/>
      <c r="C355" s="919"/>
      <c r="D355" s="919"/>
      <c r="E355" s="919"/>
      <c r="F355" s="919"/>
      <c r="G355" s="919"/>
      <c r="H355" s="919"/>
      <c r="I355" s="919"/>
      <c r="K355" s="872"/>
      <c r="L355" s="872"/>
      <c r="M355" s="872"/>
      <c r="N355" s="872"/>
      <c r="O355" s="872"/>
      <c r="P355" s="872"/>
      <c r="Q355" s="872"/>
      <c r="R355" s="872"/>
      <c r="S355" s="872"/>
    </row>
    <row r="356" spans="1:19" ht="14.4">
      <c r="A356" s="919"/>
      <c r="B356" s="919"/>
      <c r="C356" s="919"/>
      <c r="D356" s="919"/>
      <c r="E356" s="919"/>
      <c r="F356" s="919"/>
      <c r="G356" s="919"/>
      <c r="H356" s="919"/>
      <c r="I356" s="919"/>
      <c r="K356" s="872"/>
      <c r="L356" s="872"/>
      <c r="M356" s="872"/>
      <c r="N356" s="872"/>
      <c r="O356" s="872"/>
      <c r="P356" s="872"/>
      <c r="Q356" s="872"/>
      <c r="R356" s="872"/>
      <c r="S356" s="872"/>
    </row>
    <row r="357" spans="1:19" ht="14.4">
      <c r="A357" s="919"/>
      <c r="B357" s="919"/>
      <c r="C357" s="919"/>
      <c r="D357" s="919"/>
      <c r="E357" s="919"/>
      <c r="F357" s="919"/>
      <c r="G357" s="919"/>
      <c r="H357" s="919"/>
      <c r="I357" s="919"/>
      <c r="K357" s="872"/>
      <c r="L357" s="872"/>
      <c r="M357" s="872"/>
      <c r="N357" s="872"/>
      <c r="O357" s="872"/>
      <c r="P357" s="872"/>
      <c r="Q357" s="872"/>
      <c r="R357" s="872"/>
      <c r="S357" s="872"/>
    </row>
    <row r="358" spans="1:19" ht="14.4">
      <c r="A358" s="919"/>
      <c r="B358" s="919"/>
      <c r="C358" s="919"/>
      <c r="D358" s="919"/>
      <c r="E358" s="919"/>
      <c r="F358" s="919"/>
      <c r="G358" s="919"/>
      <c r="H358" s="919"/>
      <c r="I358" s="919"/>
      <c r="K358" s="872"/>
      <c r="L358" s="872"/>
      <c r="M358" s="872"/>
      <c r="N358" s="872"/>
      <c r="O358" s="872"/>
      <c r="P358" s="872"/>
      <c r="Q358" s="872"/>
      <c r="R358" s="872"/>
      <c r="S358" s="872"/>
    </row>
    <row r="359" spans="1:19" ht="14.4">
      <c r="A359" s="919"/>
      <c r="B359" s="919"/>
      <c r="C359" s="919"/>
      <c r="D359" s="919"/>
      <c r="E359" s="919"/>
      <c r="F359" s="919"/>
      <c r="G359" s="919"/>
      <c r="H359" s="919"/>
      <c r="I359" s="919"/>
      <c r="K359" s="872"/>
      <c r="L359" s="872"/>
      <c r="M359" s="872"/>
      <c r="N359" s="872"/>
      <c r="O359" s="872"/>
      <c r="P359" s="872"/>
      <c r="Q359" s="872"/>
      <c r="R359" s="872"/>
      <c r="S359" s="872"/>
    </row>
    <row r="360" spans="1:19" ht="14.4">
      <c r="A360" s="919"/>
      <c r="B360" s="919"/>
      <c r="C360" s="919"/>
      <c r="D360" s="919"/>
      <c r="E360" s="919"/>
      <c r="F360" s="919"/>
      <c r="G360" s="919"/>
      <c r="H360" s="919"/>
      <c r="I360" s="919"/>
      <c r="K360" s="872"/>
      <c r="L360" s="872"/>
      <c r="M360" s="872"/>
      <c r="N360" s="872"/>
      <c r="O360" s="872"/>
      <c r="P360" s="872"/>
      <c r="Q360" s="872"/>
      <c r="R360" s="872"/>
      <c r="S360" s="872"/>
    </row>
    <row r="361" spans="1:19" ht="14.4">
      <c r="A361" s="919"/>
      <c r="B361" s="919"/>
      <c r="C361" s="919"/>
      <c r="D361" s="919"/>
      <c r="E361" s="919"/>
      <c r="F361" s="919"/>
      <c r="G361" s="919"/>
      <c r="H361" s="919"/>
      <c r="I361" s="919"/>
      <c r="K361" s="872"/>
      <c r="L361" s="872"/>
      <c r="M361" s="872"/>
      <c r="N361" s="872"/>
      <c r="O361" s="872"/>
      <c r="P361" s="872"/>
      <c r="Q361" s="872"/>
      <c r="R361" s="872"/>
      <c r="S361" s="872"/>
    </row>
    <row r="362" spans="1:19" ht="14.4">
      <c r="A362" s="919"/>
      <c r="B362" s="919"/>
      <c r="C362" s="919"/>
      <c r="D362" s="919"/>
      <c r="E362" s="919"/>
      <c r="F362" s="919"/>
      <c r="G362" s="919"/>
      <c r="H362" s="919"/>
      <c r="I362" s="919"/>
      <c r="K362" s="872"/>
      <c r="L362" s="872"/>
      <c r="M362" s="872"/>
      <c r="N362" s="872"/>
      <c r="O362" s="872"/>
      <c r="P362" s="872"/>
      <c r="Q362" s="872"/>
      <c r="R362" s="872"/>
      <c r="S362" s="872"/>
    </row>
    <row r="363" spans="1:19" ht="14.4">
      <c r="A363" s="919"/>
      <c r="B363" s="919"/>
      <c r="C363" s="919"/>
      <c r="D363" s="919"/>
      <c r="E363" s="919"/>
      <c r="F363" s="919"/>
      <c r="G363" s="919"/>
      <c r="H363" s="919"/>
      <c r="I363" s="919"/>
      <c r="K363" s="872"/>
      <c r="L363" s="872"/>
      <c r="M363" s="872"/>
      <c r="N363" s="872"/>
      <c r="O363" s="872"/>
      <c r="P363" s="872"/>
      <c r="Q363" s="872"/>
      <c r="R363" s="872"/>
      <c r="S363" s="872"/>
    </row>
    <row r="364" spans="1:19" ht="14.4">
      <c r="A364" s="919"/>
      <c r="B364" s="919"/>
      <c r="C364" s="919"/>
      <c r="D364" s="919"/>
      <c r="E364" s="919"/>
      <c r="F364" s="919"/>
      <c r="G364" s="919"/>
      <c r="H364" s="919"/>
      <c r="I364" s="919"/>
      <c r="K364" s="872"/>
      <c r="L364" s="872"/>
      <c r="M364" s="872"/>
      <c r="N364" s="872"/>
      <c r="O364" s="872"/>
      <c r="P364" s="872"/>
      <c r="Q364" s="872"/>
      <c r="R364" s="872"/>
      <c r="S364" s="872"/>
    </row>
    <row r="365" spans="1:19">
      <c r="K365" s="872"/>
      <c r="L365" s="872"/>
      <c r="M365" s="872"/>
      <c r="N365" s="872"/>
      <c r="O365" s="872"/>
      <c r="P365" s="872"/>
      <c r="Q365" s="872"/>
      <c r="R365" s="872"/>
      <c r="S365" s="872"/>
    </row>
    <row r="366" spans="1:19">
      <c r="K366" s="872"/>
      <c r="L366" s="872"/>
      <c r="M366" s="872"/>
      <c r="N366" s="872"/>
      <c r="O366" s="872"/>
      <c r="P366" s="872"/>
      <c r="Q366" s="872"/>
      <c r="R366" s="872"/>
      <c r="S366" s="872"/>
    </row>
    <row r="367" spans="1:19">
      <c r="K367" s="872"/>
      <c r="L367" s="872"/>
      <c r="M367" s="872"/>
      <c r="N367" s="872"/>
      <c r="O367" s="872"/>
      <c r="P367" s="872"/>
      <c r="Q367" s="872"/>
      <c r="R367" s="872"/>
      <c r="S367" s="872"/>
    </row>
    <row r="368" spans="1:19">
      <c r="K368" s="872"/>
      <c r="L368" s="872"/>
      <c r="M368" s="872"/>
      <c r="N368" s="872"/>
      <c r="O368" s="872"/>
      <c r="P368" s="872"/>
      <c r="Q368" s="872"/>
      <c r="R368" s="872"/>
      <c r="S368" s="872"/>
    </row>
    <row r="369" spans="11:19">
      <c r="K369" s="872"/>
      <c r="L369" s="872"/>
      <c r="M369" s="872"/>
      <c r="N369" s="872"/>
      <c r="O369" s="872"/>
      <c r="P369" s="872"/>
      <c r="Q369" s="872"/>
      <c r="R369" s="872"/>
      <c r="S369" s="872"/>
    </row>
    <row r="370" spans="11:19">
      <c r="K370" s="872"/>
      <c r="L370" s="872"/>
      <c r="M370" s="872"/>
      <c r="N370" s="872"/>
      <c r="O370" s="872"/>
      <c r="P370" s="872"/>
      <c r="Q370" s="872"/>
      <c r="R370" s="872"/>
      <c r="S370" s="872"/>
    </row>
    <row r="371" spans="11:19">
      <c r="K371" s="872"/>
      <c r="L371" s="872"/>
      <c r="M371" s="872"/>
      <c r="N371" s="872"/>
      <c r="O371" s="872"/>
      <c r="P371" s="872"/>
      <c r="Q371" s="872"/>
      <c r="R371" s="872"/>
      <c r="S371" s="872"/>
    </row>
    <row r="372" spans="11:19">
      <c r="K372" s="872"/>
      <c r="L372" s="872"/>
      <c r="M372" s="872"/>
      <c r="N372" s="872"/>
      <c r="O372" s="872"/>
      <c r="P372" s="872"/>
      <c r="Q372" s="872"/>
      <c r="R372" s="872"/>
      <c r="S372" s="872"/>
    </row>
    <row r="373" spans="11:19">
      <c r="K373" s="872"/>
      <c r="L373" s="872"/>
      <c r="M373" s="872"/>
      <c r="N373" s="872"/>
      <c r="O373" s="872"/>
      <c r="P373" s="872"/>
      <c r="Q373" s="872"/>
      <c r="R373" s="872"/>
      <c r="S373" s="872"/>
    </row>
    <row r="374" spans="11:19">
      <c r="K374" s="872"/>
      <c r="L374" s="872"/>
      <c r="M374" s="872"/>
      <c r="N374" s="872"/>
      <c r="O374" s="872"/>
      <c r="P374" s="872"/>
      <c r="Q374" s="872"/>
      <c r="R374" s="872"/>
      <c r="S374" s="872"/>
    </row>
    <row r="375" spans="11:19">
      <c r="K375" s="872"/>
      <c r="L375" s="872"/>
      <c r="M375" s="872"/>
      <c r="N375" s="872"/>
      <c r="O375" s="872"/>
      <c r="P375" s="872"/>
      <c r="Q375" s="872"/>
      <c r="R375" s="872"/>
      <c r="S375" s="872"/>
    </row>
    <row r="376" spans="11:19">
      <c r="K376" s="872"/>
      <c r="L376" s="872"/>
      <c r="M376" s="872"/>
      <c r="N376" s="872"/>
      <c r="O376" s="872"/>
      <c r="P376" s="872"/>
      <c r="Q376" s="872"/>
      <c r="R376" s="872"/>
      <c r="S376" s="872"/>
    </row>
    <row r="377" spans="11:19">
      <c r="K377" s="872"/>
      <c r="L377" s="872"/>
      <c r="M377" s="872"/>
      <c r="N377" s="872"/>
      <c r="O377" s="872"/>
      <c r="P377" s="872"/>
      <c r="Q377" s="872"/>
      <c r="R377" s="872"/>
      <c r="S377" s="872"/>
    </row>
    <row r="378" spans="11:19">
      <c r="K378" s="872"/>
      <c r="L378" s="872"/>
      <c r="M378" s="872"/>
      <c r="N378" s="872"/>
      <c r="O378" s="872"/>
      <c r="P378" s="872"/>
      <c r="Q378" s="872"/>
      <c r="R378" s="872"/>
      <c r="S378" s="872"/>
    </row>
    <row r="379" spans="11:19">
      <c r="K379" s="872"/>
      <c r="L379" s="872"/>
      <c r="M379" s="872"/>
      <c r="N379" s="872"/>
      <c r="O379" s="872"/>
      <c r="P379" s="872"/>
      <c r="Q379" s="872"/>
      <c r="R379" s="872"/>
      <c r="S379" s="872"/>
    </row>
    <row r="380" spans="11:19">
      <c r="K380" s="872"/>
      <c r="L380" s="872"/>
      <c r="M380" s="872"/>
      <c r="N380" s="872"/>
      <c r="O380" s="872"/>
      <c r="P380" s="872"/>
      <c r="Q380" s="872"/>
      <c r="R380" s="872"/>
      <c r="S380" s="872"/>
    </row>
    <row r="381" spans="11:19">
      <c r="K381" s="872"/>
      <c r="L381" s="872"/>
      <c r="M381" s="872"/>
      <c r="N381" s="872"/>
      <c r="O381" s="872"/>
      <c r="P381" s="872"/>
      <c r="Q381" s="872"/>
      <c r="R381" s="872"/>
      <c r="S381" s="872"/>
    </row>
    <row r="382" spans="11:19">
      <c r="K382" s="872"/>
      <c r="L382" s="872"/>
      <c r="M382" s="872"/>
      <c r="N382" s="872"/>
      <c r="O382" s="872"/>
      <c r="P382" s="872"/>
      <c r="Q382" s="872"/>
      <c r="R382" s="872"/>
      <c r="S382" s="872"/>
    </row>
    <row r="383" spans="11:19">
      <c r="K383" s="872"/>
      <c r="L383" s="872"/>
      <c r="M383" s="872"/>
      <c r="N383" s="872"/>
      <c r="O383" s="872"/>
      <c r="P383" s="872"/>
      <c r="Q383" s="872"/>
      <c r="R383" s="872"/>
      <c r="S383" s="872"/>
    </row>
    <row r="384" spans="11:19">
      <c r="K384" s="872"/>
      <c r="L384" s="872"/>
      <c r="M384" s="872"/>
      <c r="N384" s="872"/>
      <c r="O384" s="872"/>
      <c r="P384" s="872"/>
      <c r="Q384" s="872"/>
      <c r="R384" s="872"/>
      <c r="S384" s="872"/>
    </row>
    <row r="385" spans="11:19">
      <c r="K385" s="872"/>
      <c r="L385" s="872"/>
      <c r="M385" s="872"/>
      <c r="N385" s="872"/>
      <c r="O385" s="872"/>
      <c r="P385" s="872"/>
      <c r="Q385" s="872"/>
      <c r="R385" s="872"/>
      <c r="S385" s="872"/>
    </row>
    <row r="386" spans="11:19">
      <c r="K386" s="872"/>
      <c r="L386" s="872"/>
      <c r="M386" s="872"/>
      <c r="N386" s="872"/>
      <c r="O386" s="872"/>
      <c r="P386" s="872"/>
      <c r="Q386" s="872"/>
      <c r="R386" s="872"/>
      <c r="S386" s="872"/>
    </row>
    <row r="387" spans="11:19">
      <c r="K387" s="872"/>
      <c r="L387" s="872"/>
      <c r="M387" s="872"/>
      <c r="N387" s="872"/>
      <c r="O387" s="872"/>
      <c r="P387" s="872"/>
      <c r="Q387" s="872"/>
      <c r="R387" s="872"/>
      <c r="S387" s="872"/>
    </row>
    <row r="388" spans="11:19">
      <c r="K388" s="872"/>
      <c r="L388" s="872"/>
      <c r="M388" s="872"/>
      <c r="N388" s="872"/>
      <c r="O388" s="872"/>
      <c r="P388" s="872"/>
      <c r="Q388" s="872"/>
      <c r="R388" s="872"/>
      <c r="S388" s="872"/>
    </row>
    <row r="389" spans="11:19">
      <c r="K389" s="872"/>
      <c r="L389" s="872"/>
      <c r="M389" s="872"/>
      <c r="N389" s="872"/>
      <c r="O389" s="872"/>
      <c r="P389" s="872"/>
      <c r="Q389" s="872"/>
      <c r="R389" s="872"/>
      <c r="S389" s="872"/>
    </row>
    <row r="390" spans="11:19">
      <c r="K390" s="872"/>
      <c r="L390" s="872"/>
      <c r="M390" s="872"/>
      <c r="N390" s="872"/>
      <c r="O390" s="872"/>
      <c r="P390" s="872"/>
      <c r="Q390" s="872"/>
      <c r="R390" s="872"/>
      <c r="S390" s="872"/>
    </row>
    <row r="391" spans="11:19">
      <c r="K391" s="872"/>
      <c r="L391" s="872"/>
      <c r="M391" s="872"/>
      <c r="N391" s="872"/>
      <c r="O391" s="872"/>
      <c r="P391" s="872"/>
      <c r="Q391" s="872"/>
      <c r="R391" s="872"/>
      <c r="S391" s="872"/>
    </row>
    <row r="392" spans="11:19">
      <c r="K392" s="872"/>
      <c r="L392" s="872"/>
      <c r="M392" s="872"/>
      <c r="N392" s="872"/>
      <c r="O392" s="872"/>
      <c r="P392" s="872"/>
      <c r="Q392" s="872"/>
      <c r="R392" s="872"/>
      <c r="S392" s="872"/>
    </row>
    <row r="393" spans="11:19">
      <c r="K393" s="872"/>
      <c r="L393" s="872"/>
      <c r="M393" s="872"/>
      <c r="N393" s="872"/>
      <c r="O393" s="872"/>
      <c r="P393" s="872"/>
      <c r="Q393" s="872"/>
      <c r="R393" s="872"/>
      <c r="S393" s="872"/>
    </row>
    <row r="394" spans="11:19">
      <c r="K394" s="872"/>
      <c r="L394" s="872"/>
      <c r="M394" s="872"/>
      <c r="N394" s="872"/>
      <c r="O394" s="872"/>
      <c r="P394" s="872"/>
      <c r="Q394" s="872"/>
      <c r="R394" s="872"/>
      <c r="S394" s="872"/>
    </row>
    <row r="395" spans="11:19">
      <c r="K395" s="872"/>
      <c r="L395" s="872"/>
      <c r="M395" s="872"/>
      <c r="N395" s="872"/>
      <c r="O395" s="872"/>
      <c r="P395" s="872"/>
      <c r="Q395" s="872"/>
      <c r="R395" s="872"/>
      <c r="S395" s="872"/>
    </row>
    <row r="396" spans="11:19">
      <c r="K396" s="872"/>
      <c r="L396" s="872"/>
      <c r="M396" s="872"/>
      <c r="N396" s="872"/>
      <c r="O396" s="872"/>
      <c r="P396" s="872"/>
      <c r="Q396" s="872"/>
      <c r="R396" s="872"/>
      <c r="S396" s="872"/>
    </row>
    <row r="397" spans="11:19">
      <c r="K397" s="872"/>
      <c r="L397" s="872"/>
      <c r="M397" s="872"/>
      <c r="N397" s="872"/>
      <c r="O397" s="872"/>
      <c r="P397" s="872"/>
      <c r="Q397" s="872"/>
      <c r="R397" s="872"/>
      <c r="S397" s="872"/>
    </row>
    <row r="398" spans="11:19">
      <c r="K398" s="872"/>
      <c r="L398" s="872"/>
      <c r="M398" s="872"/>
      <c r="N398" s="872"/>
      <c r="O398" s="872"/>
      <c r="P398" s="872"/>
      <c r="Q398" s="872"/>
      <c r="R398" s="872"/>
      <c r="S398" s="872"/>
    </row>
    <row r="399" spans="11:19">
      <c r="K399" s="872"/>
      <c r="L399" s="872"/>
      <c r="M399" s="872"/>
      <c r="N399" s="872"/>
      <c r="O399" s="872"/>
      <c r="P399" s="872"/>
      <c r="Q399" s="872"/>
      <c r="R399" s="872"/>
      <c r="S399" s="872"/>
    </row>
    <row r="400" spans="11:19">
      <c r="K400" s="872"/>
      <c r="L400" s="872"/>
      <c r="M400" s="872"/>
      <c r="N400" s="872"/>
      <c r="O400" s="872"/>
      <c r="P400" s="872"/>
      <c r="Q400" s="872"/>
      <c r="R400" s="872"/>
      <c r="S400" s="872"/>
    </row>
    <row r="401" spans="11:19">
      <c r="K401" s="872"/>
      <c r="L401" s="872"/>
      <c r="M401" s="872"/>
      <c r="N401" s="872"/>
      <c r="O401" s="872"/>
      <c r="P401" s="872"/>
      <c r="Q401" s="872"/>
      <c r="R401" s="872"/>
      <c r="S401" s="872"/>
    </row>
    <row r="402" spans="11:19">
      <c r="K402" s="872"/>
      <c r="L402" s="872"/>
      <c r="M402" s="872"/>
      <c r="N402" s="872"/>
      <c r="O402" s="872"/>
      <c r="P402" s="872"/>
      <c r="Q402" s="872"/>
      <c r="R402" s="872"/>
      <c r="S402" s="872"/>
    </row>
    <row r="403" spans="11:19">
      <c r="K403" s="872"/>
      <c r="L403" s="872"/>
      <c r="M403" s="872"/>
      <c r="N403" s="872"/>
      <c r="O403" s="872"/>
      <c r="P403" s="872"/>
      <c r="Q403" s="872"/>
      <c r="R403" s="872"/>
      <c r="S403" s="872"/>
    </row>
    <row r="404" spans="11:19">
      <c r="K404" s="872"/>
      <c r="L404" s="872"/>
      <c r="M404" s="872"/>
      <c r="N404" s="872"/>
      <c r="O404" s="872"/>
      <c r="P404" s="872"/>
      <c r="Q404" s="872"/>
      <c r="R404" s="872"/>
      <c r="S404" s="872"/>
    </row>
    <row r="405" spans="11:19">
      <c r="K405" s="872"/>
      <c r="L405" s="872"/>
      <c r="M405" s="872"/>
      <c r="N405" s="872"/>
      <c r="O405" s="872"/>
      <c r="P405" s="872"/>
      <c r="Q405" s="872"/>
      <c r="R405" s="872"/>
      <c r="S405" s="872"/>
    </row>
    <row r="406" spans="11:19">
      <c r="K406" s="872"/>
      <c r="L406" s="872"/>
      <c r="M406" s="872"/>
      <c r="N406" s="872"/>
      <c r="O406" s="872"/>
      <c r="P406" s="872"/>
      <c r="Q406" s="872"/>
      <c r="R406" s="872"/>
      <c r="S406" s="872"/>
    </row>
    <row r="407" spans="11:19">
      <c r="K407" s="872"/>
      <c r="L407" s="872"/>
      <c r="M407" s="872"/>
      <c r="N407" s="872"/>
      <c r="O407" s="872"/>
      <c r="P407" s="872"/>
      <c r="Q407" s="872"/>
      <c r="R407" s="872"/>
      <c r="S407" s="872"/>
    </row>
    <row r="408" spans="11:19">
      <c r="K408" s="872"/>
      <c r="L408" s="872"/>
      <c r="M408" s="872"/>
      <c r="N408" s="872"/>
      <c r="O408" s="872"/>
      <c r="P408" s="872"/>
      <c r="Q408" s="872"/>
      <c r="R408" s="872"/>
      <c r="S408" s="872"/>
    </row>
    <row r="409" spans="11:19">
      <c r="K409" s="872"/>
      <c r="L409" s="872"/>
      <c r="M409" s="872"/>
      <c r="N409" s="872"/>
      <c r="O409" s="872"/>
      <c r="P409" s="872"/>
      <c r="Q409" s="872"/>
      <c r="R409" s="872"/>
      <c r="S409" s="872"/>
    </row>
    <row r="410" spans="11:19">
      <c r="K410" s="872"/>
      <c r="L410" s="872"/>
      <c r="M410" s="872"/>
      <c r="N410" s="872"/>
      <c r="O410" s="872"/>
      <c r="P410" s="872"/>
      <c r="Q410" s="872"/>
      <c r="R410" s="872"/>
      <c r="S410" s="872"/>
    </row>
    <row r="411" spans="11:19">
      <c r="K411" s="872"/>
      <c r="L411" s="872"/>
      <c r="M411" s="872"/>
      <c r="N411" s="872"/>
      <c r="O411" s="872"/>
      <c r="P411" s="872"/>
      <c r="Q411" s="872"/>
      <c r="R411" s="872"/>
      <c r="S411" s="872"/>
    </row>
    <row r="412" spans="11:19">
      <c r="K412" s="872"/>
      <c r="L412" s="872"/>
      <c r="M412" s="872"/>
      <c r="N412" s="872"/>
      <c r="O412" s="872"/>
      <c r="P412" s="872"/>
      <c r="Q412" s="872"/>
      <c r="R412" s="872"/>
      <c r="S412" s="872"/>
    </row>
    <row r="413" spans="11:19">
      <c r="K413" s="872"/>
      <c r="L413" s="872"/>
      <c r="M413" s="872"/>
      <c r="N413" s="872"/>
      <c r="O413" s="872"/>
      <c r="P413" s="872"/>
      <c r="Q413" s="872"/>
      <c r="R413" s="872"/>
      <c r="S413" s="872"/>
    </row>
    <row r="414" spans="11:19">
      <c r="K414" s="872"/>
      <c r="L414" s="872"/>
      <c r="M414" s="872"/>
      <c r="N414" s="872"/>
      <c r="O414" s="872"/>
      <c r="P414" s="872"/>
      <c r="Q414" s="872"/>
      <c r="R414" s="872"/>
      <c r="S414" s="872"/>
    </row>
    <row r="415" spans="11:19">
      <c r="K415" s="872"/>
      <c r="L415" s="872"/>
      <c r="M415" s="872"/>
      <c r="N415" s="872"/>
      <c r="O415" s="872"/>
      <c r="P415" s="872"/>
      <c r="Q415" s="872"/>
      <c r="R415" s="872"/>
      <c r="S415" s="872"/>
    </row>
    <row r="416" spans="11:19">
      <c r="K416" s="872"/>
      <c r="L416" s="872"/>
      <c r="M416" s="872"/>
      <c r="N416" s="872"/>
      <c r="O416" s="872"/>
      <c r="P416" s="872"/>
      <c r="Q416" s="872"/>
      <c r="R416" s="872"/>
      <c r="S416" s="872"/>
    </row>
    <row r="417" spans="11:19">
      <c r="K417" s="872"/>
      <c r="L417" s="872"/>
      <c r="M417" s="872"/>
      <c r="N417" s="872"/>
      <c r="O417" s="872"/>
      <c r="P417" s="872"/>
      <c r="Q417" s="872"/>
      <c r="R417" s="872"/>
      <c r="S417" s="872"/>
    </row>
    <row r="418" spans="11:19">
      <c r="K418" s="872"/>
      <c r="L418" s="872"/>
      <c r="M418" s="872"/>
      <c r="N418" s="872"/>
      <c r="O418" s="872"/>
      <c r="P418" s="872"/>
      <c r="Q418" s="872"/>
      <c r="R418" s="872"/>
      <c r="S418" s="872"/>
    </row>
    <row r="419" spans="11:19">
      <c r="K419" s="872"/>
      <c r="L419" s="872"/>
      <c r="M419" s="872"/>
      <c r="N419" s="872"/>
      <c r="O419" s="872"/>
      <c r="P419" s="872"/>
      <c r="Q419" s="872"/>
      <c r="R419" s="872"/>
      <c r="S419" s="872"/>
    </row>
    <row r="420" spans="11:19">
      <c r="K420" s="872"/>
      <c r="L420" s="872"/>
      <c r="M420" s="872"/>
      <c r="N420" s="872"/>
      <c r="O420" s="872"/>
      <c r="P420" s="872"/>
      <c r="Q420" s="872"/>
      <c r="R420" s="872"/>
      <c r="S420" s="872"/>
    </row>
    <row r="421" spans="11:19">
      <c r="K421" s="872"/>
      <c r="L421" s="872"/>
      <c r="M421" s="872"/>
      <c r="N421" s="872"/>
      <c r="O421" s="872"/>
      <c r="P421" s="872"/>
      <c r="Q421" s="872"/>
      <c r="R421" s="872"/>
      <c r="S421" s="872"/>
    </row>
    <row r="422" spans="11:19">
      <c r="K422" s="872"/>
      <c r="L422" s="872"/>
      <c r="M422" s="872"/>
      <c r="N422" s="872"/>
      <c r="O422" s="872"/>
      <c r="P422" s="872"/>
      <c r="Q422" s="872"/>
      <c r="R422" s="872"/>
      <c r="S422" s="872"/>
    </row>
    <row r="423" spans="11:19">
      <c r="K423" s="872"/>
      <c r="L423" s="872"/>
      <c r="M423" s="872"/>
      <c r="N423" s="872"/>
      <c r="O423" s="872"/>
      <c r="P423" s="872"/>
      <c r="Q423" s="872"/>
      <c r="R423" s="872"/>
      <c r="S423" s="872"/>
    </row>
    <row r="424" spans="11:19">
      <c r="K424" s="872"/>
      <c r="L424" s="872"/>
      <c r="M424" s="872"/>
      <c r="N424" s="872"/>
      <c r="O424" s="872"/>
      <c r="P424" s="872"/>
      <c r="Q424" s="872"/>
      <c r="R424" s="872"/>
      <c r="S424" s="872"/>
    </row>
    <row r="425" spans="11:19">
      <c r="K425" s="872"/>
      <c r="L425" s="872"/>
      <c r="M425" s="872"/>
      <c r="N425" s="872"/>
      <c r="O425" s="872"/>
      <c r="P425" s="872"/>
      <c r="Q425" s="872"/>
      <c r="R425" s="872"/>
      <c r="S425" s="872"/>
    </row>
    <row r="426" spans="11:19">
      <c r="K426" s="872"/>
      <c r="L426" s="872"/>
      <c r="M426" s="872"/>
      <c r="N426" s="872"/>
      <c r="O426" s="872"/>
      <c r="P426" s="872"/>
      <c r="Q426" s="872"/>
      <c r="R426" s="872"/>
      <c r="S426" s="872"/>
    </row>
    <row r="427" spans="11:19">
      <c r="K427" s="872"/>
      <c r="L427" s="872"/>
      <c r="M427" s="872"/>
      <c r="N427" s="872"/>
      <c r="O427" s="872"/>
      <c r="P427" s="872"/>
      <c r="Q427" s="872"/>
      <c r="R427" s="872"/>
      <c r="S427" s="872"/>
    </row>
    <row r="428" spans="11:19">
      <c r="K428" s="872"/>
      <c r="L428" s="872"/>
      <c r="M428" s="872"/>
      <c r="N428" s="872"/>
      <c r="O428" s="872"/>
      <c r="P428" s="872"/>
      <c r="Q428" s="872"/>
      <c r="R428" s="872"/>
      <c r="S428" s="872"/>
    </row>
    <row r="429" spans="11:19">
      <c r="K429" s="872"/>
      <c r="L429" s="872"/>
      <c r="M429" s="872"/>
      <c r="N429" s="872"/>
      <c r="O429" s="872"/>
      <c r="P429" s="872"/>
      <c r="Q429" s="872"/>
      <c r="R429" s="872"/>
      <c r="S429" s="872"/>
    </row>
    <row r="430" spans="11:19">
      <c r="K430" s="872"/>
      <c r="L430" s="872"/>
      <c r="M430" s="872"/>
      <c r="N430" s="872"/>
      <c r="O430" s="872"/>
      <c r="P430" s="872"/>
      <c r="Q430" s="872"/>
      <c r="R430" s="872"/>
      <c r="S430" s="872"/>
    </row>
    <row r="431" spans="11:19">
      <c r="K431" s="872"/>
      <c r="L431" s="872"/>
      <c r="M431" s="872"/>
      <c r="N431" s="872"/>
      <c r="O431" s="872"/>
      <c r="P431" s="872"/>
      <c r="Q431" s="872"/>
      <c r="R431" s="872"/>
      <c r="S431" s="872"/>
    </row>
    <row r="432" spans="11:19">
      <c r="K432" s="872"/>
      <c r="L432" s="872"/>
      <c r="M432" s="872"/>
      <c r="N432" s="872"/>
      <c r="O432" s="872"/>
      <c r="P432" s="872"/>
      <c r="Q432" s="872"/>
      <c r="R432" s="872"/>
      <c r="S432" s="872"/>
    </row>
    <row r="433" spans="11:19">
      <c r="K433" s="872"/>
      <c r="L433" s="872"/>
      <c r="M433" s="872"/>
      <c r="N433" s="872"/>
      <c r="O433" s="872"/>
      <c r="P433" s="872"/>
      <c r="Q433" s="872"/>
      <c r="R433" s="872"/>
      <c r="S433" s="872"/>
    </row>
    <row r="434" spans="11:19">
      <c r="K434" s="872"/>
      <c r="L434" s="872"/>
      <c r="M434" s="872"/>
      <c r="N434" s="872"/>
      <c r="O434" s="872"/>
      <c r="P434" s="872"/>
      <c r="Q434" s="872"/>
      <c r="R434" s="872"/>
      <c r="S434" s="872"/>
    </row>
    <row r="435" spans="11:19">
      <c r="K435" s="872"/>
      <c r="L435" s="872"/>
      <c r="M435" s="872"/>
      <c r="N435" s="872"/>
      <c r="O435" s="872"/>
      <c r="P435" s="872"/>
      <c r="Q435" s="872"/>
      <c r="R435" s="872"/>
      <c r="S435" s="872"/>
    </row>
    <row r="436" spans="11:19">
      <c r="K436" s="872"/>
      <c r="L436" s="872"/>
      <c r="M436" s="872"/>
      <c r="N436" s="872"/>
      <c r="O436" s="872"/>
      <c r="P436" s="872"/>
      <c r="Q436" s="872"/>
      <c r="R436" s="872"/>
      <c r="S436" s="872"/>
    </row>
    <row r="437" spans="11:19">
      <c r="K437" s="872"/>
      <c r="L437" s="872"/>
      <c r="M437" s="872"/>
      <c r="N437" s="872"/>
      <c r="O437" s="872"/>
      <c r="P437" s="872"/>
      <c r="Q437" s="872"/>
      <c r="R437" s="872"/>
      <c r="S437" s="872"/>
    </row>
    <row r="438" spans="11:19">
      <c r="K438" s="872"/>
      <c r="L438" s="872"/>
      <c r="M438" s="872"/>
      <c r="N438" s="872"/>
      <c r="O438" s="872"/>
      <c r="P438" s="872"/>
      <c r="Q438" s="872"/>
      <c r="R438" s="872"/>
      <c r="S438" s="872"/>
    </row>
    <row r="439" spans="11:19">
      <c r="K439" s="872"/>
      <c r="L439" s="872"/>
      <c r="M439" s="872"/>
      <c r="N439" s="872"/>
      <c r="O439" s="872"/>
      <c r="P439" s="872"/>
      <c r="Q439" s="872"/>
      <c r="R439" s="872"/>
      <c r="S439" s="872"/>
    </row>
    <row r="440" spans="11:19">
      <c r="K440" s="872"/>
      <c r="L440" s="872"/>
      <c r="M440" s="872"/>
      <c r="N440" s="872"/>
      <c r="O440" s="872"/>
      <c r="P440" s="872"/>
      <c r="Q440" s="872"/>
      <c r="R440" s="872"/>
      <c r="S440" s="872"/>
    </row>
    <row r="441" spans="11:19">
      <c r="K441" s="872"/>
      <c r="L441" s="872"/>
      <c r="M441" s="872"/>
      <c r="N441" s="872"/>
      <c r="O441" s="872"/>
      <c r="P441" s="872"/>
      <c r="Q441" s="872"/>
      <c r="R441" s="872"/>
      <c r="S441" s="872"/>
    </row>
    <row r="442" spans="11:19">
      <c r="K442" s="872"/>
      <c r="L442" s="872"/>
      <c r="M442" s="872"/>
      <c r="N442" s="872"/>
      <c r="O442" s="872"/>
      <c r="P442" s="872"/>
      <c r="Q442" s="872"/>
      <c r="R442" s="872"/>
      <c r="S442" s="872"/>
    </row>
    <row r="443" spans="11:19">
      <c r="K443" s="872"/>
      <c r="L443" s="872"/>
      <c r="M443" s="872"/>
      <c r="N443" s="872"/>
      <c r="O443" s="872"/>
      <c r="P443" s="872"/>
      <c r="Q443" s="872"/>
      <c r="R443" s="872"/>
      <c r="S443" s="872"/>
    </row>
    <row r="444" spans="11:19">
      <c r="K444" s="872"/>
      <c r="L444" s="872"/>
      <c r="M444" s="872"/>
      <c r="N444" s="872"/>
      <c r="O444" s="872"/>
      <c r="P444" s="872"/>
      <c r="Q444" s="872"/>
      <c r="R444" s="872"/>
      <c r="S444" s="872"/>
    </row>
    <row r="445" spans="11:19">
      <c r="K445" s="872"/>
      <c r="L445" s="872"/>
      <c r="M445" s="872"/>
      <c r="N445" s="872"/>
      <c r="O445" s="872"/>
      <c r="P445" s="872"/>
      <c r="Q445" s="872"/>
      <c r="R445" s="872"/>
      <c r="S445" s="872"/>
    </row>
    <row r="446" spans="11:19">
      <c r="K446" s="872"/>
      <c r="L446" s="872"/>
      <c r="M446" s="872"/>
      <c r="N446" s="872"/>
      <c r="O446" s="872"/>
      <c r="P446" s="872"/>
      <c r="Q446" s="872"/>
      <c r="R446" s="872"/>
      <c r="S446" s="872"/>
    </row>
    <row r="447" spans="11:19">
      <c r="K447" s="872"/>
      <c r="L447" s="872"/>
      <c r="M447" s="872"/>
      <c r="N447" s="872"/>
      <c r="O447" s="872"/>
      <c r="P447" s="872"/>
      <c r="Q447" s="872"/>
      <c r="R447" s="872"/>
      <c r="S447" s="872"/>
    </row>
    <row r="448" spans="11:19">
      <c r="K448" s="872"/>
      <c r="L448" s="872"/>
      <c r="M448" s="872"/>
      <c r="N448" s="872"/>
      <c r="O448" s="872"/>
      <c r="P448" s="872"/>
      <c r="Q448" s="872"/>
      <c r="R448" s="872"/>
      <c r="S448" s="872"/>
    </row>
    <row r="449" spans="11:19">
      <c r="K449" s="872"/>
      <c r="L449" s="872"/>
      <c r="M449" s="872"/>
      <c r="N449" s="872"/>
      <c r="O449" s="872"/>
      <c r="P449" s="872"/>
      <c r="Q449" s="872"/>
      <c r="R449" s="872"/>
      <c r="S449" s="872"/>
    </row>
    <row r="450" spans="11:19">
      <c r="K450" s="872"/>
      <c r="L450" s="872"/>
      <c r="M450" s="872"/>
      <c r="N450" s="872"/>
      <c r="O450" s="872"/>
      <c r="P450" s="872"/>
      <c r="Q450" s="872"/>
      <c r="R450" s="872"/>
      <c r="S450" s="872"/>
    </row>
    <row r="451" spans="11:19">
      <c r="K451" s="872"/>
      <c r="L451" s="872"/>
      <c r="M451" s="872"/>
      <c r="N451" s="872"/>
      <c r="O451" s="872"/>
      <c r="P451" s="872"/>
      <c r="Q451" s="872"/>
      <c r="R451" s="872"/>
      <c r="S451" s="872"/>
    </row>
    <row r="452" spans="11:19">
      <c r="K452" s="872"/>
      <c r="L452" s="872"/>
      <c r="M452" s="872"/>
      <c r="N452" s="872"/>
      <c r="O452" s="872"/>
      <c r="P452" s="872"/>
      <c r="Q452" s="872"/>
      <c r="R452" s="872"/>
      <c r="S452" s="872"/>
    </row>
    <row r="453" spans="11:19">
      <c r="K453" s="872"/>
      <c r="L453" s="872"/>
      <c r="M453" s="872"/>
      <c r="N453" s="872"/>
      <c r="O453" s="872"/>
      <c r="P453" s="872"/>
      <c r="Q453" s="872"/>
      <c r="R453" s="872"/>
      <c r="S453" s="872"/>
    </row>
    <row r="454" spans="11:19">
      <c r="K454" s="872"/>
      <c r="L454" s="872"/>
      <c r="M454" s="872"/>
      <c r="N454" s="872"/>
      <c r="O454" s="872"/>
      <c r="P454" s="872"/>
      <c r="Q454" s="872"/>
      <c r="R454" s="872"/>
      <c r="S454" s="872"/>
    </row>
    <row r="455" spans="11:19">
      <c r="K455" s="872"/>
      <c r="L455" s="872"/>
      <c r="M455" s="872"/>
      <c r="N455" s="872"/>
      <c r="O455" s="872"/>
      <c r="P455" s="872"/>
      <c r="Q455" s="872"/>
      <c r="R455" s="872"/>
      <c r="S455" s="872"/>
    </row>
    <row r="456" spans="11:19">
      <c r="K456" s="872"/>
      <c r="L456" s="872"/>
      <c r="M456" s="872"/>
      <c r="N456" s="872"/>
      <c r="O456" s="872"/>
      <c r="P456" s="872"/>
      <c r="Q456" s="872"/>
      <c r="R456" s="872"/>
      <c r="S456" s="872"/>
    </row>
    <row r="457" spans="11:19">
      <c r="K457" s="872"/>
      <c r="L457" s="872"/>
      <c r="M457" s="872"/>
      <c r="N457" s="872"/>
      <c r="O457" s="872"/>
      <c r="P457" s="872"/>
      <c r="Q457" s="872"/>
      <c r="R457" s="872"/>
      <c r="S457" s="872"/>
    </row>
    <row r="458" spans="11:19">
      <c r="K458" s="872"/>
      <c r="L458" s="872"/>
      <c r="M458" s="872"/>
      <c r="N458" s="872"/>
      <c r="O458" s="872"/>
      <c r="P458" s="872"/>
      <c r="Q458" s="872"/>
      <c r="R458" s="872"/>
      <c r="S458" s="872"/>
    </row>
    <row r="459" spans="11:19">
      <c r="K459" s="872"/>
      <c r="L459" s="872"/>
      <c r="M459" s="872"/>
      <c r="N459" s="872"/>
      <c r="O459" s="872"/>
      <c r="P459" s="872"/>
      <c r="Q459" s="872"/>
      <c r="R459" s="872"/>
      <c r="S459" s="872"/>
    </row>
    <row r="460" spans="11:19">
      <c r="K460" s="872"/>
      <c r="L460" s="872"/>
      <c r="M460" s="872"/>
      <c r="N460" s="872"/>
      <c r="O460" s="872"/>
      <c r="P460" s="872"/>
      <c r="Q460" s="872"/>
      <c r="R460" s="872"/>
      <c r="S460" s="872"/>
    </row>
    <row r="461" spans="11:19">
      <c r="K461" s="872"/>
      <c r="L461" s="872"/>
      <c r="M461" s="872"/>
      <c r="N461" s="872"/>
      <c r="O461" s="872"/>
      <c r="P461" s="872"/>
      <c r="Q461" s="872"/>
      <c r="R461" s="872"/>
      <c r="S461" s="872"/>
    </row>
    <row r="462" spans="11:19">
      <c r="K462" s="872"/>
      <c r="L462" s="872"/>
      <c r="M462" s="872"/>
      <c r="N462" s="872"/>
      <c r="O462" s="872"/>
      <c r="P462" s="872"/>
      <c r="Q462" s="872"/>
      <c r="R462" s="872"/>
      <c r="S462" s="872"/>
    </row>
    <row r="463" spans="11:19">
      <c r="K463" s="872"/>
      <c r="L463" s="872"/>
      <c r="M463" s="872"/>
      <c r="N463" s="872"/>
      <c r="O463" s="872"/>
      <c r="P463" s="872"/>
      <c r="Q463" s="872"/>
      <c r="R463" s="872"/>
      <c r="S463" s="872"/>
    </row>
    <row r="464" spans="11:19">
      <c r="K464" s="872"/>
      <c r="L464" s="872"/>
      <c r="M464" s="872"/>
      <c r="N464" s="872"/>
      <c r="O464" s="872"/>
      <c r="P464" s="872"/>
      <c r="Q464" s="872"/>
      <c r="R464" s="872"/>
      <c r="S464" s="872"/>
    </row>
    <row r="465" spans="11:19">
      <c r="K465" s="872"/>
      <c r="L465" s="872"/>
      <c r="M465" s="872"/>
      <c r="N465" s="872"/>
      <c r="O465" s="872"/>
      <c r="P465" s="872"/>
      <c r="Q465" s="872"/>
      <c r="R465" s="872"/>
      <c r="S465" s="872"/>
    </row>
    <row r="466" spans="11:19">
      <c r="K466" s="872"/>
      <c r="L466" s="872"/>
      <c r="M466" s="872"/>
      <c r="N466" s="872"/>
      <c r="O466" s="872"/>
      <c r="P466" s="872"/>
      <c r="Q466" s="872"/>
      <c r="R466" s="872"/>
      <c r="S466" s="872"/>
    </row>
    <row r="467" spans="11:19">
      <c r="K467" s="872"/>
      <c r="L467" s="872"/>
      <c r="M467" s="872"/>
      <c r="N467" s="872"/>
      <c r="O467" s="872"/>
      <c r="P467" s="872"/>
      <c r="Q467" s="872"/>
      <c r="R467" s="872"/>
      <c r="S467" s="872"/>
    </row>
    <row r="468" spans="11:19">
      <c r="K468" s="872"/>
      <c r="L468" s="872"/>
      <c r="M468" s="872"/>
      <c r="N468" s="872"/>
      <c r="O468" s="872"/>
      <c r="P468" s="872"/>
      <c r="Q468" s="872"/>
      <c r="R468" s="872"/>
      <c r="S468" s="872"/>
    </row>
    <row r="469" spans="11:19">
      <c r="K469" s="872"/>
      <c r="L469" s="872"/>
      <c r="M469" s="872"/>
      <c r="N469" s="872"/>
      <c r="O469" s="872"/>
      <c r="P469" s="872"/>
      <c r="Q469" s="872"/>
      <c r="R469" s="872"/>
      <c r="S469" s="872"/>
    </row>
    <row r="470" spans="11:19">
      <c r="K470" s="872"/>
      <c r="L470" s="872"/>
      <c r="M470" s="872"/>
      <c r="N470" s="872"/>
      <c r="O470" s="872"/>
      <c r="P470" s="872"/>
      <c r="Q470" s="872"/>
      <c r="R470" s="872"/>
      <c r="S470" s="872"/>
    </row>
    <row r="471" spans="11:19">
      <c r="K471" s="872"/>
      <c r="L471" s="872"/>
      <c r="M471" s="872"/>
      <c r="N471" s="872"/>
      <c r="O471" s="872"/>
      <c r="P471" s="872"/>
      <c r="Q471" s="872"/>
      <c r="R471" s="872"/>
      <c r="S471" s="872"/>
    </row>
    <row r="472" spans="11:19">
      <c r="K472" s="872"/>
      <c r="L472" s="872"/>
      <c r="M472" s="872"/>
      <c r="N472" s="872"/>
      <c r="O472" s="872"/>
      <c r="P472" s="872"/>
      <c r="Q472" s="872"/>
      <c r="R472" s="872"/>
      <c r="S472" s="872"/>
    </row>
    <row r="473" spans="11:19">
      <c r="K473" s="872"/>
      <c r="L473" s="872"/>
      <c r="M473" s="872"/>
      <c r="N473" s="872"/>
      <c r="O473" s="872"/>
      <c r="P473" s="872"/>
      <c r="Q473" s="872"/>
      <c r="R473" s="872"/>
      <c r="S473" s="872"/>
    </row>
    <row r="474" spans="11:19">
      <c r="K474" s="872"/>
      <c r="L474" s="872"/>
      <c r="M474" s="872"/>
      <c r="N474" s="872"/>
      <c r="O474" s="872"/>
      <c r="P474" s="872"/>
      <c r="Q474" s="872"/>
      <c r="R474" s="872"/>
      <c r="S474" s="872"/>
    </row>
    <row r="475" spans="11:19">
      <c r="K475" s="872"/>
      <c r="L475" s="872"/>
      <c r="M475" s="872"/>
      <c r="N475" s="872"/>
      <c r="O475" s="872"/>
      <c r="P475" s="872"/>
      <c r="Q475" s="872"/>
      <c r="R475" s="872"/>
      <c r="S475" s="872"/>
    </row>
    <row r="476" spans="11:19">
      <c r="K476" s="872"/>
      <c r="L476" s="872"/>
      <c r="M476" s="872"/>
      <c r="N476" s="872"/>
      <c r="O476" s="872"/>
      <c r="P476" s="872"/>
      <c r="Q476" s="872"/>
      <c r="R476" s="872"/>
      <c r="S476" s="872"/>
    </row>
    <row r="477" spans="11:19">
      <c r="K477" s="872"/>
      <c r="L477" s="872"/>
      <c r="M477" s="872"/>
      <c r="N477" s="872"/>
      <c r="O477" s="872"/>
      <c r="P477" s="872"/>
      <c r="Q477" s="872"/>
      <c r="R477" s="872"/>
      <c r="S477" s="872"/>
    </row>
    <row r="478" spans="11:19">
      <c r="K478" s="872"/>
      <c r="L478" s="872"/>
      <c r="M478" s="872"/>
      <c r="N478" s="872"/>
      <c r="O478" s="872"/>
      <c r="P478" s="872"/>
      <c r="Q478" s="872"/>
      <c r="R478" s="872"/>
      <c r="S478" s="872"/>
    </row>
    <row r="479" spans="11:19">
      <c r="K479" s="872"/>
      <c r="L479" s="872"/>
      <c r="M479" s="872"/>
      <c r="N479" s="872"/>
      <c r="O479" s="872"/>
      <c r="P479" s="872"/>
      <c r="Q479" s="872"/>
      <c r="R479" s="872"/>
      <c r="S479" s="872"/>
    </row>
    <row r="480" spans="11:19">
      <c r="K480" s="872"/>
      <c r="L480" s="872"/>
      <c r="M480" s="872"/>
      <c r="N480" s="872"/>
      <c r="O480" s="872"/>
      <c r="P480" s="872"/>
      <c r="Q480" s="872"/>
      <c r="R480" s="872"/>
      <c r="S480" s="872"/>
    </row>
    <row r="481" spans="11:19">
      <c r="K481" s="872"/>
      <c r="L481" s="872"/>
      <c r="M481" s="872"/>
      <c r="N481" s="872"/>
      <c r="O481" s="872"/>
      <c r="P481" s="872"/>
      <c r="Q481" s="872"/>
      <c r="R481" s="872"/>
      <c r="S481" s="872"/>
    </row>
    <row r="482" spans="11:19">
      <c r="K482" s="872"/>
      <c r="L482" s="872"/>
      <c r="M482" s="872"/>
      <c r="N482" s="872"/>
      <c r="O482" s="872"/>
      <c r="P482" s="872"/>
      <c r="Q482" s="872"/>
      <c r="R482" s="872"/>
      <c r="S482" s="872"/>
    </row>
    <row r="483" spans="11:19">
      <c r="K483" s="872"/>
      <c r="L483" s="872"/>
      <c r="M483" s="872"/>
      <c r="N483" s="872"/>
      <c r="O483" s="872"/>
      <c r="P483" s="872"/>
      <c r="Q483" s="872"/>
      <c r="R483" s="872"/>
      <c r="S483" s="872"/>
    </row>
    <row r="484" spans="11:19">
      <c r="K484" s="872"/>
      <c r="L484" s="872"/>
      <c r="M484" s="872"/>
      <c r="N484" s="872"/>
      <c r="O484" s="872"/>
      <c r="P484" s="872"/>
      <c r="Q484" s="872"/>
      <c r="R484" s="872"/>
      <c r="S484" s="872"/>
    </row>
    <row r="485" spans="11:19">
      <c r="K485" s="872"/>
      <c r="L485" s="872"/>
      <c r="M485" s="872"/>
      <c r="N485" s="872"/>
      <c r="O485" s="872"/>
      <c r="P485" s="872"/>
      <c r="Q485" s="872"/>
      <c r="R485" s="872"/>
      <c r="S485" s="872"/>
    </row>
    <row r="486" spans="11:19">
      <c r="K486" s="872"/>
      <c r="L486" s="872"/>
      <c r="M486" s="872"/>
      <c r="N486" s="872"/>
      <c r="O486" s="872"/>
      <c r="P486" s="872"/>
      <c r="Q486" s="872"/>
      <c r="R486" s="872"/>
      <c r="S486" s="872"/>
    </row>
    <row r="487" spans="11:19">
      <c r="K487" s="872"/>
      <c r="L487" s="872"/>
      <c r="M487" s="872"/>
      <c r="N487" s="872"/>
      <c r="O487" s="872"/>
      <c r="P487" s="872"/>
      <c r="Q487" s="872"/>
      <c r="R487" s="872"/>
      <c r="S487" s="872"/>
    </row>
    <row r="488" spans="11:19">
      <c r="K488" s="872"/>
      <c r="L488" s="872"/>
      <c r="M488" s="872"/>
      <c r="N488" s="872"/>
      <c r="O488" s="872"/>
      <c r="P488" s="872"/>
      <c r="Q488" s="872"/>
      <c r="R488" s="872"/>
      <c r="S488" s="872"/>
    </row>
    <row r="489" spans="11:19">
      <c r="K489" s="872"/>
      <c r="L489" s="872"/>
      <c r="M489" s="872"/>
      <c r="N489" s="872"/>
      <c r="O489" s="872"/>
      <c r="P489" s="872"/>
      <c r="Q489" s="872"/>
      <c r="R489" s="872"/>
      <c r="S489" s="872"/>
    </row>
    <row r="490" spans="11:19">
      <c r="K490" s="872"/>
      <c r="L490" s="872"/>
      <c r="M490" s="872"/>
      <c r="N490" s="872"/>
      <c r="O490" s="872"/>
      <c r="P490" s="872"/>
      <c r="Q490" s="872"/>
      <c r="R490" s="872"/>
      <c r="S490" s="872"/>
    </row>
    <row r="491" spans="11:19">
      <c r="K491" s="872"/>
      <c r="L491" s="872"/>
      <c r="M491" s="872"/>
      <c r="N491" s="872"/>
      <c r="O491" s="872"/>
      <c r="P491" s="872"/>
      <c r="Q491" s="872"/>
      <c r="R491" s="872"/>
      <c r="S491" s="872"/>
    </row>
    <row r="492" spans="11:19">
      <c r="K492" s="872"/>
      <c r="L492" s="872"/>
      <c r="M492" s="872"/>
      <c r="N492" s="872"/>
      <c r="O492" s="872"/>
      <c r="P492" s="872"/>
      <c r="Q492" s="872"/>
      <c r="R492" s="872"/>
      <c r="S492" s="872"/>
    </row>
    <row r="493" spans="11:19">
      <c r="K493" s="872"/>
      <c r="L493" s="872"/>
      <c r="M493" s="872"/>
      <c r="N493" s="872"/>
      <c r="O493" s="872"/>
      <c r="P493" s="872"/>
      <c r="Q493" s="872"/>
      <c r="R493" s="872"/>
      <c r="S493" s="872"/>
    </row>
    <row r="494" spans="11:19">
      <c r="K494" s="872"/>
      <c r="L494" s="872"/>
      <c r="M494" s="872"/>
      <c r="N494" s="872"/>
      <c r="O494" s="872"/>
      <c r="P494" s="872"/>
      <c r="Q494" s="872"/>
      <c r="R494" s="872"/>
      <c r="S494" s="872"/>
    </row>
    <row r="495" spans="11:19">
      <c r="K495" s="872"/>
      <c r="L495" s="872"/>
      <c r="M495" s="872"/>
      <c r="N495" s="872"/>
      <c r="O495" s="872"/>
      <c r="P495" s="872"/>
      <c r="Q495" s="872"/>
      <c r="R495" s="872"/>
      <c r="S495" s="872"/>
    </row>
    <row r="496" spans="11:19">
      <c r="K496" s="872"/>
      <c r="L496" s="872"/>
      <c r="M496" s="872"/>
      <c r="N496" s="872"/>
      <c r="O496" s="872"/>
      <c r="P496" s="872"/>
      <c r="Q496" s="872"/>
      <c r="R496" s="872"/>
      <c r="S496" s="872"/>
    </row>
    <row r="497" spans="11:19">
      <c r="K497" s="872"/>
      <c r="L497" s="872"/>
      <c r="M497" s="872"/>
      <c r="N497" s="872"/>
      <c r="O497" s="872"/>
      <c r="P497" s="872"/>
      <c r="Q497" s="872"/>
      <c r="R497" s="872"/>
      <c r="S497" s="872"/>
    </row>
    <row r="498" spans="11:19">
      <c r="K498" s="872"/>
      <c r="L498" s="872"/>
      <c r="M498" s="872"/>
      <c r="N498" s="872"/>
      <c r="O498" s="872"/>
      <c r="P498" s="872"/>
      <c r="Q498" s="872"/>
      <c r="R498" s="872"/>
      <c r="S498" s="872"/>
    </row>
    <row r="499" spans="11:19">
      <c r="K499" s="872"/>
      <c r="L499" s="872"/>
      <c r="M499" s="872"/>
      <c r="N499" s="872"/>
      <c r="O499" s="872"/>
      <c r="P499" s="872"/>
      <c r="Q499" s="872"/>
      <c r="R499" s="872"/>
      <c r="S499" s="872"/>
    </row>
    <row r="500" spans="11:19">
      <c r="K500" s="872"/>
      <c r="L500" s="872"/>
      <c r="M500" s="872"/>
      <c r="N500" s="872"/>
      <c r="O500" s="872"/>
      <c r="P500" s="872"/>
      <c r="Q500" s="872"/>
      <c r="R500" s="872"/>
      <c r="S500" s="872"/>
    </row>
    <row r="501" spans="11:19">
      <c r="K501" s="872"/>
      <c r="L501" s="872"/>
      <c r="M501" s="872"/>
      <c r="N501" s="872"/>
      <c r="O501" s="872"/>
      <c r="P501" s="872"/>
      <c r="Q501" s="872"/>
      <c r="R501" s="872"/>
      <c r="S501" s="872"/>
    </row>
    <row r="502" spans="11:19">
      <c r="K502" s="872"/>
      <c r="L502" s="872"/>
      <c r="M502" s="872"/>
      <c r="N502" s="872"/>
      <c r="O502" s="872"/>
      <c r="P502" s="872"/>
      <c r="Q502" s="872"/>
      <c r="R502" s="872"/>
      <c r="S502" s="872"/>
    </row>
    <row r="503" spans="11:19">
      <c r="K503" s="872"/>
      <c r="L503" s="872"/>
      <c r="M503" s="872"/>
      <c r="N503" s="872"/>
      <c r="O503" s="872"/>
      <c r="P503" s="872"/>
      <c r="Q503" s="872"/>
      <c r="R503" s="872"/>
      <c r="S503" s="872"/>
    </row>
    <row r="504" spans="11:19">
      <c r="K504" s="872"/>
      <c r="L504" s="872"/>
      <c r="M504" s="872"/>
      <c r="N504" s="872"/>
      <c r="O504" s="872"/>
      <c r="P504" s="872"/>
      <c r="Q504" s="872"/>
      <c r="R504" s="872"/>
      <c r="S504" s="872"/>
    </row>
    <row r="505" spans="11:19">
      <c r="K505" s="872"/>
      <c r="L505" s="872"/>
      <c r="M505" s="872"/>
      <c r="N505" s="872"/>
      <c r="O505" s="872"/>
      <c r="P505" s="872"/>
      <c r="Q505" s="872"/>
      <c r="R505" s="872"/>
      <c r="S505" s="872"/>
    </row>
    <row r="506" spans="11:19">
      <c r="K506" s="872"/>
      <c r="L506" s="872"/>
      <c r="M506" s="872"/>
      <c r="N506" s="872"/>
      <c r="O506" s="872"/>
      <c r="P506" s="872"/>
      <c r="Q506" s="872"/>
      <c r="R506" s="872"/>
      <c r="S506" s="872"/>
    </row>
    <row r="507" spans="11:19">
      <c r="K507" s="872"/>
      <c r="L507" s="872"/>
      <c r="M507" s="872"/>
      <c r="N507" s="872"/>
      <c r="O507" s="872"/>
      <c r="P507" s="872"/>
      <c r="Q507" s="872"/>
      <c r="R507" s="872"/>
      <c r="S507" s="872"/>
    </row>
    <row r="508" spans="11:19">
      <c r="K508" s="872"/>
      <c r="L508" s="872"/>
      <c r="M508" s="872"/>
      <c r="N508" s="872"/>
      <c r="O508" s="872"/>
      <c r="P508" s="872"/>
      <c r="Q508" s="872"/>
      <c r="R508" s="872"/>
      <c r="S508" s="872"/>
    </row>
    <row r="509" spans="11:19">
      <c r="K509" s="872"/>
      <c r="L509" s="872"/>
      <c r="M509" s="872"/>
      <c r="N509" s="872"/>
      <c r="O509" s="872"/>
      <c r="P509" s="872"/>
      <c r="Q509" s="872"/>
      <c r="R509" s="872"/>
      <c r="S509" s="872"/>
    </row>
    <row r="510" spans="11:19">
      <c r="K510" s="872"/>
      <c r="L510" s="872"/>
      <c r="M510" s="872"/>
      <c r="N510" s="872"/>
      <c r="O510" s="872"/>
      <c r="P510" s="872"/>
      <c r="Q510" s="872"/>
      <c r="R510" s="872"/>
      <c r="S510" s="872"/>
    </row>
    <row r="511" spans="11:19">
      <c r="K511" s="872"/>
      <c r="L511" s="872"/>
      <c r="M511" s="872"/>
      <c r="N511" s="872"/>
      <c r="O511" s="872"/>
      <c r="P511" s="872"/>
      <c r="Q511" s="872"/>
      <c r="R511" s="872"/>
      <c r="S511" s="872"/>
    </row>
    <row r="512" spans="11:19">
      <c r="K512" s="872"/>
      <c r="L512" s="872"/>
      <c r="M512" s="872"/>
      <c r="N512" s="872"/>
      <c r="O512" s="872"/>
      <c r="P512" s="872"/>
      <c r="Q512" s="872"/>
      <c r="R512" s="872"/>
      <c r="S512" s="872"/>
    </row>
    <row r="513" spans="11:19">
      <c r="K513" s="872"/>
      <c r="L513" s="872"/>
      <c r="M513" s="872"/>
      <c r="N513" s="872"/>
      <c r="O513" s="872"/>
      <c r="P513" s="872"/>
      <c r="Q513" s="872"/>
      <c r="R513" s="872"/>
      <c r="S513" s="872"/>
    </row>
    <row r="514" spans="11:19">
      <c r="K514" s="872"/>
      <c r="L514" s="872"/>
      <c r="M514" s="872"/>
      <c r="N514" s="872"/>
      <c r="O514" s="872"/>
      <c r="P514" s="872"/>
      <c r="Q514" s="872"/>
      <c r="R514" s="872"/>
      <c r="S514" s="872"/>
    </row>
    <row r="515" spans="11:19">
      <c r="K515" s="872"/>
      <c r="L515" s="872"/>
      <c r="M515" s="872"/>
      <c r="N515" s="872"/>
      <c r="O515" s="872"/>
      <c r="P515" s="872"/>
      <c r="Q515" s="872"/>
      <c r="R515" s="872"/>
      <c r="S515" s="872"/>
    </row>
    <row r="516" spans="11:19">
      <c r="K516" s="872"/>
      <c r="L516" s="872"/>
      <c r="M516" s="872"/>
      <c r="N516" s="872"/>
      <c r="O516" s="872"/>
      <c r="P516" s="872"/>
      <c r="Q516" s="872"/>
      <c r="R516" s="872"/>
      <c r="S516" s="872"/>
    </row>
    <row r="517" spans="11:19">
      <c r="K517" s="872"/>
      <c r="L517" s="872"/>
      <c r="M517" s="872"/>
      <c r="N517" s="872"/>
      <c r="O517" s="872"/>
      <c r="P517" s="872"/>
      <c r="Q517" s="872"/>
      <c r="R517" s="872"/>
      <c r="S517" s="872"/>
    </row>
    <row r="518" spans="11:19">
      <c r="K518" s="872"/>
      <c r="L518" s="872"/>
      <c r="M518" s="872"/>
      <c r="N518" s="872"/>
      <c r="O518" s="872"/>
      <c r="P518" s="872"/>
      <c r="Q518" s="872"/>
      <c r="R518" s="872"/>
      <c r="S518" s="872"/>
    </row>
    <row r="519" spans="11:19">
      <c r="K519" s="872"/>
      <c r="L519" s="872"/>
      <c r="M519" s="872"/>
      <c r="N519" s="872"/>
      <c r="O519" s="872"/>
      <c r="P519" s="872"/>
      <c r="Q519" s="872"/>
      <c r="R519" s="872"/>
      <c r="S519" s="872"/>
    </row>
    <row r="520" spans="11:19">
      <c r="K520" s="872"/>
      <c r="L520" s="872"/>
      <c r="M520" s="872"/>
      <c r="N520" s="872"/>
      <c r="O520" s="872"/>
      <c r="P520" s="872"/>
      <c r="Q520" s="872"/>
      <c r="R520" s="872"/>
      <c r="S520" s="872"/>
    </row>
    <row r="521" spans="11:19">
      <c r="K521" s="872"/>
      <c r="L521" s="872"/>
      <c r="M521" s="872"/>
      <c r="N521" s="872"/>
      <c r="O521" s="872"/>
      <c r="P521" s="872"/>
      <c r="Q521" s="872"/>
      <c r="R521" s="872"/>
      <c r="S521" s="872"/>
    </row>
    <row r="522" spans="11:19">
      <c r="K522" s="872"/>
      <c r="L522" s="872"/>
      <c r="M522" s="872"/>
      <c r="N522" s="872"/>
      <c r="O522" s="872"/>
      <c r="P522" s="872"/>
      <c r="Q522" s="872"/>
      <c r="R522" s="872"/>
      <c r="S522" s="872"/>
    </row>
    <row r="523" spans="11:19">
      <c r="K523" s="872"/>
      <c r="L523" s="872"/>
      <c r="M523" s="872"/>
      <c r="N523" s="872"/>
      <c r="O523" s="872"/>
      <c r="P523" s="872"/>
      <c r="Q523" s="872"/>
      <c r="R523" s="872"/>
      <c r="S523" s="872"/>
    </row>
    <row r="524" spans="11:19">
      <c r="K524" s="872"/>
      <c r="L524" s="872"/>
      <c r="M524" s="872"/>
      <c r="N524" s="872"/>
      <c r="O524" s="872"/>
      <c r="P524" s="872"/>
      <c r="Q524" s="872"/>
      <c r="R524" s="872"/>
      <c r="S524" s="872"/>
    </row>
    <row r="525" spans="11:19">
      <c r="K525" s="872"/>
      <c r="L525" s="872"/>
      <c r="M525" s="872"/>
      <c r="N525" s="872"/>
      <c r="O525" s="872"/>
      <c r="P525" s="872"/>
      <c r="Q525" s="872"/>
      <c r="R525" s="872"/>
      <c r="S525" s="872"/>
    </row>
    <row r="526" spans="11:19">
      <c r="K526" s="872"/>
      <c r="L526" s="872"/>
      <c r="M526" s="872"/>
      <c r="N526" s="872"/>
      <c r="O526" s="872"/>
      <c r="P526" s="872"/>
      <c r="Q526" s="872"/>
      <c r="R526" s="872"/>
      <c r="S526" s="872"/>
    </row>
    <row r="527" spans="11:19">
      <c r="K527" s="872"/>
      <c r="L527" s="872"/>
      <c r="M527" s="872"/>
      <c r="N527" s="872"/>
      <c r="O527" s="872"/>
      <c r="P527" s="872"/>
      <c r="Q527" s="872"/>
      <c r="R527" s="872"/>
      <c r="S527" s="872"/>
    </row>
    <row r="528" spans="11:19">
      <c r="K528" s="872"/>
      <c r="L528" s="872"/>
      <c r="M528" s="872"/>
      <c r="N528" s="872"/>
      <c r="O528" s="872"/>
      <c r="P528" s="872"/>
      <c r="Q528" s="872"/>
      <c r="R528" s="872"/>
      <c r="S528" s="872"/>
    </row>
    <row r="529" spans="11:19">
      <c r="K529" s="872"/>
      <c r="L529" s="872"/>
      <c r="M529" s="872"/>
      <c r="N529" s="872"/>
      <c r="O529" s="872"/>
      <c r="P529" s="872"/>
      <c r="Q529" s="872"/>
      <c r="R529" s="872"/>
      <c r="S529" s="872"/>
    </row>
    <row r="530" spans="11:19">
      <c r="K530" s="872"/>
      <c r="L530" s="872"/>
      <c r="M530" s="872"/>
      <c r="N530" s="872"/>
      <c r="O530" s="872"/>
      <c r="P530" s="872"/>
      <c r="Q530" s="872"/>
      <c r="R530" s="872"/>
      <c r="S530" s="872"/>
    </row>
    <row r="531" spans="11:19">
      <c r="K531" s="872"/>
      <c r="L531" s="872"/>
      <c r="M531" s="872"/>
      <c r="N531" s="872"/>
      <c r="O531" s="872"/>
      <c r="P531" s="872"/>
      <c r="Q531" s="872"/>
      <c r="R531" s="872"/>
      <c r="S531" s="872"/>
    </row>
    <row r="532" spans="11:19">
      <c r="K532" s="872"/>
      <c r="L532" s="872"/>
      <c r="M532" s="872"/>
      <c r="N532" s="872"/>
      <c r="O532" s="872"/>
      <c r="P532" s="872"/>
      <c r="Q532" s="872"/>
      <c r="R532" s="872"/>
      <c r="S532" s="872"/>
    </row>
    <row r="533" spans="11:19">
      <c r="K533" s="872"/>
      <c r="L533" s="872"/>
      <c r="M533" s="872"/>
      <c r="N533" s="872"/>
      <c r="O533" s="872"/>
      <c r="P533" s="872"/>
      <c r="Q533" s="872"/>
      <c r="R533" s="872"/>
      <c r="S533" s="872"/>
    </row>
    <row r="534" spans="11:19">
      <c r="K534" s="872"/>
      <c r="L534" s="872"/>
      <c r="M534" s="872"/>
      <c r="N534" s="872"/>
      <c r="O534" s="872"/>
      <c r="P534" s="872"/>
      <c r="Q534" s="872"/>
      <c r="R534" s="872"/>
      <c r="S534" s="872"/>
    </row>
    <row r="535" spans="11:19">
      <c r="K535" s="872"/>
      <c r="L535" s="872"/>
      <c r="M535" s="872"/>
      <c r="N535" s="872"/>
      <c r="O535" s="872"/>
      <c r="P535" s="872"/>
      <c r="Q535" s="872"/>
      <c r="R535" s="872"/>
      <c r="S535" s="872"/>
    </row>
    <row r="536" spans="11:19">
      <c r="K536" s="872"/>
      <c r="L536" s="872"/>
      <c r="M536" s="872"/>
      <c r="N536" s="872"/>
      <c r="O536" s="872"/>
      <c r="P536" s="872"/>
      <c r="Q536" s="872"/>
      <c r="R536" s="872"/>
      <c r="S536" s="872"/>
    </row>
    <row r="537" spans="11:19">
      <c r="K537" s="872"/>
      <c r="L537" s="872"/>
      <c r="M537" s="872"/>
      <c r="N537" s="872"/>
      <c r="O537" s="872"/>
      <c r="P537" s="872"/>
      <c r="Q537" s="872"/>
      <c r="R537" s="872"/>
      <c r="S537" s="872"/>
    </row>
    <row r="538" spans="11:19">
      <c r="K538" s="872"/>
      <c r="L538" s="872"/>
      <c r="M538" s="872"/>
      <c r="N538" s="872"/>
      <c r="O538" s="872"/>
      <c r="P538" s="872"/>
      <c r="Q538" s="872"/>
      <c r="R538" s="872"/>
      <c r="S538" s="872"/>
    </row>
    <row r="539" spans="11:19">
      <c r="K539" s="872"/>
      <c r="L539" s="872"/>
      <c r="M539" s="872"/>
      <c r="N539" s="872"/>
      <c r="O539" s="872"/>
      <c r="P539" s="872"/>
      <c r="Q539" s="872"/>
      <c r="R539" s="872"/>
      <c r="S539" s="872"/>
    </row>
    <row r="540" spans="11:19">
      <c r="K540" s="872"/>
      <c r="L540" s="872"/>
      <c r="M540" s="872"/>
      <c r="N540" s="872"/>
      <c r="O540" s="872"/>
      <c r="P540" s="872"/>
      <c r="Q540" s="872"/>
      <c r="R540" s="872"/>
      <c r="S540" s="872"/>
    </row>
    <row r="541" spans="11:19">
      <c r="K541" s="872"/>
      <c r="L541" s="872"/>
      <c r="M541" s="872"/>
      <c r="N541" s="872"/>
      <c r="O541" s="872"/>
      <c r="P541" s="872"/>
      <c r="Q541" s="872"/>
      <c r="R541" s="872"/>
      <c r="S541" s="872"/>
    </row>
    <row r="542" spans="11:19">
      <c r="K542" s="872"/>
      <c r="L542" s="872"/>
      <c r="M542" s="872"/>
      <c r="N542" s="872"/>
      <c r="O542" s="872"/>
      <c r="P542" s="872"/>
      <c r="Q542" s="872"/>
      <c r="R542" s="872"/>
      <c r="S542" s="872"/>
    </row>
    <row r="543" spans="11:19">
      <c r="K543" s="872"/>
      <c r="L543" s="872"/>
      <c r="M543" s="872"/>
      <c r="N543" s="872"/>
      <c r="O543" s="872"/>
      <c r="P543" s="872"/>
      <c r="Q543" s="872"/>
      <c r="R543" s="872"/>
      <c r="S543" s="872"/>
    </row>
    <row r="544" spans="11:19">
      <c r="K544" s="872"/>
      <c r="L544" s="872"/>
      <c r="M544" s="872"/>
      <c r="N544" s="872"/>
      <c r="O544" s="872"/>
      <c r="P544" s="872"/>
      <c r="Q544" s="872"/>
      <c r="R544" s="872"/>
      <c r="S544" s="872"/>
    </row>
    <row r="545" spans="11:19">
      <c r="K545" s="872"/>
      <c r="L545" s="872"/>
      <c r="M545" s="872"/>
      <c r="N545" s="872"/>
      <c r="O545" s="872"/>
      <c r="P545" s="872"/>
      <c r="Q545" s="872"/>
      <c r="R545" s="872"/>
      <c r="S545" s="872"/>
    </row>
    <row r="546" spans="11:19">
      <c r="K546" s="872"/>
      <c r="L546" s="872"/>
      <c r="M546" s="872"/>
      <c r="N546" s="872"/>
      <c r="O546" s="872"/>
      <c r="P546" s="872"/>
      <c r="Q546" s="872"/>
      <c r="R546" s="872"/>
      <c r="S546" s="872"/>
    </row>
    <row r="547" spans="11:19">
      <c r="K547" s="872"/>
      <c r="L547" s="872"/>
      <c r="M547" s="872"/>
      <c r="N547" s="872"/>
      <c r="O547" s="872"/>
      <c r="P547" s="872"/>
      <c r="Q547" s="872"/>
      <c r="R547" s="872"/>
      <c r="S547" s="872"/>
    </row>
    <row r="548" spans="11:19">
      <c r="K548" s="872"/>
      <c r="L548" s="872"/>
      <c r="M548" s="872"/>
      <c r="N548" s="872"/>
      <c r="O548" s="872"/>
      <c r="P548" s="872"/>
      <c r="Q548" s="872"/>
      <c r="R548" s="872"/>
      <c r="S548" s="872"/>
    </row>
    <row r="549" spans="11:19">
      <c r="K549" s="872"/>
      <c r="L549" s="872"/>
      <c r="M549" s="872"/>
      <c r="N549" s="872"/>
      <c r="O549" s="872"/>
      <c r="P549" s="872"/>
      <c r="Q549" s="872"/>
      <c r="R549" s="872"/>
      <c r="S549" s="872"/>
    </row>
    <row r="550" spans="11:19">
      <c r="K550" s="872"/>
      <c r="L550" s="872"/>
      <c r="M550" s="872"/>
      <c r="N550" s="872"/>
      <c r="O550" s="872"/>
      <c r="P550" s="872"/>
      <c r="Q550" s="872"/>
      <c r="R550" s="872"/>
      <c r="S550" s="872"/>
    </row>
    <row r="551" spans="11:19">
      <c r="K551" s="872"/>
      <c r="L551" s="872"/>
      <c r="M551" s="872"/>
      <c r="N551" s="872"/>
      <c r="O551" s="872"/>
      <c r="P551" s="872"/>
      <c r="Q551" s="872"/>
      <c r="R551" s="872"/>
      <c r="S551" s="872"/>
    </row>
    <row r="552" spans="11:19">
      <c r="K552" s="872"/>
      <c r="L552" s="872"/>
      <c r="M552" s="872"/>
      <c r="N552" s="872"/>
      <c r="O552" s="872"/>
      <c r="P552" s="872"/>
      <c r="Q552" s="872"/>
      <c r="R552" s="872"/>
      <c r="S552" s="872"/>
    </row>
    <row r="553" spans="11:19">
      <c r="K553" s="872"/>
      <c r="L553" s="872"/>
      <c r="M553" s="872"/>
      <c r="N553" s="872"/>
      <c r="O553" s="872"/>
      <c r="P553" s="872"/>
      <c r="Q553" s="872"/>
      <c r="R553" s="872"/>
      <c r="S553" s="872"/>
    </row>
    <row r="554" spans="11:19">
      <c r="K554" s="872"/>
      <c r="L554" s="872"/>
      <c r="M554" s="872"/>
      <c r="N554" s="872"/>
      <c r="O554" s="872"/>
      <c r="P554" s="872"/>
      <c r="Q554" s="872"/>
      <c r="R554" s="872"/>
      <c r="S554" s="872"/>
    </row>
    <row r="555" spans="11:19">
      <c r="K555" s="872"/>
      <c r="L555" s="872"/>
      <c r="M555" s="872"/>
      <c r="N555" s="872"/>
      <c r="O555" s="872"/>
      <c r="P555" s="872"/>
      <c r="Q555" s="872"/>
      <c r="R555" s="872"/>
      <c r="S555" s="872"/>
    </row>
    <row r="556" spans="11:19">
      <c r="K556" s="872"/>
      <c r="L556" s="872"/>
      <c r="M556" s="872"/>
      <c r="N556" s="872"/>
      <c r="O556" s="872"/>
      <c r="P556" s="872"/>
      <c r="Q556" s="872"/>
      <c r="R556" s="872"/>
      <c r="S556" s="872"/>
    </row>
    <row r="557" spans="11:19">
      <c r="K557" s="872"/>
      <c r="L557" s="872"/>
      <c r="M557" s="872"/>
      <c r="N557" s="872"/>
      <c r="O557" s="872"/>
      <c r="P557" s="872"/>
      <c r="Q557" s="872"/>
      <c r="R557" s="872"/>
      <c r="S557" s="872"/>
    </row>
    <row r="558" spans="11:19">
      <c r="K558" s="872"/>
      <c r="L558" s="872"/>
      <c r="M558" s="872"/>
      <c r="N558" s="872"/>
      <c r="O558" s="872"/>
      <c r="P558" s="872"/>
      <c r="Q558" s="872"/>
      <c r="R558" s="872"/>
      <c r="S558" s="872"/>
    </row>
    <row r="559" spans="11:19">
      <c r="K559" s="872"/>
      <c r="L559" s="872"/>
      <c r="M559" s="872"/>
      <c r="N559" s="872"/>
      <c r="O559" s="872"/>
      <c r="P559" s="872"/>
      <c r="Q559" s="872"/>
      <c r="R559" s="872"/>
      <c r="S559" s="872"/>
    </row>
    <row r="560" spans="11:19">
      <c r="K560" s="872"/>
      <c r="L560" s="872"/>
      <c r="M560" s="872"/>
      <c r="N560" s="872"/>
      <c r="O560" s="872"/>
      <c r="P560" s="872"/>
      <c r="Q560" s="872"/>
      <c r="R560" s="872"/>
      <c r="S560" s="872"/>
    </row>
    <row r="561" spans="11:19">
      <c r="K561" s="872"/>
      <c r="L561" s="872"/>
      <c r="M561" s="872"/>
      <c r="N561" s="872"/>
      <c r="O561" s="872"/>
      <c r="P561" s="872"/>
      <c r="Q561" s="872"/>
      <c r="R561" s="872"/>
      <c r="S561" s="872"/>
    </row>
    <row r="562" spans="11:19">
      <c r="K562" s="872"/>
      <c r="L562" s="872"/>
      <c r="M562" s="872"/>
      <c r="N562" s="872"/>
      <c r="O562" s="872"/>
      <c r="P562" s="872"/>
      <c r="Q562" s="872"/>
      <c r="R562" s="872"/>
      <c r="S562" s="872"/>
    </row>
    <row r="563" spans="11:19">
      <c r="K563" s="872"/>
      <c r="L563" s="872"/>
      <c r="M563" s="872"/>
      <c r="N563" s="872"/>
      <c r="O563" s="872"/>
      <c r="P563" s="872"/>
      <c r="Q563" s="872"/>
      <c r="R563" s="872"/>
      <c r="S563" s="872"/>
    </row>
    <row r="564" spans="11:19">
      <c r="K564" s="872"/>
      <c r="L564" s="872"/>
      <c r="M564" s="872"/>
      <c r="N564" s="872"/>
      <c r="O564" s="872"/>
      <c r="P564" s="872"/>
      <c r="Q564" s="872"/>
      <c r="R564" s="872"/>
      <c r="S564" s="872"/>
    </row>
    <row r="565" spans="11:19">
      <c r="K565" s="872"/>
      <c r="L565" s="872"/>
      <c r="M565" s="872"/>
      <c r="N565" s="872"/>
      <c r="O565" s="872"/>
      <c r="P565" s="872"/>
      <c r="Q565" s="872"/>
      <c r="R565" s="872"/>
      <c r="S565" s="872"/>
    </row>
    <row r="566" spans="11:19">
      <c r="K566" s="872"/>
      <c r="L566" s="872"/>
      <c r="M566" s="872"/>
      <c r="N566" s="872"/>
      <c r="O566" s="872"/>
      <c r="P566" s="872"/>
      <c r="Q566" s="872"/>
      <c r="R566" s="872"/>
      <c r="S566" s="872"/>
    </row>
    <row r="567" spans="11:19">
      <c r="K567" s="872"/>
      <c r="L567" s="872"/>
      <c r="M567" s="872"/>
      <c r="N567" s="872"/>
      <c r="O567" s="872"/>
      <c r="P567" s="872"/>
      <c r="Q567" s="872"/>
      <c r="R567" s="872"/>
      <c r="S567" s="872"/>
    </row>
    <row r="568" spans="11:19">
      <c r="K568" s="872"/>
      <c r="L568" s="872"/>
      <c r="M568" s="872"/>
      <c r="N568" s="872"/>
      <c r="O568" s="872"/>
      <c r="P568" s="872"/>
      <c r="Q568" s="872"/>
      <c r="R568" s="872"/>
      <c r="S568" s="872"/>
    </row>
    <row r="569" spans="11:19">
      <c r="K569" s="872"/>
      <c r="L569" s="872"/>
      <c r="M569" s="872"/>
      <c r="N569" s="872"/>
      <c r="O569" s="872"/>
      <c r="P569" s="872"/>
      <c r="Q569" s="872"/>
      <c r="R569" s="872"/>
      <c r="S569" s="872"/>
    </row>
    <row r="570" spans="11:19">
      <c r="K570" s="872"/>
      <c r="L570" s="872"/>
      <c r="M570" s="872"/>
      <c r="N570" s="872"/>
      <c r="O570" s="872"/>
      <c r="P570" s="872"/>
      <c r="Q570" s="872"/>
      <c r="R570" s="872"/>
      <c r="S570" s="872"/>
    </row>
    <row r="571" spans="11:19">
      <c r="K571" s="872"/>
      <c r="L571" s="872"/>
      <c r="M571" s="872"/>
      <c r="N571" s="872"/>
      <c r="O571" s="872"/>
      <c r="P571" s="872"/>
      <c r="Q571" s="872"/>
      <c r="R571" s="872"/>
      <c r="S571" s="872"/>
    </row>
    <row r="572" spans="11:19">
      <c r="K572" s="872"/>
      <c r="L572" s="872"/>
      <c r="M572" s="872"/>
      <c r="N572" s="872"/>
      <c r="O572" s="872"/>
      <c r="P572" s="872"/>
      <c r="Q572" s="872"/>
      <c r="R572" s="872"/>
      <c r="S572" s="872"/>
    </row>
    <row r="573" spans="11:19">
      <c r="K573" s="872"/>
      <c r="L573" s="872"/>
      <c r="M573" s="872"/>
      <c r="N573" s="872"/>
      <c r="O573" s="872"/>
      <c r="P573" s="872"/>
      <c r="Q573" s="872"/>
      <c r="R573" s="872"/>
      <c r="S573" s="872"/>
    </row>
    <row r="574" spans="11:19">
      <c r="K574" s="872"/>
      <c r="L574" s="872"/>
      <c r="M574" s="872"/>
      <c r="N574" s="872"/>
      <c r="O574" s="872"/>
      <c r="P574" s="872"/>
      <c r="Q574" s="872"/>
      <c r="R574" s="872"/>
      <c r="S574" s="872"/>
    </row>
    <row r="575" spans="11:19">
      <c r="K575" s="872"/>
      <c r="L575" s="872"/>
      <c r="M575" s="872"/>
      <c r="N575" s="872"/>
      <c r="O575" s="872"/>
      <c r="P575" s="872"/>
      <c r="Q575" s="872"/>
      <c r="R575" s="872"/>
      <c r="S575" s="872"/>
    </row>
    <row r="576" spans="11:19">
      <c r="K576" s="872"/>
      <c r="L576" s="872"/>
      <c r="M576" s="872"/>
      <c r="N576" s="872"/>
      <c r="O576" s="872"/>
      <c r="P576" s="872"/>
      <c r="Q576" s="872"/>
      <c r="R576" s="872"/>
      <c r="S576" s="872"/>
    </row>
    <row r="577" spans="11:19">
      <c r="K577" s="872"/>
      <c r="L577" s="872"/>
      <c r="M577" s="872"/>
      <c r="N577" s="872"/>
      <c r="O577" s="872"/>
      <c r="P577" s="872"/>
      <c r="Q577" s="872"/>
      <c r="R577" s="872"/>
      <c r="S577" s="872"/>
    </row>
    <row r="578" spans="11:19">
      <c r="K578" s="872"/>
      <c r="L578" s="872"/>
      <c r="M578" s="872"/>
      <c r="N578" s="872"/>
      <c r="O578" s="872"/>
      <c r="P578" s="872"/>
      <c r="Q578" s="872"/>
      <c r="R578" s="872"/>
      <c r="S578" s="872"/>
    </row>
    <row r="579" spans="11:19">
      <c r="K579" s="872"/>
      <c r="L579" s="872"/>
      <c r="M579" s="872"/>
      <c r="N579" s="872"/>
      <c r="O579" s="872"/>
      <c r="P579" s="872"/>
      <c r="Q579" s="872"/>
      <c r="R579" s="872"/>
      <c r="S579" s="872"/>
    </row>
    <row r="580" spans="11:19">
      <c r="K580" s="872"/>
      <c r="L580" s="872"/>
      <c r="M580" s="872"/>
      <c r="N580" s="872"/>
      <c r="O580" s="872"/>
      <c r="P580" s="872"/>
      <c r="Q580" s="872"/>
      <c r="R580" s="872"/>
      <c r="S580" s="872"/>
    </row>
    <row r="581" spans="11:19">
      <c r="K581" s="872"/>
      <c r="L581" s="872"/>
      <c r="M581" s="872"/>
      <c r="N581" s="872"/>
      <c r="O581" s="872"/>
      <c r="P581" s="872"/>
      <c r="Q581" s="872"/>
      <c r="R581" s="872"/>
      <c r="S581" s="872"/>
    </row>
    <row r="582" spans="11:19">
      <c r="K582" s="872"/>
      <c r="L582" s="872"/>
      <c r="M582" s="872"/>
      <c r="N582" s="872"/>
      <c r="O582" s="872"/>
      <c r="P582" s="872"/>
      <c r="Q582" s="872"/>
      <c r="R582" s="872"/>
      <c r="S582" s="872"/>
    </row>
    <row r="583" spans="11:19">
      <c r="K583" s="872"/>
      <c r="L583" s="872"/>
      <c r="M583" s="872"/>
      <c r="N583" s="872"/>
      <c r="O583" s="872"/>
      <c r="P583" s="872"/>
      <c r="Q583" s="872"/>
      <c r="R583" s="872"/>
      <c r="S583" s="872"/>
    </row>
    <row r="584" spans="11:19">
      <c r="K584" s="872"/>
      <c r="L584" s="872"/>
      <c r="M584" s="872"/>
      <c r="N584" s="872"/>
      <c r="O584" s="872"/>
      <c r="P584" s="872"/>
      <c r="Q584" s="872"/>
      <c r="R584" s="872"/>
      <c r="S584" s="872"/>
    </row>
    <row r="585" spans="11:19">
      <c r="K585" s="872"/>
      <c r="L585" s="872"/>
      <c r="M585" s="872"/>
      <c r="N585" s="872"/>
      <c r="O585" s="872"/>
      <c r="P585" s="872"/>
      <c r="Q585" s="872"/>
      <c r="R585" s="872"/>
      <c r="S585" s="872"/>
    </row>
    <row r="586" spans="11:19">
      <c r="K586" s="872"/>
      <c r="L586" s="872"/>
      <c r="M586" s="872"/>
      <c r="N586" s="872"/>
      <c r="O586" s="872"/>
      <c r="P586" s="872"/>
      <c r="Q586" s="872"/>
      <c r="R586" s="872"/>
      <c r="S586" s="872"/>
    </row>
    <row r="587" spans="11:19">
      <c r="K587" s="872"/>
      <c r="L587" s="872"/>
      <c r="M587" s="872"/>
      <c r="N587" s="872"/>
      <c r="O587" s="872"/>
      <c r="P587" s="872"/>
      <c r="Q587" s="872"/>
      <c r="R587" s="872"/>
      <c r="S587" s="872"/>
    </row>
    <row r="588" spans="11:19">
      <c r="K588" s="872"/>
      <c r="L588" s="872"/>
      <c r="M588" s="872"/>
      <c r="N588" s="872"/>
      <c r="O588" s="872"/>
      <c r="P588" s="872"/>
      <c r="Q588" s="872"/>
      <c r="R588" s="872"/>
      <c r="S588" s="872"/>
    </row>
    <row r="589" spans="11:19">
      <c r="K589" s="872"/>
      <c r="L589" s="872"/>
      <c r="M589" s="872"/>
      <c r="N589" s="872"/>
      <c r="O589" s="872"/>
      <c r="P589" s="872"/>
      <c r="Q589" s="872"/>
      <c r="R589" s="872"/>
      <c r="S589" s="872"/>
    </row>
    <row r="590" spans="11:19">
      <c r="K590" s="872"/>
      <c r="L590" s="872"/>
      <c r="M590" s="872"/>
      <c r="N590" s="872"/>
      <c r="O590" s="872"/>
      <c r="P590" s="872"/>
      <c r="Q590" s="872"/>
      <c r="R590" s="872"/>
      <c r="S590" s="872"/>
    </row>
    <row r="591" spans="11:19">
      <c r="K591" s="872"/>
      <c r="L591" s="872"/>
      <c r="M591" s="872"/>
      <c r="N591" s="872"/>
      <c r="O591" s="872"/>
      <c r="P591" s="872"/>
      <c r="Q591" s="872"/>
      <c r="R591" s="872"/>
      <c r="S591" s="872"/>
    </row>
    <row r="592" spans="11:19">
      <c r="K592" s="872"/>
      <c r="L592" s="872"/>
      <c r="M592" s="872"/>
      <c r="N592" s="872"/>
      <c r="O592" s="872"/>
      <c r="P592" s="872"/>
      <c r="Q592" s="872"/>
      <c r="R592" s="872"/>
      <c r="S592" s="872"/>
    </row>
    <row r="593" spans="11:19">
      <c r="K593" s="872"/>
      <c r="L593" s="872"/>
      <c r="M593" s="872"/>
      <c r="N593" s="872"/>
      <c r="O593" s="872"/>
      <c r="P593" s="872"/>
      <c r="Q593" s="872"/>
      <c r="R593" s="872"/>
      <c r="S593" s="872"/>
    </row>
    <row r="594" spans="11:19">
      <c r="K594" s="872"/>
      <c r="L594" s="872"/>
      <c r="M594" s="872"/>
      <c r="N594" s="872"/>
      <c r="O594" s="872"/>
      <c r="P594" s="872"/>
      <c r="Q594" s="872"/>
      <c r="R594" s="872"/>
      <c r="S594" s="872"/>
    </row>
    <row r="595" spans="11:19">
      <c r="K595" s="872"/>
      <c r="L595" s="872"/>
      <c r="M595" s="872"/>
      <c r="N595" s="872"/>
      <c r="O595" s="872"/>
      <c r="P595" s="872"/>
      <c r="Q595" s="872"/>
      <c r="R595" s="872"/>
      <c r="S595" s="872"/>
    </row>
    <row r="596" spans="11:19">
      <c r="K596" s="872"/>
      <c r="L596" s="872"/>
      <c r="M596" s="872"/>
      <c r="N596" s="872"/>
      <c r="O596" s="872"/>
      <c r="P596" s="872"/>
      <c r="Q596" s="872"/>
      <c r="R596" s="872"/>
      <c r="S596" s="872"/>
    </row>
    <row r="597" spans="11:19">
      <c r="K597" s="872"/>
      <c r="L597" s="872"/>
      <c r="M597" s="872"/>
      <c r="N597" s="872"/>
      <c r="O597" s="872"/>
      <c r="P597" s="872"/>
      <c r="Q597" s="872"/>
      <c r="R597" s="872"/>
      <c r="S597" s="872"/>
    </row>
    <row r="598" spans="11:19">
      <c r="K598" s="872"/>
      <c r="L598" s="872"/>
      <c r="M598" s="872"/>
      <c r="N598" s="872"/>
      <c r="O598" s="872"/>
      <c r="P598" s="872"/>
      <c r="Q598" s="872"/>
      <c r="R598" s="872"/>
      <c r="S598" s="872"/>
    </row>
    <row r="599" spans="11:19">
      <c r="K599" s="872"/>
      <c r="L599" s="872"/>
      <c r="M599" s="872"/>
      <c r="N599" s="872"/>
      <c r="O599" s="872"/>
      <c r="P599" s="872"/>
      <c r="Q599" s="872"/>
      <c r="R599" s="872"/>
      <c r="S599" s="872"/>
    </row>
    <row r="600" spans="11:19">
      <c r="K600" s="872"/>
      <c r="L600" s="872"/>
      <c r="M600" s="872"/>
      <c r="N600" s="872"/>
      <c r="O600" s="872"/>
      <c r="P600" s="872"/>
      <c r="Q600" s="872"/>
      <c r="R600" s="872"/>
      <c r="S600" s="872"/>
    </row>
    <row r="601" spans="11:19">
      <c r="K601" s="872"/>
      <c r="L601" s="872"/>
      <c r="M601" s="872"/>
      <c r="N601" s="872"/>
      <c r="O601" s="872"/>
      <c r="P601" s="872"/>
      <c r="Q601" s="872"/>
      <c r="R601" s="872"/>
      <c r="S601" s="872"/>
    </row>
    <row r="602" spans="11:19">
      <c r="K602" s="872"/>
      <c r="L602" s="872"/>
      <c r="M602" s="872"/>
      <c r="N602" s="872"/>
      <c r="O602" s="872"/>
      <c r="P602" s="872"/>
      <c r="Q602" s="872"/>
      <c r="R602" s="872"/>
      <c r="S602" s="872"/>
    </row>
    <row r="603" spans="11:19">
      <c r="K603" s="872"/>
      <c r="L603" s="872"/>
      <c r="M603" s="872"/>
      <c r="N603" s="872"/>
      <c r="O603" s="872"/>
      <c r="P603" s="872"/>
      <c r="Q603" s="872"/>
      <c r="R603" s="872"/>
      <c r="S603" s="872"/>
    </row>
    <row r="604" spans="11:19">
      <c r="K604" s="872"/>
      <c r="L604" s="872"/>
      <c r="M604" s="872"/>
      <c r="N604" s="872"/>
      <c r="O604" s="872"/>
      <c r="P604" s="872"/>
      <c r="Q604" s="872"/>
      <c r="R604" s="872"/>
      <c r="S604" s="872"/>
    </row>
    <row r="605" spans="11:19">
      <c r="K605" s="872"/>
      <c r="L605" s="872"/>
      <c r="M605" s="872"/>
      <c r="N605" s="872"/>
      <c r="O605" s="872"/>
      <c r="P605" s="872"/>
      <c r="Q605" s="872"/>
      <c r="R605" s="872"/>
      <c r="S605" s="872"/>
    </row>
    <row r="606" spans="11:19">
      <c r="K606" s="872"/>
      <c r="L606" s="872"/>
      <c r="M606" s="872"/>
      <c r="N606" s="872"/>
      <c r="O606" s="872"/>
      <c r="P606" s="872"/>
      <c r="Q606" s="872"/>
      <c r="R606" s="872"/>
      <c r="S606" s="872"/>
    </row>
    <row r="607" spans="11:19">
      <c r="K607" s="872"/>
      <c r="L607" s="872"/>
      <c r="M607" s="872"/>
      <c r="N607" s="872"/>
      <c r="O607" s="872"/>
      <c r="P607" s="872"/>
      <c r="Q607" s="872"/>
      <c r="R607" s="872"/>
      <c r="S607" s="872"/>
    </row>
    <row r="608" spans="11:19">
      <c r="K608" s="872"/>
      <c r="L608" s="872"/>
      <c r="M608" s="872"/>
      <c r="N608" s="872"/>
      <c r="O608" s="872"/>
      <c r="P608" s="872"/>
      <c r="Q608" s="872"/>
      <c r="R608" s="872"/>
      <c r="S608" s="872"/>
    </row>
    <row r="609" spans="11:19">
      <c r="K609" s="872"/>
      <c r="L609" s="872"/>
      <c r="M609" s="872"/>
      <c r="N609" s="872"/>
      <c r="O609" s="872"/>
      <c r="P609" s="872"/>
      <c r="Q609" s="872"/>
      <c r="R609" s="872"/>
      <c r="S609" s="872"/>
    </row>
    <row r="610" spans="11:19">
      <c r="K610" s="872"/>
      <c r="L610" s="872"/>
      <c r="M610" s="872"/>
      <c r="N610" s="872"/>
      <c r="O610" s="872"/>
      <c r="P610" s="872"/>
      <c r="Q610" s="872"/>
      <c r="R610" s="872"/>
      <c r="S610" s="872"/>
    </row>
    <row r="611" spans="11:19">
      <c r="K611" s="872"/>
      <c r="L611" s="872"/>
      <c r="M611" s="872"/>
      <c r="N611" s="872"/>
      <c r="O611" s="872"/>
      <c r="P611" s="872"/>
      <c r="Q611" s="872"/>
      <c r="R611" s="872"/>
      <c r="S611" s="872"/>
    </row>
    <row r="612" spans="11:19">
      <c r="K612" s="872"/>
      <c r="L612" s="872"/>
      <c r="M612" s="872"/>
      <c r="N612" s="872"/>
      <c r="O612" s="872"/>
      <c r="P612" s="872"/>
      <c r="Q612" s="872"/>
      <c r="R612" s="872"/>
      <c r="S612" s="872"/>
    </row>
    <row r="613" spans="11:19">
      <c r="K613" s="872"/>
      <c r="L613" s="872"/>
      <c r="M613" s="872"/>
      <c r="N613" s="872"/>
      <c r="O613" s="872"/>
      <c r="P613" s="872"/>
      <c r="Q613" s="872"/>
      <c r="R613" s="872"/>
      <c r="S613" s="872"/>
    </row>
    <row r="614" spans="11:19">
      <c r="K614" s="872"/>
      <c r="L614" s="872"/>
      <c r="M614" s="872"/>
      <c r="N614" s="872"/>
      <c r="O614" s="872"/>
      <c r="P614" s="872"/>
      <c r="Q614" s="872"/>
      <c r="R614" s="872"/>
      <c r="S614" s="872"/>
    </row>
    <row r="615" spans="11:19">
      <c r="K615" s="872"/>
      <c r="L615" s="872"/>
      <c r="M615" s="872"/>
      <c r="N615" s="872"/>
      <c r="O615" s="872"/>
      <c r="P615" s="872"/>
      <c r="Q615" s="872"/>
      <c r="R615" s="872"/>
      <c r="S615" s="872"/>
    </row>
    <row r="616" spans="11:19">
      <c r="K616" s="872"/>
      <c r="L616" s="872"/>
      <c r="M616" s="872"/>
      <c r="N616" s="872"/>
      <c r="O616" s="872"/>
      <c r="P616" s="872"/>
      <c r="Q616" s="872"/>
      <c r="R616" s="872"/>
      <c r="S616" s="872"/>
    </row>
    <row r="617" spans="11:19">
      <c r="K617" s="872"/>
      <c r="L617" s="872"/>
      <c r="M617" s="872"/>
      <c r="N617" s="872"/>
      <c r="O617" s="872"/>
      <c r="P617" s="872"/>
      <c r="Q617" s="872"/>
      <c r="R617" s="872"/>
      <c r="S617" s="872"/>
    </row>
    <row r="618" spans="11:19">
      <c r="K618" s="872"/>
      <c r="L618" s="872"/>
      <c r="M618" s="872"/>
      <c r="N618" s="872"/>
      <c r="O618" s="872"/>
      <c r="P618" s="872"/>
      <c r="Q618" s="872"/>
      <c r="R618" s="872"/>
      <c r="S618" s="872"/>
    </row>
    <row r="619" spans="11:19">
      <c r="K619" s="872"/>
      <c r="L619" s="872"/>
      <c r="M619" s="872"/>
      <c r="N619" s="872"/>
      <c r="O619" s="872"/>
      <c r="P619" s="872"/>
      <c r="Q619" s="872"/>
      <c r="R619" s="872"/>
      <c r="S619" s="872"/>
    </row>
    <row r="620" spans="11:19">
      <c r="K620" s="872"/>
      <c r="L620" s="872"/>
      <c r="M620" s="872"/>
      <c r="N620" s="872"/>
      <c r="O620" s="872"/>
      <c r="P620" s="872"/>
      <c r="Q620" s="872"/>
      <c r="R620" s="872"/>
      <c r="S620" s="872"/>
    </row>
    <row r="621" spans="11:19">
      <c r="K621" s="872"/>
      <c r="L621" s="872"/>
      <c r="M621" s="872"/>
      <c r="N621" s="872"/>
      <c r="O621" s="872"/>
      <c r="P621" s="872"/>
      <c r="Q621" s="872"/>
      <c r="R621" s="872"/>
      <c r="S621" s="872"/>
    </row>
    <row r="622" spans="11:19">
      <c r="K622" s="872"/>
      <c r="L622" s="872"/>
      <c r="M622" s="872"/>
      <c r="N622" s="872"/>
      <c r="O622" s="872"/>
      <c r="P622" s="872"/>
      <c r="Q622" s="872"/>
      <c r="R622" s="872"/>
      <c r="S622" s="872"/>
    </row>
    <row r="623" spans="11:19">
      <c r="K623" s="872"/>
      <c r="L623" s="872"/>
      <c r="M623" s="872"/>
      <c r="N623" s="872"/>
      <c r="O623" s="872"/>
      <c r="P623" s="872"/>
      <c r="Q623" s="872"/>
      <c r="R623" s="872"/>
      <c r="S623" s="872"/>
    </row>
    <row r="624" spans="11:19">
      <c r="K624" s="872"/>
      <c r="L624" s="872"/>
      <c r="M624" s="872"/>
      <c r="N624" s="872"/>
      <c r="O624" s="872"/>
      <c r="P624" s="872"/>
      <c r="Q624" s="872"/>
      <c r="R624" s="872"/>
      <c r="S624" s="872"/>
    </row>
    <row r="625" spans="11:19">
      <c r="K625" s="872"/>
      <c r="L625" s="872"/>
      <c r="M625" s="872"/>
      <c r="N625" s="872"/>
      <c r="O625" s="872"/>
      <c r="P625" s="872"/>
      <c r="Q625" s="872"/>
      <c r="R625" s="872"/>
      <c r="S625" s="872"/>
    </row>
    <row r="626" spans="11:19">
      <c r="K626" s="872"/>
      <c r="L626" s="872"/>
      <c r="M626" s="872"/>
      <c r="N626" s="872"/>
      <c r="O626" s="872"/>
      <c r="P626" s="872"/>
      <c r="Q626" s="872"/>
      <c r="R626" s="872"/>
      <c r="S626" s="872"/>
    </row>
    <row r="627" spans="11:19">
      <c r="K627" s="872"/>
      <c r="L627" s="872"/>
      <c r="M627" s="872"/>
      <c r="N627" s="872"/>
      <c r="O627" s="872"/>
      <c r="P627" s="872"/>
      <c r="Q627" s="872"/>
      <c r="R627" s="872"/>
      <c r="S627" s="872"/>
    </row>
    <row r="628" spans="11:19">
      <c r="K628" s="872"/>
      <c r="L628" s="872"/>
      <c r="M628" s="872"/>
      <c r="N628" s="872"/>
      <c r="O628" s="872"/>
      <c r="P628" s="872"/>
      <c r="Q628" s="872"/>
      <c r="R628" s="872"/>
      <c r="S628" s="872"/>
    </row>
    <row r="629" spans="11:19">
      <c r="K629" s="872"/>
      <c r="L629" s="872"/>
      <c r="M629" s="872"/>
      <c r="N629" s="872"/>
      <c r="O629" s="872"/>
      <c r="P629" s="872"/>
      <c r="Q629" s="872"/>
      <c r="R629" s="872"/>
      <c r="S629" s="872"/>
    </row>
    <row r="630" spans="11:19">
      <c r="K630" s="872"/>
      <c r="L630" s="872"/>
      <c r="M630" s="872"/>
      <c r="N630" s="872"/>
      <c r="O630" s="872"/>
      <c r="P630" s="872"/>
      <c r="Q630" s="872"/>
      <c r="R630" s="872"/>
      <c r="S630" s="872"/>
    </row>
    <row r="631" spans="11:19">
      <c r="K631" s="872"/>
      <c r="L631" s="872"/>
      <c r="M631" s="872"/>
      <c r="N631" s="872"/>
      <c r="O631" s="872"/>
      <c r="P631" s="872"/>
      <c r="Q631" s="872"/>
      <c r="R631" s="872"/>
      <c r="S631" s="872"/>
    </row>
    <row r="632" spans="11:19">
      <c r="K632" s="872"/>
      <c r="L632" s="872"/>
      <c r="M632" s="872"/>
      <c r="N632" s="872"/>
      <c r="O632" s="872"/>
      <c r="P632" s="872"/>
      <c r="Q632" s="872"/>
      <c r="R632" s="872"/>
      <c r="S632" s="872"/>
    </row>
    <row r="633" spans="11:19">
      <c r="K633" s="872"/>
      <c r="L633" s="872"/>
      <c r="M633" s="872"/>
      <c r="N633" s="872"/>
      <c r="O633" s="872"/>
      <c r="P633" s="872"/>
      <c r="Q633" s="872"/>
      <c r="R633" s="872"/>
      <c r="S633" s="872"/>
    </row>
    <row r="634" spans="11:19">
      <c r="K634" s="872"/>
      <c r="L634" s="872"/>
      <c r="M634" s="872"/>
      <c r="N634" s="872"/>
      <c r="O634" s="872"/>
      <c r="P634" s="872"/>
      <c r="Q634" s="872"/>
      <c r="R634" s="872"/>
      <c r="S634" s="872"/>
    </row>
    <row r="635" spans="11:19">
      <c r="K635" s="872"/>
      <c r="L635" s="872"/>
      <c r="M635" s="872"/>
      <c r="N635" s="872"/>
      <c r="O635" s="872"/>
      <c r="P635" s="872"/>
      <c r="Q635" s="872"/>
      <c r="R635" s="872"/>
      <c r="S635" s="872"/>
    </row>
    <row r="636" spans="11:19">
      <c r="K636" s="872"/>
      <c r="L636" s="872"/>
      <c r="M636" s="872"/>
      <c r="N636" s="872"/>
      <c r="O636" s="872"/>
      <c r="P636" s="872"/>
      <c r="Q636" s="872"/>
      <c r="R636" s="872"/>
      <c r="S636" s="872"/>
    </row>
    <row r="637" spans="11:19">
      <c r="K637" s="872"/>
      <c r="L637" s="872"/>
      <c r="M637" s="872"/>
      <c r="N637" s="872"/>
      <c r="O637" s="872"/>
      <c r="P637" s="872"/>
      <c r="Q637" s="872"/>
      <c r="R637" s="872"/>
      <c r="S637" s="872"/>
    </row>
    <row r="638" spans="11:19">
      <c r="K638" s="872"/>
      <c r="L638" s="872"/>
      <c r="M638" s="872"/>
      <c r="N638" s="872"/>
      <c r="O638" s="872"/>
      <c r="P638" s="872"/>
      <c r="Q638" s="872"/>
      <c r="R638" s="872"/>
      <c r="S638" s="872"/>
    </row>
    <row r="639" spans="11:19">
      <c r="K639" s="872"/>
      <c r="L639" s="872"/>
      <c r="M639" s="872"/>
      <c r="N639" s="872"/>
      <c r="O639" s="872"/>
      <c r="P639" s="872"/>
      <c r="Q639" s="872"/>
      <c r="R639" s="872"/>
      <c r="S639" s="872"/>
    </row>
    <row r="640" spans="11:19">
      <c r="K640" s="872"/>
      <c r="L640" s="872"/>
      <c r="M640" s="872"/>
      <c r="N640" s="872"/>
      <c r="O640" s="872"/>
      <c r="P640" s="872"/>
      <c r="Q640" s="872"/>
      <c r="R640" s="872"/>
      <c r="S640" s="872"/>
    </row>
    <row r="641" spans="11:19">
      <c r="K641" s="872"/>
      <c r="L641" s="872"/>
      <c r="M641" s="872"/>
      <c r="N641" s="872"/>
      <c r="O641" s="872"/>
      <c r="P641" s="872"/>
      <c r="Q641" s="872"/>
      <c r="R641" s="872"/>
      <c r="S641" s="872"/>
    </row>
    <row r="642" spans="11:19">
      <c r="K642" s="872"/>
      <c r="L642" s="872"/>
      <c r="M642" s="872"/>
      <c r="N642" s="872"/>
      <c r="O642" s="872"/>
      <c r="P642" s="872"/>
      <c r="Q642" s="872"/>
      <c r="R642" s="872"/>
      <c r="S642" s="872"/>
    </row>
    <row r="643" spans="11:19">
      <c r="K643" s="872"/>
      <c r="L643" s="872"/>
      <c r="M643" s="872"/>
      <c r="N643" s="872"/>
      <c r="O643" s="872"/>
      <c r="P643" s="872"/>
      <c r="Q643" s="872"/>
      <c r="R643" s="872"/>
      <c r="S643" s="872"/>
    </row>
    <row r="644" spans="11:19">
      <c r="K644" s="872"/>
      <c r="L644" s="872"/>
      <c r="M644" s="872"/>
      <c r="N644" s="872"/>
      <c r="O644" s="872"/>
      <c r="P644" s="872"/>
      <c r="Q644" s="872"/>
      <c r="R644" s="872"/>
      <c r="S644" s="872"/>
    </row>
    <row r="645" spans="11:19">
      <c r="K645" s="872"/>
      <c r="L645" s="872"/>
      <c r="M645" s="872"/>
      <c r="N645" s="872"/>
      <c r="O645" s="872"/>
      <c r="P645" s="872"/>
      <c r="Q645" s="872"/>
      <c r="R645" s="872"/>
      <c r="S645" s="872"/>
    </row>
    <row r="646" spans="11:19">
      <c r="K646" s="872"/>
      <c r="L646" s="872"/>
      <c r="M646" s="872"/>
      <c r="N646" s="872"/>
      <c r="O646" s="872"/>
      <c r="P646" s="872"/>
      <c r="Q646" s="872"/>
      <c r="R646" s="872"/>
      <c r="S646" s="872"/>
    </row>
    <row r="647" spans="11:19">
      <c r="K647" s="872"/>
      <c r="L647" s="872"/>
      <c r="M647" s="872"/>
      <c r="N647" s="872"/>
      <c r="O647" s="872"/>
      <c r="P647" s="872"/>
      <c r="Q647" s="872"/>
      <c r="R647" s="872"/>
      <c r="S647" s="872"/>
    </row>
    <row r="648" spans="11:19">
      <c r="K648" s="872"/>
      <c r="L648" s="872"/>
      <c r="M648" s="872"/>
      <c r="N648" s="872"/>
      <c r="O648" s="872"/>
      <c r="P648" s="872"/>
      <c r="Q648" s="872"/>
      <c r="R648" s="872"/>
      <c r="S648" s="872"/>
    </row>
    <row r="649" spans="11:19">
      <c r="K649" s="872"/>
      <c r="L649" s="872"/>
      <c r="M649" s="872"/>
      <c r="N649" s="872"/>
      <c r="O649" s="872"/>
      <c r="P649" s="872"/>
      <c r="Q649" s="872"/>
      <c r="R649" s="872"/>
      <c r="S649" s="872"/>
    </row>
    <row r="650" spans="11:19">
      <c r="K650" s="872"/>
      <c r="L650" s="872"/>
      <c r="M650" s="872"/>
      <c r="N650" s="872"/>
      <c r="O650" s="872"/>
      <c r="P650" s="872"/>
      <c r="Q650" s="872"/>
      <c r="R650" s="872"/>
      <c r="S650" s="872"/>
    </row>
    <row r="651" spans="11:19">
      <c r="K651" s="872"/>
      <c r="L651" s="872"/>
      <c r="M651" s="872"/>
      <c r="N651" s="872"/>
      <c r="O651" s="872"/>
      <c r="P651" s="872"/>
      <c r="Q651" s="872"/>
      <c r="R651" s="872"/>
      <c r="S651" s="872"/>
    </row>
    <row r="652" spans="11:19">
      <c r="K652" s="872"/>
      <c r="L652" s="872"/>
      <c r="M652" s="872"/>
      <c r="N652" s="872"/>
      <c r="O652" s="872"/>
      <c r="P652" s="872"/>
      <c r="Q652" s="872"/>
      <c r="R652" s="872"/>
      <c r="S652" s="872"/>
    </row>
    <row r="653" spans="11:19">
      <c r="K653" s="872"/>
      <c r="L653" s="872"/>
      <c r="M653" s="872"/>
      <c r="N653" s="872"/>
      <c r="O653" s="872"/>
      <c r="P653" s="872"/>
      <c r="Q653" s="872"/>
      <c r="R653" s="872"/>
      <c r="S653" s="872"/>
    </row>
    <row r="654" spans="11:19">
      <c r="K654" s="872"/>
      <c r="L654" s="872"/>
      <c r="M654" s="872"/>
      <c r="N654" s="872"/>
      <c r="O654" s="872"/>
      <c r="P654" s="872"/>
      <c r="Q654" s="872"/>
      <c r="R654" s="872"/>
      <c r="S654" s="872"/>
    </row>
    <row r="655" spans="11:19">
      <c r="K655" s="872"/>
      <c r="L655" s="872"/>
      <c r="M655" s="872"/>
      <c r="N655" s="872"/>
      <c r="O655" s="872"/>
      <c r="P655" s="872"/>
      <c r="Q655" s="872"/>
      <c r="R655" s="872"/>
      <c r="S655" s="872"/>
    </row>
    <row r="656" spans="11:19">
      <c r="K656" s="872"/>
      <c r="L656" s="872"/>
      <c r="M656" s="872"/>
      <c r="N656" s="872"/>
      <c r="O656" s="872"/>
      <c r="P656" s="872"/>
      <c r="Q656" s="872"/>
      <c r="R656" s="872"/>
      <c r="S656" s="872"/>
    </row>
    <row r="657" spans="11:19">
      <c r="K657" s="872"/>
      <c r="L657" s="872"/>
      <c r="M657" s="872"/>
      <c r="N657" s="872"/>
      <c r="O657" s="872"/>
      <c r="P657" s="872"/>
      <c r="Q657" s="872"/>
      <c r="R657" s="872"/>
      <c r="S657" s="872"/>
    </row>
    <row r="658" spans="11:19">
      <c r="K658" s="872"/>
      <c r="L658" s="872"/>
      <c r="M658" s="872"/>
      <c r="N658" s="872"/>
      <c r="O658" s="872"/>
      <c r="P658" s="872"/>
      <c r="Q658" s="872"/>
      <c r="R658" s="872"/>
      <c r="S658" s="872"/>
    </row>
    <row r="659" spans="11:19">
      <c r="K659" s="872"/>
      <c r="L659" s="872"/>
      <c r="M659" s="872"/>
      <c r="N659" s="872"/>
      <c r="O659" s="872"/>
      <c r="P659" s="872"/>
      <c r="Q659" s="872"/>
      <c r="R659" s="872"/>
      <c r="S659" s="872"/>
    </row>
    <row r="660" spans="11:19">
      <c r="K660" s="872"/>
      <c r="L660" s="872"/>
      <c r="M660" s="872"/>
      <c r="N660" s="872"/>
      <c r="O660" s="872"/>
      <c r="P660" s="872"/>
      <c r="Q660" s="872"/>
      <c r="R660" s="872"/>
      <c r="S660" s="872"/>
    </row>
    <row r="661" spans="11:19">
      <c r="K661" s="872"/>
      <c r="L661" s="872"/>
      <c r="M661" s="872"/>
      <c r="N661" s="872"/>
      <c r="O661" s="872"/>
      <c r="P661" s="872"/>
      <c r="Q661" s="872"/>
      <c r="R661" s="872"/>
      <c r="S661" s="872"/>
    </row>
    <row r="662" spans="11:19">
      <c r="K662" s="872"/>
      <c r="L662" s="872"/>
      <c r="M662" s="872"/>
      <c r="N662" s="872"/>
      <c r="O662" s="872"/>
      <c r="P662" s="872"/>
      <c r="Q662" s="872"/>
      <c r="R662" s="872"/>
      <c r="S662" s="872"/>
    </row>
    <row r="663" spans="11:19">
      <c r="K663" s="872"/>
      <c r="L663" s="872"/>
      <c r="M663" s="872"/>
      <c r="N663" s="872"/>
      <c r="O663" s="872"/>
      <c r="P663" s="872"/>
      <c r="Q663" s="872"/>
      <c r="R663" s="872"/>
      <c r="S663" s="872"/>
    </row>
    <row r="664" spans="11:19">
      <c r="K664" s="872"/>
      <c r="L664" s="872"/>
      <c r="M664" s="872"/>
      <c r="N664" s="872"/>
      <c r="O664" s="872"/>
      <c r="P664" s="872"/>
      <c r="Q664" s="872"/>
      <c r="R664" s="872"/>
      <c r="S664" s="872"/>
    </row>
    <row r="665" spans="11:19">
      <c r="K665" s="872"/>
      <c r="L665" s="872"/>
      <c r="M665" s="872"/>
      <c r="N665" s="872"/>
      <c r="O665" s="872"/>
      <c r="P665" s="872"/>
      <c r="Q665" s="872"/>
      <c r="R665" s="872"/>
      <c r="S665" s="872"/>
    </row>
    <row r="666" spans="11:19">
      <c r="K666" s="872"/>
      <c r="L666" s="872"/>
      <c r="M666" s="872"/>
      <c r="N666" s="872"/>
      <c r="O666" s="872"/>
      <c r="P666" s="872"/>
      <c r="Q666" s="872"/>
      <c r="R666" s="872"/>
      <c r="S666" s="872"/>
    </row>
    <row r="667" spans="11:19">
      <c r="K667" s="872"/>
      <c r="L667" s="872"/>
      <c r="M667" s="872"/>
      <c r="N667" s="872"/>
      <c r="O667" s="872"/>
      <c r="P667" s="872"/>
      <c r="Q667" s="872"/>
      <c r="R667" s="872"/>
      <c r="S667" s="872"/>
    </row>
    <row r="668" spans="11:19">
      <c r="K668" s="872"/>
      <c r="L668" s="872"/>
      <c r="M668" s="872"/>
      <c r="N668" s="872"/>
      <c r="O668" s="872"/>
      <c r="P668" s="872"/>
      <c r="Q668" s="872"/>
      <c r="R668" s="872"/>
      <c r="S668" s="872"/>
    </row>
    <row r="669" spans="11:19">
      <c r="K669" s="872"/>
      <c r="L669" s="872"/>
      <c r="M669" s="872"/>
      <c r="N669" s="872"/>
      <c r="O669" s="872"/>
      <c r="P669" s="872"/>
      <c r="Q669" s="872"/>
      <c r="R669" s="872"/>
      <c r="S669" s="872"/>
    </row>
    <row r="670" spans="11:19">
      <c r="K670" s="872"/>
      <c r="L670" s="872"/>
      <c r="M670" s="872"/>
      <c r="N670" s="872"/>
      <c r="O670" s="872"/>
      <c r="P670" s="872"/>
      <c r="Q670" s="872"/>
      <c r="R670" s="872"/>
      <c r="S670" s="872"/>
    </row>
    <row r="671" spans="11:19">
      <c r="K671" s="872"/>
      <c r="L671" s="872"/>
      <c r="M671" s="872"/>
      <c r="N671" s="872"/>
      <c r="O671" s="872"/>
      <c r="P671" s="872"/>
      <c r="Q671" s="872"/>
      <c r="R671" s="872"/>
      <c r="S671" s="872"/>
    </row>
    <row r="672" spans="11:19">
      <c r="K672" s="872"/>
      <c r="L672" s="872"/>
      <c r="M672" s="872"/>
      <c r="N672" s="872"/>
      <c r="O672" s="872"/>
      <c r="P672" s="872"/>
      <c r="Q672" s="872"/>
      <c r="R672" s="872"/>
      <c r="S672" s="872"/>
    </row>
    <row r="673" spans="11:19">
      <c r="K673" s="872"/>
      <c r="L673" s="872"/>
      <c r="M673" s="872"/>
      <c r="N673" s="872"/>
      <c r="O673" s="872"/>
      <c r="P673" s="872"/>
      <c r="Q673" s="872"/>
      <c r="R673" s="872"/>
      <c r="S673" s="872"/>
    </row>
    <row r="674" spans="11:19">
      <c r="K674" s="872"/>
      <c r="L674" s="872"/>
      <c r="M674" s="872"/>
      <c r="N674" s="872"/>
      <c r="O674" s="872"/>
      <c r="P674" s="872"/>
      <c r="Q674" s="872"/>
      <c r="R674" s="872"/>
      <c r="S674" s="872"/>
    </row>
    <row r="675" spans="11:19">
      <c r="K675" s="872"/>
      <c r="L675" s="872"/>
      <c r="M675" s="872"/>
      <c r="N675" s="872"/>
      <c r="O675" s="872"/>
      <c r="P675" s="872"/>
      <c r="Q675" s="872"/>
      <c r="R675" s="872"/>
      <c r="S675" s="872"/>
    </row>
    <row r="676" spans="11:19">
      <c r="K676" s="872"/>
      <c r="L676" s="872"/>
      <c r="M676" s="872"/>
      <c r="N676" s="872"/>
      <c r="O676" s="872"/>
      <c r="P676" s="872"/>
      <c r="Q676" s="872"/>
      <c r="R676" s="872"/>
      <c r="S676" s="872"/>
    </row>
    <row r="677" spans="11:19">
      <c r="K677" s="872"/>
      <c r="L677" s="872"/>
      <c r="M677" s="872"/>
      <c r="N677" s="872"/>
      <c r="O677" s="872"/>
      <c r="P677" s="872"/>
      <c r="Q677" s="872"/>
      <c r="R677" s="872"/>
      <c r="S677" s="872"/>
    </row>
    <row r="678" spans="11:19">
      <c r="K678" s="872"/>
      <c r="L678" s="872"/>
      <c r="M678" s="872"/>
      <c r="N678" s="872"/>
      <c r="O678" s="872"/>
      <c r="P678" s="872"/>
      <c r="Q678" s="872"/>
      <c r="R678" s="872"/>
      <c r="S678" s="872"/>
    </row>
    <row r="679" spans="11:19">
      <c r="K679" s="872"/>
      <c r="L679" s="872"/>
      <c r="M679" s="872"/>
      <c r="N679" s="872"/>
      <c r="O679" s="872"/>
      <c r="P679" s="872"/>
      <c r="Q679" s="872"/>
      <c r="R679" s="872"/>
      <c r="S679" s="872"/>
    </row>
    <row r="680" spans="11:19">
      <c r="K680" s="872"/>
      <c r="L680" s="872"/>
      <c r="M680" s="872"/>
      <c r="N680" s="872"/>
      <c r="O680" s="872"/>
      <c r="P680" s="872"/>
      <c r="Q680" s="872"/>
      <c r="R680" s="872"/>
      <c r="S680" s="872"/>
    </row>
    <row r="681" spans="11:19">
      <c r="K681" s="872"/>
      <c r="L681" s="872"/>
      <c r="M681" s="872"/>
      <c r="N681" s="872"/>
      <c r="O681" s="872"/>
      <c r="P681" s="872"/>
      <c r="Q681" s="872"/>
      <c r="R681" s="872"/>
      <c r="S681" s="872"/>
    </row>
    <row r="682" spans="11:19">
      <c r="K682" s="872"/>
      <c r="L682" s="872"/>
      <c r="M682" s="872"/>
      <c r="N682" s="872"/>
      <c r="O682" s="872"/>
      <c r="P682" s="872"/>
      <c r="Q682" s="872"/>
      <c r="R682" s="872"/>
      <c r="S682" s="872"/>
    </row>
    <row r="683" spans="11:19">
      <c r="K683" s="872"/>
      <c r="L683" s="872"/>
      <c r="M683" s="872"/>
      <c r="N683" s="872"/>
      <c r="O683" s="872"/>
      <c r="P683" s="872"/>
      <c r="Q683" s="872"/>
      <c r="R683" s="872"/>
      <c r="S683" s="872"/>
    </row>
    <row r="684" spans="11:19">
      <c r="K684" s="872"/>
      <c r="L684" s="872"/>
      <c r="M684" s="872"/>
      <c r="N684" s="872"/>
      <c r="O684" s="872"/>
      <c r="P684" s="872"/>
      <c r="Q684" s="872"/>
      <c r="R684" s="872"/>
      <c r="S684" s="872"/>
    </row>
    <row r="685" spans="11:19">
      <c r="K685" s="872"/>
      <c r="L685" s="872"/>
      <c r="M685" s="872"/>
      <c r="N685" s="872"/>
      <c r="O685" s="872"/>
      <c r="P685" s="872"/>
      <c r="Q685" s="872"/>
      <c r="R685" s="872"/>
      <c r="S685" s="872"/>
    </row>
    <row r="686" spans="11:19">
      <c r="K686" s="872"/>
      <c r="L686" s="872"/>
      <c r="M686" s="872"/>
      <c r="N686" s="872"/>
      <c r="O686" s="872"/>
      <c r="P686" s="872"/>
      <c r="Q686" s="872"/>
      <c r="R686" s="872"/>
      <c r="S686" s="872"/>
    </row>
    <row r="687" spans="11:19">
      <c r="K687" s="872"/>
      <c r="L687" s="872"/>
      <c r="M687" s="872"/>
      <c r="N687" s="872"/>
      <c r="O687" s="872"/>
      <c r="P687" s="872"/>
      <c r="Q687" s="872"/>
      <c r="R687" s="872"/>
      <c r="S687" s="872"/>
    </row>
    <row r="688" spans="11:19">
      <c r="K688" s="872"/>
      <c r="L688" s="872"/>
      <c r="M688" s="872"/>
      <c r="N688" s="872"/>
      <c r="O688" s="872"/>
      <c r="P688" s="872"/>
      <c r="Q688" s="872"/>
      <c r="R688" s="872"/>
      <c r="S688" s="872"/>
    </row>
    <row r="689" spans="11:19">
      <c r="K689" s="872"/>
      <c r="L689" s="872"/>
      <c r="M689" s="872"/>
      <c r="N689" s="872"/>
      <c r="O689" s="872"/>
      <c r="P689" s="872"/>
      <c r="Q689" s="872"/>
      <c r="R689" s="872"/>
      <c r="S689" s="872"/>
    </row>
    <row r="690" spans="11:19">
      <c r="K690" s="872"/>
      <c r="L690" s="872"/>
      <c r="M690" s="872"/>
      <c r="N690" s="872"/>
      <c r="O690" s="872"/>
      <c r="P690" s="872"/>
      <c r="Q690" s="872"/>
      <c r="R690" s="872"/>
      <c r="S690" s="872"/>
    </row>
    <row r="691" spans="11:19">
      <c r="K691" s="872"/>
      <c r="L691" s="872"/>
      <c r="M691" s="872"/>
      <c r="N691" s="872"/>
      <c r="O691" s="872"/>
      <c r="P691" s="872"/>
      <c r="Q691" s="872"/>
      <c r="R691" s="872"/>
      <c r="S691" s="872"/>
    </row>
    <row r="692" spans="11:19">
      <c r="K692" s="872"/>
      <c r="L692" s="872"/>
      <c r="M692" s="872"/>
      <c r="N692" s="872"/>
      <c r="O692" s="872"/>
      <c r="P692" s="872"/>
      <c r="Q692" s="872"/>
      <c r="R692" s="872"/>
      <c r="S692" s="872"/>
    </row>
    <row r="693" spans="11:19">
      <c r="K693" s="872"/>
      <c r="L693" s="872"/>
      <c r="M693" s="872"/>
      <c r="N693" s="872"/>
      <c r="O693" s="872"/>
      <c r="P693" s="872"/>
      <c r="Q693" s="872"/>
      <c r="R693" s="872"/>
      <c r="S693" s="872"/>
    </row>
    <row r="694" spans="11:19">
      <c r="K694" s="872"/>
      <c r="L694" s="872"/>
      <c r="M694" s="872"/>
      <c r="N694" s="872"/>
      <c r="O694" s="872"/>
      <c r="P694" s="872"/>
      <c r="Q694" s="872"/>
      <c r="R694" s="872"/>
      <c r="S694" s="872"/>
    </row>
    <row r="695" spans="11:19">
      <c r="K695" s="872"/>
      <c r="L695" s="872"/>
      <c r="M695" s="872"/>
      <c r="N695" s="872"/>
      <c r="O695" s="872"/>
      <c r="P695" s="872"/>
      <c r="Q695" s="872"/>
      <c r="R695" s="872"/>
      <c r="S695" s="872"/>
    </row>
    <row r="696" spans="11:19">
      <c r="K696" s="872"/>
      <c r="L696" s="872"/>
      <c r="M696" s="872"/>
      <c r="N696" s="872"/>
      <c r="O696" s="872"/>
      <c r="P696" s="872"/>
      <c r="Q696" s="872"/>
      <c r="R696" s="872"/>
      <c r="S696" s="872"/>
    </row>
    <row r="697" spans="11:19">
      <c r="K697" s="872"/>
      <c r="L697" s="872"/>
      <c r="M697" s="872"/>
      <c r="N697" s="872"/>
      <c r="O697" s="872"/>
      <c r="P697" s="872"/>
      <c r="Q697" s="872"/>
      <c r="R697" s="872"/>
      <c r="S697" s="872"/>
    </row>
    <row r="698" spans="11:19">
      <c r="K698" s="872"/>
      <c r="L698" s="872"/>
      <c r="M698" s="872"/>
      <c r="N698" s="872"/>
      <c r="O698" s="872"/>
      <c r="P698" s="872"/>
      <c r="Q698" s="872"/>
      <c r="R698" s="872"/>
      <c r="S698" s="872"/>
    </row>
    <row r="699" spans="11:19">
      <c r="K699" s="872"/>
      <c r="L699" s="872"/>
      <c r="M699" s="872"/>
      <c r="N699" s="872"/>
      <c r="O699" s="872"/>
      <c r="P699" s="872"/>
      <c r="Q699" s="872"/>
      <c r="R699" s="872"/>
      <c r="S699" s="872"/>
    </row>
    <row r="700" spans="11:19">
      <c r="K700" s="872"/>
      <c r="L700" s="872"/>
      <c r="M700" s="872"/>
      <c r="N700" s="872"/>
      <c r="O700" s="872"/>
      <c r="P700" s="872"/>
      <c r="Q700" s="872"/>
      <c r="R700" s="872"/>
      <c r="S700" s="872"/>
    </row>
    <row r="701" spans="11:19">
      <c r="K701" s="872"/>
      <c r="L701" s="872"/>
      <c r="M701" s="872"/>
      <c r="N701" s="872"/>
      <c r="O701" s="872"/>
      <c r="P701" s="872"/>
      <c r="Q701" s="872"/>
      <c r="R701" s="872"/>
      <c r="S701" s="872"/>
    </row>
    <row r="702" spans="11:19">
      <c r="K702" s="872"/>
      <c r="L702" s="872"/>
      <c r="M702" s="872"/>
      <c r="N702" s="872"/>
      <c r="O702" s="872"/>
      <c r="P702" s="872"/>
      <c r="Q702" s="872"/>
      <c r="R702" s="872"/>
      <c r="S702" s="872"/>
    </row>
    <row r="703" spans="11:19">
      <c r="K703" s="872"/>
      <c r="L703" s="872"/>
      <c r="M703" s="872"/>
      <c r="N703" s="872"/>
      <c r="O703" s="872"/>
      <c r="P703" s="872"/>
      <c r="Q703" s="872"/>
      <c r="R703" s="872"/>
      <c r="S703" s="872"/>
    </row>
    <row r="704" spans="11:19">
      <c r="K704" s="872"/>
      <c r="L704" s="872"/>
      <c r="M704" s="872"/>
      <c r="N704" s="872"/>
      <c r="O704" s="872"/>
      <c r="P704" s="872"/>
      <c r="Q704" s="872"/>
      <c r="R704" s="872"/>
      <c r="S704" s="872"/>
    </row>
    <row r="705" spans="11:19">
      <c r="K705" s="872"/>
      <c r="L705" s="872"/>
      <c r="M705" s="872"/>
      <c r="N705" s="872"/>
      <c r="O705" s="872"/>
      <c r="P705" s="872"/>
      <c r="Q705" s="872"/>
      <c r="R705" s="872"/>
      <c r="S705" s="872"/>
    </row>
    <row r="706" spans="11:19">
      <c r="K706" s="872"/>
      <c r="L706" s="872"/>
      <c r="M706" s="872"/>
      <c r="N706" s="872"/>
      <c r="O706" s="872"/>
      <c r="P706" s="872"/>
      <c r="Q706" s="872"/>
      <c r="R706" s="872"/>
      <c r="S706" s="872"/>
    </row>
    <row r="707" spans="11:19">
      <c r="K707" s="872"/>
      <c r="L707" s="872"/>
      <c r="M707" s="872"/>
      <c r="N707" s="872"/>
      <c r="O707" s="872"/>
      <c r="P707" s="872"/>
      <c r="Q707" s="872"/>
      <c r="R707" s="872"/>
      <c r="S707" s="872"/>
    </row>
    <row r="708" spans="11:19">
      <c r="K708" s="872"/>
      <c r="L708" s="872"/>
      <c r="M708" s="872"/>
      <c r="N708" s="872"/>
      <c r="O708" s="872"/>
      <c r="P708" s="872"/>
      <c r="Q708" s="872"/>
      <c r="R708" s="872"/>
      <c r="S708" s="872"/>
    </row>
    <row r="709" spans="11:19">
      <c r="K709" s="872"/>
      <c r="L709" s="872"/>
      <c r="M709" s="872"/>
      <c r="N709" s="872"/>
      <c r="O709" s="872"/>
      <c r="P709" s="872"/>
      <c r="Q709" s="872"/>
      <c r="R709" s="872"/>
      <c r="S709" s="872"/>
    </row>
    <row r="710" spans="11:19">
      <c r="K710" s="872"/>
      <c r="L710" s="872"/>
      <c r="M710" s="872"/>
      <c r="N710" s="872"/>
      <c r="O710" s="872"/>
      <c r="P710" s="872"/>
      <c r="Q710" s="872"/>
      <c r="R710" s="872"/>
      <c r="S710" s="872"/>
    </row>
    <row r="711" spans="11:19">
      <c r="K711" s="872"/>
      <c r="L711" s="872"/>
      <c r="M711" s="872"/>
      <c r="N711" s="872"/>
      <c r="O711" s="872"/>
      <c r="P711" s="872"/>
      <c r="Q711" s="872"/>
      <c r="R711" s="872"/>
      <c r="S711" s="872"/>
    </row>
    <row r="712" spans="11:19">
      <c r="K712" s="872"/>
      <c r="L712" s="872"/>
      <c r="M712" s="872"/>
      <c r="N712" s="872"/>
      <c r="O712" s="872"/>
      <c r="P712" s="872"/>
      <c r="Q712" s="872"/>
      <c r="R712" s="872"/>
      <c r="S712" s="872"/>
    </row>
    <row r="713" spans="11:19">
      <c r="K713" s="872"/>
      <c r="L713" s="872"/>
      <c r="M713" s="872"/>
      <c r="N713" s="872"/>
      <c r="O713" s="872"/>
      <c r="P713" s="872"/>
      <c r="Q713" s="872"/>
      <c r="R713" s="872"/>
      <c r="S713" s="872"/>
    </row>
    <row r="714" spans="11:19">
      <c r="K714" s="872"/>
      <c r="L714" s="872"/>
      <c r="M714" s="872"/>
      <c r="N714" s="872"/>
      <c r="O714" s="872"/>
      <c r="P714" s="872"/>
      <c r="Q714" s="872"/>
      <c r="R714" s="872"/>
      <c r="S714" s="872"/>
    </row>
    <row r="715" spans="11:19">
      <c r="K715" s="872"/>
      <c r="L715" s="872"/>
      <c r="M715" s="872"/>
      <c r="N715" s="872"/>
      <c r="O715" s="872"/>
      <c r="P715" s="872"/>
      <c r="Q715" s="872"/>
      <c r="R715" s="872"/>
      <c r="S715" s="872"/>
    </row>
    <row r="716" spans="11:19">
      <c r="K716" s="872"/>
      <c r="L716" s="872"/>
      <c r="M716" s="872"/>
      <c r="N716" s="872"/>
      <c r="O716" s="872"/>
      <c r="P716" s="872"/>
      <c r="Q716" s="872"/>
      <c r="R716" s="872"/>
      <c r="S716" s="872"/>
    </row>
    <row r="717" spans="11:19">
      <c r="K717" s="872"/>
      <c r="L717" s="872"/>
      <c r="M717" s="872"/>
      <c r="N717" s="872"/>
      <c r="O717" s="872"/>
      <c r="P717" s="872"/>
      <c r="Q717" s="872"/>
      <c r="R717" s="872"/>
      <c r="S717" s="872"/>
    </row>
    <row r="718" spans="11:19">
      <c r="K718" s="872"/>
      <c r="L718" s="872"/>
      <c r="M718" s="872"/>
      <c r="N718" s="872"/>
      <c r="O718" s="872"/>
      <c r="P718" s="872"/>
      <c r="Q718" s="872"/>
      <c r="R718" s="872"/>
      <c r="S718" s="872"/>
    </row>
    <row r="719" spans="11:19">
      <c r="K719" s="872"/>
      <c r="L719" s="872"/>
      <c r="M719" s="872"/>
      <c r="N719" s="872"/>
      <c r="O719" s="872"/>
      <c r="P719" s="872"/>
      <c r="Q719" s="872"/>
      <c r="R719" s="872"/>
      <c r="S719" s="872"/>
    </row>
    <row r="720" spans="11:19">
      <c r="K720" s="872"/>
      <c r="L720" s="872"/>
      <c r="M720" s="872"/>
      <c r="N720" s="872"/>
      <c r="O720" s="872"/>
      <c r="P720" s="872"/>
      <c r="Q720" s="872"/>
      <c r="R720" s="872"/>
      <c r="S720" s="872"/>
    </row>
    <row r="721" spans="11:19">
      <c r="K721" s="872"/>
      <c r="L721" s="872"/>
      <c r="M721" s="872"/>
      <c r="N721" s="872"/>
      <c r="O721" s="872"/>
      <c r="P721" s="872"/>
      <c r="Q721" s="872"/>
      <c r="R721" s="872"/>
      <c r="S721" s="872"/>
    </row>
    <row r="722" spans="11:19">
      <c r="K722" s="872"/>
      <c r="L722" s="872"/>
      <c r="M722" s="872"/>
      <c r="N722" s="872"/>
      <c r="O722" s="872"/>
      <c r="P722" s="872"/>
      <c r="Q722" s="872"/>
      <c r="R722" s="872"/>
      <c r="S722" s="872"/>
    </row>
    <row r="723" spans="11:19">
      <c r="K723" s="872"/>
      <c r="L723" s="872"/>
      <c r="M723" s="872"/>
      <c r="N723" s="872"/>
      <c r="O723" s="872"/>
      <c r="P723" s="872"/>
      <c r="Q723" s="872"/>
      <c r="R723" s="872"/>
      <c r="S723" s="872"/>
    </row>
    <row r="724" spans="11:19">
      <c r="K724" s="872"/>
      <c r="L724" s="872"/>
      <c r="M724" s="872"/>
      <c r="N724" s="872"/>
      <c r="O724" s="872"/>
      <c r="P724" s="872"/>
      <c r="Q724" s="872"/>
      <c r="R724" s="872"/>
      <c r="S724" s="872"/>
    </row>
    <row r="725" spans="11:19">
      <c r="K725" s="872"/>
      <c r="L725" s="872"/>
      <c r="M725" s="872"/>
      <c r="N725" s="872"/>
      <c r="O725" s="872"/>
      <c r="P725" s="872"/>
      <c r="Q725" s="872"/>
      <c r="R725" s="872"/>
      <c r="S725" s="872"/>
    </row>
    <row r="726" spans="11:19">
      <c r="K726" s="872"/>
      <c r="L726" s="872"/>
      <c r="M726" s="872"/>
      <c r="N726" s="872"/>
      <c r="O726" s="872"/>
      <c r="P726" s="872"/>
      <c r="Q726" s="872"/>
      <c r="R726" s="872"/>
      <c r="S726" s="872"/>
    </row>
    <row r="727" spans="11:19">
      <c r="K727" s="872"/>
      <c r="L727" s="872"/>
      <c r="M727" s="872"/>
      <c r="N727" s="872"/>
      <c r="O727" s="872"/>
      <c r="P727" s="872"/>
      <c r="Q727" s="872"/>
      <c r="R727" s="872"/>
      <c r="S727" s="872"/>
    </row>
    <row r="728" spans="11:19">
      <c r="K728" s="872"/>
      <c r="L728" s="872"/>
      <c r="M728" s="872"/>
      <c r="N728" s="872"/>
      <c r="O728" s="872"/>
      <c r="P728" s="872"/>
      <c r="Q728" s="872"/>
      <c r="R728" s="872"/>
      <c r="S728" s="872"/>
    </row>
    <row r="729" spans="11:19">
      <c r="K729" s="872"/>
      <c r="L729" s="872"/>
      <c r="M729" s="872"/>
      <c r="N729" s="872"/>
      <c r="O729" s="872"/>
      <c r="P729" s="872"/>
      <c r="Q729" s="872"/>
      <c r="R729" s="872"/>
      <c r="S729" s="872"/>
    </row>
    <row r="730" spans="11:19">
      <c r="K730" s="872"/>
      <c r="L730" s="872"/>
      <c r="M730" s="872"/>
      <c r="N730" s="872"/>
      <c r="O730" s="872"/>
      <c r="P730" s="872"/>
      <c r="Q730" s="872"/>
      <c r="R730" s="872"/>
      <c r="S730" s="872"/>
    </row>
    <row r="731" spans="11:19">
      <c r="K731" s="872"/>
      <c r="L731" s="872"/>
      <c r="M731" s="872"/>
      <c r="N731" s="872"/>
      <c r="O731" s="872"/>
      <c r="P731" s="872"/>
      <c r="Q731" s="872"/>
      <c r="R731" s="872"/>
      <c r="S731" s="872"/>
    </row>
    <row r="732" spans="11:19">
      <c r="K732" s="872"/>
      <c r="L732" s="872"/>
      <c r="M732" s="872"/>
      <c r="N732" s="872"/>
      <c r="O732" s="872"/>
      <c r="P732" s="872"/>
      <c r="Q732" s="872"/>
      <c r="R732" s="872"/>
      <c r="S732" s="872"/>
    </row>
    <row r="733" spans="11:19">
      <c r="K733" s="872"/>
      <c r="L733" s="872"/>
      <c r="M733" s="872"/>
      <c r="N733" s="872"/>
      <c r="O733" s="872"/>
      <c r="P733" s="872"/>
      <c r="Q733" s="872"/>
      <c r="R733" s="872"/>
      <c r="S733" s="872"/>
    </row>
    <row r="734" spans="11:19">
      <c r="K734" s="872"/>
      <c r="L734" s="872"/>
      <c r="M734" s="872"/>
      <c r="N734" s="872"/>
      <c r="O734" s="872"/>
      <c r="P734" s="872"/>
      <c r="Q734" s="872"/>
      <c r="R734" s="872"/>
      <c r="S734" s="872"/>
    </row>
    <row r="735" spans="11:19">
      <c r="K735" s="872"/>
      <c r="L735" s="872"/>
      <c r="M735" s="872"/>
      <c r="N735" s="872"/>
      <c r="O735" s="872"/>
      <c r="P735" s="872"/>
      <c r="Q735" s="872"/>
      <c r="R735" s="872"/>
      <c r="S735" s="872"/>
    </row>
    <row r="736" spans="11:19">
      <c r="K736" s="872"/>
      <c r="L736" s="872"/>
      <c r="M736" s="872"/>
      <c r="N736" s="872"/>
      <c r="O736" s="872"/>
      <c r="P736" s="872"/>
      <c r="Q736" s="872"/>
      <c r="R736" s="872"/>
      <c r="S736" s="872"/>
    </row>
    <row r="737" spans="11:19">
      <c r="K737" s="872"/>
      <c r="L737" s="872"/>
      <c r="M737" s="872"/>
      <c r="N737" s="872"/>
      <c r="O737" s="872"/>
      <c r="P737" s="872"/>
      <c r="Q737" s="872"/>
      <c r="R737" s="872"/>
      <c r="S737" s="872"/>
    </row>
    <row r="738" spans="11:19">
      <c r="K738" s="872"/>
      <c r="L738" s="872"/>
      <c r="M738" s="872"/>
      <c r="N738" s="872"/>
      <c r="O738" s="872"/>
      <c r="P738" s="872"/>
      <c r="Q738" s="872"/>
      <c r="R738" s="872"/>
      <c r="S738" s="872"/>
    </row>
    <row r="739" spans="11:19">
      <c r="K739" s="872"/>
      <c r="L739" s="872"/>
      <c r="M739" s="872"/>
      <c r="N739" s="872"/>
      <c r="O739" s="872"/>
      <c r="P739" s="872"/>
      <c r="Q739" s="872"/>
      <c r="R739" s="872"/>
      <c r="S739" s="872"/>
    </row>
    <row r="740" spans="11:19">
      <c r="K740" s="872"/>
      <c r="L740" s="872"/>
      <c r="M740" s="872"/>
      <c r="N740" s="872"/>
      <c r="O740" s="872"/>
      <c r="P740" s="872"/>
      <c r="Q740" s="872"/>
      <c r="R740" s="872"/>
      <c r="S740" s="872"/>
    </row>
    <row r="741" spans="11:19">
      <c r="K741" s="872"/>
      <c r="L741" s="872"/>
      <c r="M741" s="872"/>
      <c r="N741" s="872"/>
      <c r="O741" s="872"/>
      <c r="P741" s="872"/>
      <c r="Q741" s="872"/>
      <c r="R741" s="872"/>
      <c r="S741" s="872"/>
    </row>
    <row r="742" spans="11:19">
      <c r="K742" s="872"/>
      <c r="L742" s="872"/>
      <c r="M742" s="872"/>
      <c r="N742" s="872"/>
      <c r="O742" s="872"/>
      <c r="P742" s="872"/>
      <c r="Q742" s="872"/>
      <c r="R742" s="872"/>
      <c r="S742" s="872"/>
    </row>
    <row r="743" spans="11:19">
      <c r="K743" s="872"/>
      <c r="L743" s="872"/>
      <c r="M743" s="872"/>
      <c r="N743" s="872"/>
      <c r="O743" s="872"/>
      <c r="P743" s="872"/>
      <c r="Q743" s="872"/>
      <c r="R743" s="872"/>
      <c r="S743" s="872"/>
    </row>
    <row r="744" spans="11:19">
      <c r="K744" s="872"/>
      <c r="L744" s="872"/>
      <c r="M744" s="872"/>
      <c r="N744" s="872"/>
      <c r="O744" s="872"/>
      <c r="P744" s="872"/>
      <c r="Q744" s="872"/>
      <c r="R744" s="872"/>
      <c r="S744" s="872"/>
    </row>
    <row r="745" spans="11:19">
      <c r="K745" s="872"/>
      <c r="L745" s="872"/>
      <c r="M745" s="872"/>
      <c r="N745" s="872"/>
      <c r="O745" s="872"/>
      <c r="P745" s="872"/>
      <c r="Q745" s="872"/>
      <c r="R745" s="872"/>
      <c r="S745" s="872"/>
    </row>
    <row r="746" spans="11:19">
      <c r="K746" s="872"/>
      <c r="L746" s="872"/>
      <c r="M746" s="872"/>
      <c r="N746" s="872"/>
      <c r="O746" s="872"/>
      <c r="P746" s="872"/>
      <c r="Q746" s="872"/>
      <c r="R746" s="872"/>
      <c r="S746" s="872"/>
    </row>
    <row r="747" spans="11:19">
      <c r="K747" s="872"/>
      <c r="L747" s="872"/>
      <c r="M747" s="872"/>
      <c r="N747" s="872"/>
      <c r="O747" s="872"/>
      <c r="P747" s="872"/>
      <c r="Q747" s="872"/>
      <c r="R747" s="872"/>
      <c r="S747" s="872"/>
    </row>
    <row r="748" spans="11:19">
      <c r="K748" s="872"/>
      <c r="L748" s="872"/>
      <c r="M748" s="872"/>
      <c r="N748" s="872"/>
      <c r="O748" s="872"/>
      <c r="P748" s="872"/>
      <c r="Q748" s="872"/>
      <c r="R748" s="872"/>
      <c r="S748" s="872"/>
    </row>
    <row r="749" spans="11:19">
      <c r="K749" s="872"/>
      <c r="L749" s="872"/>
      <c r="M749" s="872"/>
      <c r="N749" s="872"/>
      <c r="O749" s="872"/>
      <c r="P749" s="872"/>
      <c r="Q749" s="872"/>
      <c r="R749" s="872"/>
      <c r="S749" s="872"/>
    </row>
    <row r="750" spans="11:19">
      <c r="K750" s="872"/>
      <c r="L750" s="872"/>
      <c r="M750" s="872"/>
      <c r="N750" s="872"/>
      <c r="O750" s="872"/>
      <c r="P750" s="872"/>
      <c r="Q750" s="872"/>
      <c r="R750" s="872"/>
      <c r="S750" s="872"/>
    </row>
    <row r="751" spans="11:19">
      <c r="K751" s="872"/>
      <c r="L751" s="872"/>
      <c r="M751" s="872"/>
      <c r="N751" s="872"/>
      <c r="O751" s="872"/>
      <c r="P751" s="872"/>
      <c r="Q751" s="872"/>
      <c r="R751" s="872"/>
      <c r="S751" s="872"/>
    </row>
    <row r="752" spans="11:19">
      <c r="K752" s="872"/>
      <c r="L752" s="872"/>
      <c r="M752" s="872"/>
      <c r="N752" s="872"/>
      <c r="O752" s="872"/>
      <c r="P752" s="872"/>
      <c r="Q752" s="872"/>
      <c r="R752" s="872"/>
      <c r="S752" s="872"/>
    </row>
    <row r="753" spans="11:19">
      <c r="K753" s="872"/>
      <c r="L753" s="872"/>
      <c r="M753" s="872"/>
      <c r="N753" s="872"/>
      <c r="O753" s="872"/>
      <c r="P753" s="872"/>
      <c r="Q753" s="872"/>
      <c r="R753" s="872"/>
      <c r="S753" s="872"/>
    </row>
    <row r="754" spans="11:19">
      <c r="K754" s="872"/>
      <c r="L754" s="872"/>
      <c r="M754" s="872"/>
      <c r="N754" s="872"/>
      <c r="O754" s="872"/>
      <c r="P754" s="872"/>
      <c r="Q754" s="872"/>
      <c r="R754" s="872"/>
      <c r="S754" s="872"/>
    </row>
    <row r="755" spans="11:19">
      <c r="K755" s="872"/>
      <c r="L755" s="872"/>
      <c r="M755" s="872"/>
      <c r="N755" s="872"/>
      <c r="O755" s="872"/>
      <c r="P755" s="872"/>
      <c r="Q755" s="872"/>
      <c r="R755" s="872"/>
      <c r="S755" s="872"/>
    </row>
    <row r="756" spans="11:19">
      <c r="K756" s="872"/>
      <c r="L756" s="872"/>
      <c r="M756" s="872"/>
      <c r="N756" s="872"/>
      <c r="O756" s="872"/>
      <c r="P756" s="872"/>
      <c r="Q756" s="872"/>
      <c r="R756" s="872"/>
      <c r="S756" s="872"/>
    </row>
    <row r="757" spans="11:19">
      <c r="K757" s="872"/>
      <c r="L757" s="872"/>
      <c r="M757" s="872"/>
      <c r="N757" s="872"/>
      <c r="O757" s="872"/>
      <c r="P757" s="872"/>
      <c r="Q757" s="872"/>
      <c r="R757" s="872"/>
      <c r="S757" s="872"/>
    </row>
    <row r="758" spans="11:19">
      <c r="K758" s="872"/>
      <c r="L758" s="872"/>
      <c r="M758" s="872"/>
      <c r="N758" s="872"/>
      <c r="O758" s="872"/>
      <c r="P758" s="872"/>
      <c r="Q758" s="872"/>
      <c r="R758" s="872"/>
      <c r="S758" s="872"/>
    </row>
    <row r="759" spans="11:19">
      <c r="K759" s="872"/>
      <c r="L759" s="872"/>
      <c r="M759" s="872"/>
      <c r="N759" s="872"/>
      <c r="O759" s="872"/>
      <c r="P759" s="872"/>
      <c r="Q759" s="872"/>
      <c r="R759" s="872"/>
      <c r="S759" s="872"/>
    </row>
    <row r="760" spans="11:19">
      <c r="K760" s="872"/>
      <c r="L760" s="872"/>
      <c r="M760" s="872"/>
      <c r="N760" s="872"/>
      <c r="O760" s="872"/>
      <c r="P760" s="872"/>
      <c r="Q760" s="872"/>
      <c r="R760" s="872"/>
      <c r="S760" s="872"/>
    </row>
    <row r="761" spans="11:19">
      <c r="K761" s="872"/>
      <c r="L761" s="872"/>
      <c r="M761" s="872"/>
      <c r="N761" s="872"/>
      <c r="O761" s="872"/>
      <c r="P761" s="872"/>
      <c r="Q761" s="872"/>
      <c r="R761" s="872"/>
      <c r="S761" s="872"/>
    </row>
    <row r="762" spans="11:19">
      <c r="K762" s="872"/>
      <c r="L762" s="872"/>
      <c r="M762" s="872"/>
      <c r="N762" s="872"/>
      <c r="O762" s="872"/>
      <c r="P762" s="872"/>
      <c r="Q762" s="872"/>
      <c r="R762" s="872"/>
      <c r="S762" s="872"/>
    </row>
    <row r="763" spans="11:19">
      <c r="K763" s="872"/>
      <c r="L763" s="872"/>
      <c r="M763" s="872"/>
      <c r="N763" s="872"/>
      <c r="O763" s="872"/>
      <c r="P763" s="872"/>
      <c r="Q763" s="872"/>
      <c r="R763" s="872"/>
      <c r="S763" s="872"/>
    </row>
    <row r="764" spans="11:19">
      <c r="K764" s="872"/>
      <c r="L764" s="872"/>
      <c r="M764" s="872"/>
      <c r="N764" s="872"/>
      <c r="O764" s="872"/>
      <c r="P764" s="872"/>
      <c r="Q764" s="872"/>
      <c r="R764" s="872"/>
      <c r="S764" s="872"/>
    </row>
    <row r="765" spans="11:19">
      <c r="K765" s="872"/>
      <c r="L765" s="872"/>
      <c r="M765" s="872"/>
      <c r="N765" s="872"/>
      <c r="O765" s="872"/>
      <c r="P765" s="872"/>
      <c r="Q765" s="872"/>
      <c r="R765" s="872"/>
      <c r="S765" s="872"/>
    </row>
    <row r="766" spans="11:19">
      <c r="K766" s="872"/>
      <c r="L766" s="872"/>
      <c r="M766" s="872"/>
      <c r="N766" s="872"/>
      <c r="O766" s="872"/>
      <c r="P766" s="872"/>
      <c r="Q766" s="872"/>
      <c r="R766" s="872"/>
      <c r="S766" s="872"/>
    </row>
    <row r="767" spans="11:19">
      <c r="K767" s="872"/>
      <c r="L767" s="872"/>
      <c r="M767" s="872"/>
      <c r="N767" s="872"/>
      <c r="O767" s="872"/>
      <c r="P767" s="872"/>
      <c r="Q767" s="872"/>
      <c r="R767" s="872"/>
      <c r="S767" s="872"/>
    </row>
    <row r="768" spans="11:19">
      <c r="K768" s="872"/>
      <c r="L768" s="872"/>
      <c r="M768" s="872"/>
      <c r="N768" s="872"/>
      <c r="O768" s="872"/>
      <c r="P768" s="872"/>
      <c r="Q768" s="872"/>
      <c r="R768" s="872"/>
      <c r="S768" s="872"/>
    </row>
    <row r="769" spans="11:19">
      <c r="K769" s="872"/>
      <c r="L769" s="872"/>
      <c r="M769" s="872"/>
      <c r="N769" s="872"/>
      <c r="O769" s="872"/>
      <c r="P769" s="872"/>
      <c r="Q769" s="872"/>
      <c r="R769" s="872"/>
      <c r="S769" s="872"/>
    </row>
    <row r="770" spans="11:19">
      <c r="K770" s="872"/>
      <c r="L770" s="872"/>
      <c r="M770" s="872"/>
      <c r="N770" s="872"/>
      <c r="O770" s="872"/>
      <c r="P770" s="872"/>
      <c r="Q770" s="872"/>
      <c r="R770" s="872"/>
      <c r="S770" s="872"/>
    </row>
    <row r="771" spans="11:19">
      <c r="K771" s="872"/>
      <c r="L771" s="872"/>
      <c r="M771" s="872"/>
      <c r="N771" s="872"/>
      <c r="O771" s="872"/>
      <c r="P771" s="872"/>
      <c r="Q771" s="872"/>
      <c r="R771" s="872"/>
      <c r="S771" s="872"/>
    </row>
    <row r="772" spans="11:19">
      <c r="K772" s="872"/>
      <c r="L772" s="872"/>
      <c r="M772" s="872"/>
      <c r="N772" s="872"/>
      <c r="O772" s="872"/>
      <c r="P772" s="872"/>
      <c r="Q772" s="872"/>
      <c r="R772" s="872"/>
      <c r="S772" s="872"/>
    </row>
    <row r="773" spans="11:19">
      <c r="K773" s="872"/>
      <c r="L773" s="872"/>
      <c r="M773" s="872"/>
      <c r="N773" s="872"/>
      <c r="O773" s="872"/>
      <c r="P773" s="872"/>
      <c r="Q773" s="872"/>
      <c r="R773" s="872"/>
      <c r="S773" s="872"/>
    </row>
    <row r="774" spans="11:19">
      <c r="K774" s="872"/>
      <c r="L774" s="872"/>
      <c r="M774" s="872"/>
      <c r="N774" s="872"/>
      <c r="O774" s="872"/>
      <c r="P774" s="872"/>
      <c r="Q774" s="872"/>
      <c r="R774" s="872"/>
      <c r="S774" s="872"/>
    </row>
    <row r="775" spans="11:19">
      <c r="K775" s="872"/>
      <c r="L775" s="872"/>
      <c r="M775" s="872"/>
      <c r="N775" s="872"/>
      <c r="O775" s="872"/>
      <c r="P775" s="872"/>
      <c r="Q775" s="872"/>
      <c r="R775" s="872"/>
      <c r="S775" s="872"/>
    </row>
    <row r="776" spans="11:19">
      <c r="K776" s="872"/>
      <c r="L776" s="872"/>
      <c r="M776" s="872"/>
      <c r="N776" s="872"/>
      <c r="O776" s="872"/>
      <c r="P776" s="872"/>
      <c r="Q776" s="872"/>
      <c r="R776" s="872"/>
      <c r="S776" s="872"/>
    </row>
    <row r="777" spans="11:19">
      <c r="K777" s="872"/>
      <c r="L777" s="872"/>
      <c r="M777" s="872"/>
      <c r="N777" s="872"/>
      <c r="O777" s="872"/>
      <c r="P777" s="872"/>
      <c r="Q777" s="872"/>
      <c r="R777" s="872"/>
      <c r="S777" s="872"/>
    </row>
    <row r="778" spans="11:19">
      <c r="K778" s="872"/>
      <c r="L778" s="872"/>
      <c r="M778" s="872"/>
      <c r="N778" s="872"/>
      <c r="O778" s="872"/>
      <c r="P778" s="872"/>
      <c r="Q778" s="872"/>
      <c r="R778" s="872"/>
      <c r="S778" s="872"/>
    </row>
    <row r="779" spans="11:19">
      <c r="K779" s="872"/>
      <c r="L779" s="872"/>
      <c r="M779" s="872"/>
      <c r="N779" s="872"/>
      <c r="O779" s="872"/>
      <c r="P779" s="872"/>
      <c r="Q779" s="872"/>
      <c r="R779" s="872"/>
      <c r="S779" s="872"/>
    </row>
    <row r="780" spans="11:19">
      <c r="K780" s="872"/>
      <c r="L780" s="872"/>
      <c r="M780" s="872"/>
      <c r="N780" s="872"/>
      <c r="O780" s="872"/>
      <c r="P780" s="872"/>
      <c r="Q780" s="872"/>
      <c r="R780" s="872"/>
      <c r="S780" s="872"/>
    </row>
    <row r="781" spans="11:19">
      <c r="K781" s="872"/>
      <c r="L781" s="872"/>
      <c r="M781" s="872"/>
      <c r="N781" s="872"/>
      <c r="O781" s="872"/>
      <c r="P781" s="872"/>
      <c r="Q781" s="872"/>
      <c r="R781" s="872"/>
      <c r="S781" s="872"/>
    </row>
    <row r="782" spans="11:19">
      <c r="K782" s="872"/>
      <c r="L782" s="872"/>
      <c r="M782" s="872"/>
      <c r="N782" s="872"/>
      <c r="O782" s="872"/>
      <c r="P782" s="872"/>
      <c r="Q782" s="872"/>
      <c r="R782" s="872"/>
      <c r="S782" s="872"/>
    </row>
    <row r="783" spans="11:19">
      <c r="K783" s="872"/>
      <c r="L783" s="872"/>
      <c r="M783" s="872"/>
      <c r="N783" s="872"/>
      <c r="O783" s="872"/>
      <c r="P783" s="872"/>
      <c r="Q783" s="872"/>
      <c r="R783" s="872"/>
      <c r="S783" s="872"/>
    </row>
    <row r="784" spans="11:19">
      <c r="K784" s="872"/>
      <c r="L784" s="872"/>
      <c r="M784" s="872"/>
      <c r="N784" s="872"/>
      <c r="O784" s="872"/>
      <c r="P784" s="872"/>
      <c r="Q784" s="872"/>
      <c r="R784" s="872"/>
      <c r="S784" s="872"/>
    </row>
    <row r="785" spans="11:19">
      <c r="K785" s="872"/>
      <c r="L785" s="872"/>
      <c r="M785" s="872"/>
      <c r="N785" s="872"/>
      <c r="O785" s="872"/>
      <c r="P785" s="872"/>
      <c r="Q785" s="872"/>
      <c r="R785" s="872"/>
      <c r="S785" s="872"/>
    </row>
    <row r="786" spans="11:19">
      <c r="K786" s="872"/>
      <c r="L786" s="872"/>
      <c r="M786" s="872"/>
      <c r="N786" s="872"/>
      <c r="O786" s="872"/>
      <c r="P786" s="872"/>
      <c r="Q786" s="872"/>
      <c r="R786" s="872"/>
      <c r="S786" s="872"/>
    </row>
    <row r="787" spans="11:19">
      <c r="K787" s="872"/>
      <c r="L787" s="872"/>
      <c r="M787" s="872"/>
      <c r="N787" s="872"/>
      <c r="O787" s="872"/>
      <c r="P787" s="872"/>
      <c r="Q787" s="872"/>
      <c r="R787" s="872"/>
      <c r="S787" s="872"/>
    </row>
    <row r="788" spans="11:19">
      <c r="K788" s="872"/>
      <c r="L788" s="872"/>
      <c r="M788" s="872"/>
      <c r="N788" s="872"/>
      <c r="O788" s="872"/>
      <c r="P788" s="872"/>
      <c r="Q788" s="872"/>
      <c r="R788" s="872"/>
      <c r="S788" s="872"/>
    </row>
    <row r="789" spans="11:19">
      <c r="K789" s="872"/>
      <c r="L789" s="872"/>
      <c r="M789" s="872"/>
      <c r="N789" s="872"/>
      <c r="O789" s="872"/>
      <c r="P789" s="872"/>
      <c r="Q789" s="872"/>
      <c r="R789" s="872"/>
      <c r="S789" s="872"/>
    </row>
    <row r="790" spans="11:19">
      <c r="K790" s="872"/>
      <c r="L790" s="872"/>
      <c r="M790" s="872"/>
      <c r="N790" s="872"/>
      <c r="O790" s="872"/>
      <c r="P790" s="872"/>
      <c r="Q790" s="872"/>
      <c r="R790" s="872"/>
      <c r="S790" s="872"/>
    </row>
    <row r="791" spans="11:19">
      <c r="K791" s="872"/>
      <c r="L791" s="872"/>
      <c r="M791" s="872"/>
      <c r="N791" s="872"/>
      <c r="O791" s="872"/>
      <c r="P791" s="872"/>
      <c r="Q791" s="872"/>
      <c r="R791" s="872"/>
      <c r="S791" s="872"/>
    </row>
    <row r="792" spans="11:19">
      <c r="K792" s="872"/>
      <c r="L792" s="872"/>
      <c r="M792" s="872"/>
      <c r="N792" s="872"/>
      <c r="O792" s="872"/>
      <c r="P792" s="872"/>
      <c r="Q792" s="872"/>
      <c r="R792" s="872"/>
      <c r="S792" s="872"/>
    </row>
    <row r="793" spans="11:19">
      <c r="K793" s="872"/>
      <c r="L793" s="872"/>
      <c r="M793" s="872"/>
      <c r="N793" s="872"/>
      <c r="O793" s="872"/>
      <c r="P793" s="872"/>
      <c r="Q793" s="872"/>
      <c r="R793" s="872"/>
      <c r="S793" s="872"/>
    </row>
    <row r="794" spans="11:19">
      <c r="K794" s="872"/>
      <c r="L794" s="872"/>
      <c r="M794" s="872"/>
      <c r="N794" s="872"/>
      <c r="O794" s="872"/>
      <c r="P794" s="872"/>
      <c r="Q794" s="872"/>
      <c r="R794" s="872"/>
      <c r="S794" s="872"/>
    </row>
    <row r="795" spans="11:19">
      <c r="K795" s="872"/>
      <c r="L795" s="872"/>
      <c r="M795" s="872"/>
      <c r="N795" s="872"/>
      <c r="O795" s="872"/>
      <c r="P795" s="872"/>
      <c r="Q795" s="872"/>
      <c r="R795" s="872"/>
      <c r="S795" s="872"/>
    </row>
    <row r="796" spans="11:19">
      <c r="K796" s="872"/>
      <c r="L796" s="872"/>
      <c r="M796" s="872"/>
      <c r="N796" s="872"/>
      <c r="O796" s="872"/>
      <c r="P796" s="872"/>
      <c r="Q796" s="872"/>
      <c r="R796" s="872"/>
      <c r="S796" s="872"/>
    </row>
    <row r="797" spans="11:19">
      <c r="K797" s="872"/>
      <c r="L797" s="872"/>
      <c r="M797" s="872"/>
      <c r="N797" s="872"/>
      <c r="O797" s="872"/>
      <c r="P797" s="872"/>
      <c r="Q797" s="872"/>
      <c r="R797" s="872"/>
      <c r="S797" s="872"/>
    </row>
    <row r="798" spans="11:19">
      <c r="K798" s="872"/>
      <c r="L798" s="872"/>
      <c r="M798" s="872"/>
      <c r="N798" s="872"/>
      <c r="O798" s="872"/>
      <c r="P798" s="872"/>
      <c r="Q798" s="872"/>
      <c r="R798" s="872"/>
      <c r="S798" s="872"/>
    </row>
    <row r="799" spans="11:19">
      <c r="K799" s="872"/>
      <c r="L799" s="872"/>
      <c r="M799" s="872"/>
      <c r="N799" s="872"/>
      <c r="O799" s="872"/>
      <c r="P799" s="872"/>
      <c r="Q799" s="872"/>
      <c r="R799" s="872"/>
      <c r="S799" s="872"/>
    </row>
    <row r="800" spans="11:19">
      <c r="K800" s="872"/>
      <c r="L800" s="872"/>
      <c r="M800" s="872"/>
      <c r="N800" s="872"/>
      <c r="O800" s="872"/>
      <c r="P800" s="872"/>
      <c r="Q800" s="872"/>
      <c r="R800" s="872"/>
      <c r="S800" s="872"/>
    </row>
    <row r="801" spans="11:19">
      <c r="K801" s="872"/>
      <c r="L801" s="872"/>
      <c r="M801" s="872"/>
      <c r="N801" s="872"/>
      <c r="O801" s="872"/>
      <c r="P801" s="872"/>
      <c r="Q801" s="872"/>
      <c r="R801" s="872"/>
      <c r="S801" s="872"/>
    </row>
    <row r="802" spans="11:19">
      <c r="K802" s="872"/>
      <c r="L802" s="872"/>
      <c r="M802" s="872"/>
      <c r="N802" s="872"/>
      <c r="O802" s="872"/>
      <c r="P802" s="872"/>
      <c r="Q802" s="872"/>
      <c r="R802" s="872"/>
      <c r="S802" s="872"/>
    </row>
    <row r="803" spans="11:19">
      <c r="K803" s="872"/>
      <c r="L803" s="872"/>
      <c r="M803" s="872"/>
      <c r="N803" s="872"/>
      <c r="O803" s="872"/>
      <c r="P803" s="872"/>
      <c r="Q803" s="872"/>
      <c r="R803" s="872"/>
      <c r="S803" s="872"/>
    </row>
    <row r="804" spans="11:19">
      <c r="K804" s="872"/>
      <c r="L804" s="872"/>
      <c r="M804" s="872"/>
      <c r="N804" s="872"/>
      <c r="O804" s="872"/>
      <c r="P804" s="872"/>
      <c r="Q804" s="872"/>
      <c r="R804" s="872"/>
      <c r="S804" s="872"/>
    </row>
    <row r="805" spans="11:19">
      <c r="K805" s="872"/>
      <c r="L805" s="872"/>
      <c r="M805" s="872"/>
      <c r="N805" s="872"/>
      <c r="O805" s="872"/>
      <c r="P805" s="872"/>
      <c r="Q805" s="872"/>
      <c r="R805" s="872"/>
      <c r="S805" s="872"/>
    </row>
    <row r="806" spans="11:19">
      <c r="K806" s="872"/>
      <c r="L806" s="872"/>
      <c r="M806" s="872"/>
      <c r="N806" s="872"/>
      <c r="O806" s="872"/>
      <c r="P806" s="872"/>
      <c r="Q806" s="872"/>
      <c r="R806" s="872"/>
      <c r="S806" s="872"/>
    </row>
    <row r="807" spans="11:19">
      <c r="K807" s="872"/>
      <c r="L807" s="872"/>
      <c r="M807" s="872"/>
      <c r="N807" s="872"/>
      <c r="O807" s="872"/>
      <c r="P807" s="872"/>
      <c r="Q807" s="872"/>
      <c r="R807" s="872"/>
      <c r="S807" s="872"/>
    </row>
    <row r="808" spans="11:19">
      <c r="K808" s="872"/>
      <c r="L808" s="872"/>
      <c r="M808" s="872"/>
      <c r="N808" s="872"/>
      <c r="O808" s="872"/>
      <c r="P808" s="872"/>
      <c r="Q808" s="872"/>
      <c r="R808" s="872"/>
      <c r="S808" s="872"/>
    </row>
    <row r="809" spans="11:19">
      <c r="K809" s="872"/>
      <c r="L809" s="872"/>
      <c r="M809" s="872"/>
      <c r="N809" s="872"/>
      <c r="O809" s="872"/>
      <c r="P809" s="872"/>
      <c r="Q809" s="872"/>
      <c r="R809" s="872"/>
      <c r="S809" s="872"/>
    </row>
    <row r="810" spans="11:19">
      <c r="K810" s="872"/>
      <c r="L810" s="872"/>
      <c r="M810" s="872"/>
      <c r="N810" s="872"/>
      <c r="O810" s="872"/>
      <c r="P810" s="872"/>
      <c r="Q810" s="872"/>
      <c r="R810" s="872"/>
      <c r="S810" s="872"/>
    </row>
    <row r="811" spans="11:19">
      <c r="K811" s="872"/>
      <c r="L811" s="872"/>
      <c r="M811" s="872"/>
      <c r="N811" s="872"/>
      <c r="O811" s="872"/>
      <c r="P811" s="872"/>
      <c r="Q811" s="872"/>
      <c r="R811" s="872"/>
      <c r="S811" s="872"/>
    </row>
    <row r="812" spans="11:19">
      <c r="K812" s="872"/>
      <c r="L812" s="872"/>
      <c r="M812" s="872"/>
      <c r="N812" s="872"/>
      <c r="O812" s="872"/>
      <c r="P812" s="872"/>
      <c r="Q812" s="872"/>
      <c r="R812" s="872"/>
      <c r="S812" s="872"/>
    </row>
    <row r="813" spans="11:19">
      <c r="K813" s="872"/>
      <c r="L813" s="872"/>
      <c r="M813" s="872"/>
      <c r="N813" s="872"/>
      <c r="O813" s="872"/>
      <c r="P813" s="872"/>
      <c r="Q813" s="872"/>
      <c r="R813" s="872"/>
      <c r="S813" s="872"/>
    </row>
    <row r="814" spans="11:19">
      <c r="K814" s="872"/>
      <c r="L814" s="872"/>
      <c r="M814" s="872"/>
      <c r="N814" s="872"/>
      <c r="O814" s="872"/>
      <c r="P814" s="872"/>
      <c r="Q814" s="872"/>
      <c r="R814" s="872"/>
      <c r="S814" s="872"/>
    </row>
    <row r="815" spans="11:19">
      <c r="K815" s="872"/>
      <c r="L815" s="872"/>
      <c r="M815" s="872"/>
      <c r="N815" s="872"/>
      <c r="O815" s="872"/>
      <c r="P815" s="872"/>
      <c r="Q815" s="872"/>
      <c r="R815" s="872"/>
      <c r="S815" s="872"/>
    </row>
    <row r="816" spans="11:19">
      <c r="K816" s="872"/>
      <c r="L816" s="872"/>
      <c r="M816" s="872"/>
      <c r="N816" s="872"/>
      <c r="O816" s="872"/>
      <c r="P816" s="872"/>
      <c r="Q816" s="872"/>
      <c r="R816" s="872"/>
      <c r="S816" s="872"/>
    </row>
    <row r="817" spans="11:19">
      <c r="K817" s="872"/>
      <c r="L817" s="872"/>
      <c r="M817" s="872"/>
      <c r="N817" s="872"/>
      <c r="O817" s="872"/>
      <c r="P817" s="872"/>
      <c r="Q817" s="872"/>
      <c r="R817" s="872"/>
      <c r="S817" s="872"/>
    </row>
    <row r="818" spans="11:19">
      <c r="K818" s="872"/>
      <c r="L818" s="872"/>
      <c r="M818" s="872"/>
      <c r="N818" s="872"/>
      <c r="O818" s="872"/>
      <c r="P818" s="872"/>
      <c r="Q818" s="872"/>
      <c r="R818" s="872"/>
      <c r="S818" s="872"/>
    </row>
    <row r="819" spans="11:19">
      <c r="K819" s="872"/>
      <c r="L819" s="872"/>
      <c r="M819" s="872"/>
      <c r="N819" s="872"/>
      <c r="O819" s="872"/>
      <c r="P819" s="872"/>
      <c r="Q819" s="872"/>
      <c r="R819" s="872"/>
      <c r="S819" s="872"/>
    </row>
    <row r="820" spans="11:19">
      <c r="K820" s="872"/>
      <c r="L820" s="872"/>
      <c r="M820" s="872"/>
      <c r="N820" s="872"/>
      <c r="O820" s="872"/>
      <c r="P820" s="872"/>
      <c r="Q820" s="872"/>
      <c r="R820" s="872"/>
      <c r="S820" s="872"/>
    </row>
    <row r="821" spans="11:19">
      <c r="K821" s="872"/>
      <c r="L821" s="872"/>
      <c r="M821" s="872"/>
      <c r="N821" s="872"/>
      <c r="O821" s="872"/>
      <c r="P821" s="872"/>
      <c r="Q821" s="872"/>
      <c r="R821" s="872"/>
      <c r="S821" s="872"/>
    </row>
    <row r="822" spans="11:19">
      <c r="K822" s="872"/>
      <c r="L822" s="872"/>
      <c r="M822" s="872"/>
      <c r="N822" s="872"/>
      <c r="O822" s="872"/>
      <c r="P822" s="872"/>
      <c r="Q822" s="872"/>
      <c r="R822" s="872"/>
      <c r="S822" s="872"/>
    </row>
    <row r="823" spans="11:19">
      <c r="K823" s="872"/>
      <c r="L823" s="872"/>
      <c r="M823" s="872"/>
      <c r="N823" s="872"/>
      <c r="O823" s="872"/>
      <c r="P823" s="872"/>
      <c r="Q823" s="872"/>
      <c r="R823" s="872"/>
      <c r="S823" s="872"/>
    </row>
    <row r="824" spans="11:19">
      <c r="K824" s="872"/>
      <c r="L824" s="872"/>
      <c r="M824" s="872"/>
      <c r="N824" s="872"/>
      <c r="O824" s="872"/>
      <c r="P824" s="872"/>
      <c r="Q824" s="872"/>
      <c r="R824" s="872"/>
      <c r="S824" s="872"/>
    </row>
    <row r="825" spans="11:19">
      <c r="K825" s="872"/>
      <c r="L825" s="872"/>
      <c r="M825" s="872"/>
      <c r="N825" s="872"/>
      <c r="O825" s="872"/>
      <c r="P825" s="872"/>
      <c r="Q825" s="872"/>
      <c r="R825" s="872"/>
      <c r="S825" s="872"/>
    </row>
    <row r="826" spans="11:19">
      <c r="K826" s="872"/>
      <c r="L826" s="872"/>
      <c r="M826" s="872"/>
      <c r="N826" s="872"/>
      <c r="O826" s="872"/>
      <c r="P826" s="872"/>
      <c r="Q826" s="872"/>
      <c r="R826" s="872"/>
      <c r="S826" s="872"/>
    </row>
    <row r="827" spans="11:19">
      <c r="K827" s="872"/>
      <c r="L827" s="872"/>
      <c r="M827" s="872"/>
      <c r="N827" s="872"/>
      <c r="O827" s="872"/>
      <c r="P827" s="872"/>
      <c r="Q827" s="872"/>
      <c r="R827" s="872"/>
      <c r="S827" s="872"/>
    </row>
    <row r="828" spans="11:19">
      <c r="K828" s="872"/>
      <c r="L828" s="872"/>
      <c r="M828" s="872"/>
      <c r="N828" s="872"/>
      <c r="O828" s="872"/>
      <c r="P828" s="872"/>
      <c r="Q828" s="872"/>
      <c r="R828" s="872"/>
      <c r="S828" s="872"/>
    </row>
    <row r="829" spans="11:19">
      <c r="K829" s="872"/>
      <c r="L829" s="872"/>
      <c r="M829" s="872"/>
      <c r="N829" s="872"/>
      <c r="O829" s="872"/>
      <c r="P829" s="872"/>
      <c r="Q829" s="872"/>
      <c r="R829" s="872"/>
      <c r="S829" s="872"/>
    </row>
    <row r="830" spans="11:19">
      <c r="K830" s="872"/>
      <c r="L830" s="872"/>
      <c r="M830" s="872"/>
      <c r="N830" s="872"/>
      <c r="O830" s="872"/>
      <c r="P830" s="872"/>
      <c r="Q830" s="872"/>
      <c r="R830" s="872"/>
      <c r="S830" s="872"/>
    </row>
    <row r="831" spans="11:19">
      <c r="K831" s="872"/>
      <c r="L831" s="872"/>
      <c r="M831" s="872"/>
      <c r="N831" s="872"/>
      <c r="O831" s="872"/>
      <c r="P831" s="872"/>
      <c r="Q831" s="872"/>
      <c r="R831" s="872"/>
      <c r="S831" s="872"/>
    </row>
    <row r="832" spans="11:19">
      <c r="K832" s="872"/>
      <c r="L832" s="872"/>
      <c r="M832" s="872"/>
      <c r="N832" s="872"/>
      <c r="O832" s="872"/>
      <c r="P832" s="872"/>
      <c r="Q832" s="872"/>
      <c r="R832" s="872"/>
      <c r="S832" s="872"/>
    </row>
    <row r="833" spans="11:19">
      <c r="K833" s="872"/>
      <c r="L833" s="872"/>
      <c r="M833" s="872"/>
      <c r="N833" s="872"/>
      <c r="O833" s="872"/>
      <c r="P833" s="872"/>
      <c r="Q833" s="872"/>
      <c r="R833" s="872"/>
      <c r="S833" s="872"/>
    </row>
    <row r="834" spans="11:19">
      <c r="K834" s="872"/>
      <c r="L834" s="872"/>
      <c r="M834" s="872"/>
      <c r="N834" s="872"/>
      <c r="O834" s="872"/>
      <c r="P834" s="872"/>
      <c r="Q834" s="872"/>
      <c r="R834" s="872"/>
      <c r="S834" s="872"/>
    </row>
    <row r="835" spans="11:19">
      <c r="K835" s="872"/>
      <c r="L835" s="872"/>
      <c r="M835" s="872"/>
      <c r="N835" s="872"/>
      <c r="O835" s="872"/>
      <c r="P835" s="872"/>
      <c r="Q835" s="872"/>
      <c r="R835" s="872"/>
      <c r="S835" s="872"/>
    </row>
    <row r="836" spans="11:19">
      <c r="K836" s="872"/>
      <c r="L836" s="872"/>
      <c r="M836" s="872"/>
      <c r="N836" s="872"/>
      <c r="O836" s="872"/>
      <c r="P836" s="872"/>
      <c r="Q836" s="872"/>
      <c r="R836" s="872"/>
      <c r="S836" s="872"/>
    </row>
    <row r="837" spans="11:19">
      <c r="K837" s="872"/>
      <c r="L837" s="872"/>
      <c r="M837" s="872"/>
      <c r="N837" s="872"/>
      <c r="O837" s="872"/>
      <c r="P837" s="872"/>
      <c r="Q837" s="872"/>
      <c r="R837" s="872"/>
      <c r="S837" s="872"/>
    </row>
    <row r="838" spans="11:19">
      <c r="K838" s="872"/>
      <c r="L838" s="872"/>
      <c r="M838" s="872"/>
      <c r="N838" s="872"/>
      <c r="O838" s="872"/>
      <c r="P838" s="872"/>
      <c r="Q838" s="872"/>
      <c r="R838" s="872"/>
      <c r="S838" s="872"/>
    </row>
    <row r="839" spans="11:19">
      <c r="K839" s="872"/>
      <c r="L839" s="872"/>
      <c r="M839" s="872"/>
      <c r="N839" s="872"/>
      <c r="O839" s="872"/>
      <c r="P839" s="872"/>
      <c r="Q839" s="872"/>
      <c r="R839" s="872"/>
      <c r="S839" s="872"/>
    </row>
    <row r="840" spans="11:19">
      <c r="K840" s="872"/>
      <c r="L840" s="872"/>
      <c r="M840" s="872"/>
      <c r="N840" s="872"/>
      <c r="O840" s="872"/>
      <c r="P840" s="872"/>
      <c r="Q840" s="872"/>
      <c r="R840" s="872"/>
      <c r="S840" s="872"/>
    </row>
    <row r="841" spans="11:19">
      <c r="K841" s="872"/>
      <c r="L841" s="872"/>
      <c r="M841" s="872"/>
      <c r="N841" s="872"/>
      <c r="O841" s="872"/>
      <c r="P841" s="872"/>
      <c r="Q841" s="872"/>
      <c r="R841" s="872"/>
      <c r="S841" s="872"/>
    </row>
    <row r="842" spans="11:19">
      <c r="K842" s="872"/>
      <c r="L842" s="872"/>
      <c r="M842" s="872"/>
      <c r="N842" s="872"/>
      <c r="O842" s="872"/>
      <c r="P842" s="872"/>
      <c r="Q842" s="872"/>
      <c r="R842" s="872"/>
      <c r="S842" s="872"/>
    </row>
    <row r="843" spans="11:19">
      <c r="K843" s="872"/>
      <c r="L843" s="872"/>
      <c r="M843" s="872"/>
      <c r="N843" s="872"/>
      <c r="O843" s="872"/>
      <c r="P843" s="872"/>
      <c r="Q843" s="872"/>
      <c r="R843" s="872"/>
      <c r="S843" s="872"/>
    </row>
    <row r="844" spans="11:19">
      <c r="K844" s="872"/>
      <c r="L844" s="872"/>
      <c r="M844" s="872"/>
      <c r="N844" s="872"/>
      <c r="O844" s="872"/>
      <c r="P844" s="872"/>
      <c r="Q844" s="872"/>
      <c r="R844" s="872"/>
      <c r="S844" s="872"/>
    </row>
    <row r="845" spans="11:19">
      <c r="K845" s="872"/>
      <c r="L845" s="872"/>
      <c r="M845" s="872"/>
      <c r="N845" s="872"/>
      <c r="O845" s="872"/>
      <c r="P845" s="872"/>
      <c r="Q845" s="872"/>
      <c r="R845" s="872"/>
      <c r="S845" s="872"/>
    </row>
    <row r="846" spans="11:19">
      <c r="K846" s="872"/>
      <c r="L846" s="872"/>
      <c r="M846" s="872"/>
      <c r="N846" s="872"/>
      <c r="O846" s="872"/>
      <c r="P846" s="872"/>
      <c r="Q846" s="872"/>
      <c r="R846" s="872"/>
      <c r="S846" s="872"/>
    </row>
    <row r="847" spans="11:19">
      <c r="K847" s="872"/>
      <c r="L847" s="872"/>
      <c r="M847" s="872"/>
      <c r="N847" s="872"/>
      <c r="O847" s="872"/>
      <c r="P847" s="872"/>
      <c r="Q847" s="872"/>
      <c r="R847" s="872"/>
      <c r="S847" s="872"/>
    </row>
    <row r="848" spans="11:19">
      <c r="K848" s="872"/>
      <c r="L848" s="872"/>
      <c r="M848" s="872"/>
      <c r="N848" s="872"/>
      <c r="O848" s="872"/>
      <c r="P848" s="872"/>
      <c r="Q848" s="872"/>
      <c r="R848" s="872"/>
      <c r="S848" s="872"/>
    </row>
    <row r="849" spans="11:19">
      <c r="K849" s="872"/>
      <c r="L849" s="872"/>
      <c r="M849" s="872"/>
      <c r="N849" s="872"/>
      <c r="O849" s="872"/>
      <c r="P849" s="872"/>
      <c r="Q849" s="872"/>
      <c r="R849" s="872"/>
      <c r="S849" s="872"/>
    </row>
    <row r="850" spans="11:19">
      <c r="K850" s="872"/>
      <c r="L850" s="872"/>
      <c r="M850" s="872"/>
      <c r="N850" s="872"/>
      <c r="O850" s="872"/>
      <c r="P850" s="872"/>
      <c r="Q850" s="872"/>
      <c r="R850" s="872"/>
      <c r="S850" s="872"/>
    </row>
    <row r="851" spans="11:19">
      <c r="K851" s="872"/>
      <c r="L851" s="872"/>
      <c r="M851" s="872"/>
      <c r="N851" s="872"/>
      <c r="O851" s="872"/>
      <c r="P851" s="872"/>
      <c r="Q851" s="872"/>
      <c r="R851" s="872"/>
      <c r="S851" s="872"/>
    </row>
    <row r="852" spans="11:19">
      <c r="K852" s="872"/>
      <c r="L852" s="872"/>
      <c r="M852" s="872"/>
      <c r="N852" s="872"/>
      <c r="O852" s="872"/>
      <c r="P852" s="872"/>
      <c r="Q852" s="872"/>
      <c r="R852" s="872"/>
      <c r="S852" s="872"/>
    </row>
    <row r="853" spans="11:19">
      <c r="K853" s="872"/>
      <c r="L853" s="872"/>
      <c r="M853" s="872"/>
      <c r="N853" s="872"/>
      <c r="O853" s="872"/>
      <c r="P853" s="872"/>
      <c r="Q853" s="872"/>
      <c r="R853" s="872"/>
      <c r="S853" s="872"/>
    </row>
    <row r="854" spans="11:19">
      <c r="K854" s="872"/>
      <c r="L854" s="872"/>
      <c r="M854" s="872"/>
      <c r="N854" s="872"/>
      <c r="O854" s="872"/>
      <c r="P854" s="872"/>
      <c r="Q854" s="872"/>
      <c r="R854" s="872"/>
      <c r="S854" s="872"/>
    </row>
    <row r="855" spans="11:19">
      <c r="K855" s="872"/>
      <c r="L855" s="872"/>
      <c r="M855" s="872"/>
      <c r="N855" s="872"/>
      <c r="O855" s="872"/>
      <c r="P855" s="872"/>
      <c r="Q855" s="872"/>
      <c r="R855" s="872"/>
      <c r="S855" s="872"/>
    </row>
    <row r="856" spans="11:19">
      <c r="K856" s="872"/>
      <c r="L856" s="872"/>
      <c r="M856" s="872"/>
      <c r="N856" s="872"/>
      <c r="O856" s="872"/>
      <c r="P856" s="872"/>
      <c r="Q856" s="872"/>
      <c r="R856" s="872"/>
      <c r="S856" s="872"/>
    </row>
    <row r="857" spans="11:19">
      <c r="K857" s="872"/>
      <c r="L857" s="872"/>
      <c r="M857" s="872"/>
      <c r="N857" s="872"/>
      <c r="O857" s="872"/>
      <c r="P857" s="872"/>
      <c r="Q857" s="872"/>
      <c r="R857" s="872"/>
      <c r="S857" s="872"/>
    </row>
    <row r="858" spans="11:19">
      <c r="K858" s="872"/>
      <c r="L858" s="872"/>
      <c r="M858" s="872"/>
      <c r="N858" s="872"/>
      <c r="O858" s="872"/>
      <c r="P858" s="872"/>
      <c r="Q858" s="872"/>
      <c r="R858" s="872"/>
      <c r="S858" s="872"/>
    </row>
    <row r="859" spans="11:19">
      <c r="K859" s="872"/>
      <c r="L859" s="872"/>
      <c r="M859" s="872"/>
      <c r="N859" s="872"/>
      <c r="O859" s="872"/>
      <c r="P859" s="872"/>
      <c r="Q859" s="872"/>
      <c r="R859" s="872"/>
      <c r="S859" s="872"/>
    </row>
    <row r="860" spans="11:19">
      <c r="K860" s="872"/>
      <c r="L860" s="872"/>
      <c r="M860" s="872"/>
      <c r="N860" s="872"/>
      <c r="O860" s="872"/>
      <c r="P860" s="872"/>
      <c r="Q860" s="872"/>
      <c r="R860" s="872"/>
      <c r="S860" s="872"/>
    </row>
    <row r="861" spans="11:19">
      <c r="K861" s="872"/>
      <c r="L861" s="872"/>
      <c r="M861" s="872"/>
      <c r="N861" s="872"/>
      <c r="O861" s="872"/>
      <c r="P861" s="872"/>
      <c r="Q861" s="872"/>
      <c r="R861" s="872"/>
      <c r="S861" s="872"/>
    </row>
    <row r="862" spans="11:19">
      <c r="K862" s="872"/>
      <c r="L862" s="872"/>
      <c r="M862" s="872"/>
      <c r="N862" s="872"/>
      <c r="O862" s="872"/>
      <c r="P862" s="872"/>
      <c r="Q862" s="872"/>
      <c r="R862" s="872"/>
      <c r="S862" s="872"/>
    </row>
    <row r="863" spans="11:19">
      <c r="K863" s="872"/>
      <c r="L863" s="872"/>
      <c r="M863" s="872"/>
      <c r="N863" s="872"/>
      <c r="O863" s="872"/>
      <c r="P863" s="872"/>
      <c r="Q863" s="872"/>
      <c r="R863" s="872"/>
      <c r="S863" s="872"/>
    </row>
    <row r="864" spans="11:19">
      <c r="K864" s="872"/>
      <c r="L864" s="872"/>
      <c r="M864" s="872"/>
      <c r="N864" s="872"/>
      <c r="O864" s="872"/>
      <c r="P864" s="872"/>
      <c r="Q864" s="872"/>
      <c r="R864" s="872"/>
      <c r="S864" s="872"/>
    </row>
    <row r="865" spans="11:19">
      <c r="K865" s="872"/>
      <c r="L865" s="872"/>
      <c r="M865" s="872"/>
      <c r="N865" s="872"/>
      <c r="O865" s="872"/>
      <c r="P865" s="872"/>
      <c r="Q865" s="872"/>
      <c r="R865" s="872"/>
      <c r="S865" s="872"/>
    </row>
    <row r="866" spans="11:19">
      <c r="K866" s="872"/>
      <c r="L866" s="872"/>
      <c r="M866" s="872"/>
      <c r="N866" s="872"/>
      <c r="O866" s="872"/>
      <c r="P866" s="872"/>
      <c r="Q866" s="872"/>
      <c r="R866" s="872"/>
      <c r="S866" s="872"/>
    </row>
    <row r="867" spans="11:19">
      <c r="K867" s="872"/>
      <c r="L867" s="872"/>
      <c r="M867" s="872"/>
      <c r="N867" s="872"/>
      <c r="O867" s="872"/>
      <c r="P867" s="872"/>
      <c r="Q867" s="872"/>
      <c r="R867" s="872"/>
      <c r="S867" s="872"/>
    </row>
    <row r="868" spans="11:19">
      <c r="K868" s="872"/>
      <c r="L868" s="872"/>
      <c r="M868" s="872"/>
      <c r="N868" s="872"/>
      <c r="O868" s="872"/>
      <c r="P868" s="872"/>
      <c r="Q868" s="872"/>
      <c r="R868" s="872"/>
      <c r="S868" s="872"/>
    </row>
    <row r="869" spans="11:19">
      <c r="K869" s="872"/>
      <c r="L869" s="872"/>
      <c r="M869" s="872"/>
      <c r="N869" s="872"/>
      <c r="O869" s="872"/>
      <c r="P869" s="872"/>
      <c r="Q869" s="872"/>
      <c r="R869" s="872"/>
      <c r="S869" s="872"/>
    </row>
    <row r="870" spans="11:19">
      <c r="K870" s="872"/>
      <c r="L870" s="872"/>
      <c r="M870" s="872"/>
      <c r="N870" s="872"/>
      <c r="O870" s="872"/>
      <c r="P870" s="872"/>
      <c r="Q870" s="872"/>
      <c r="R870" s="872"/>
      <c r="S870" s="872"/>
    </row>
    <row r="871" spans="11:19">
      <c r="K871" s="872"/>
      <c r="L871" s="872"/>
      <c r="M871" s="872"/>
      <c r="N871" s="872"/>
      <c r="O871" s="872"/>
      <c r="P871" s="872"/>
      <c r="Q871" s="872"/>
      <c r="R871" s="872"/>
      <c r="S871" s="872"/>
    </row>
    <row r="872" spans="11:19">
      <c r="K872" s="872"/>
      <c r="L872" s="872"/>
      <c r="M872" s="872"/>
      <c r="N872" s="872"/>
      <c r="O872" s="872"/>
      <c r="P872" s="872"/>
      <c r="Q872" s="872"/>
      <c r="R872" s="872"/>
      <c r="S872" s="872"/>
    </row>
    <row r="873" spans="11:19">
      <c r="K873" s="872"/>
      <c r="L873" s="872"/>
      <c r="M873" s="872"/>
      <c r="N873" s="872"/>
      <c r="O873" s="872"/>
      <c r="P873" s="872"/>
      <c r="Q873" s="872"/>
      <c r="R873" s="872"/>
      <c r="S873" s="872"/>
    </row>
    <row r="874" spans="11:19">
      <c r="K874" s="872"/>
      <c r="L874" s="872"/>
      <c r="M874" s="872"/>
      <c r="N874" s="872"/>
      <c r="O874" s="872"/>
      <c r="P874" s="872"/>
      <c r="Q874" s="872"/>
      <c r="R874" s="872"/>
      <c r="S874" s="872"/>
    </row>
    <row r="875" spans="11:19">
      <c r="K875" s="872"/>
      <c r="L875" s="872"/>
      <c r="M875" s="872"/>
      <c r="N875" s="872"/>
      <c r="O875" s="872"/>
      <c r="P875" s="872"/>
      <c r="Q875" s="872"/>
      <c r="R875" s="872"/>
      <c r="S875" s="872"/>
    </row>
    <row r="876" spans="11:19">
      <c r="K876" s="872"/>
      <c r="L876" s="872"/>
      <c r="M876" s="872"/>
      <c r="N876" s="872"/>
      <c r="O876" s="872"/>
      <c r="P876" s="872"/>
      <c r="Q876" s="872"/>
      <c r="R876" s="872"/>
      <c r="S876" s="872"/>
    </row>
    <row r="877" spans="11:19">
      <c r="K877" s="872"/>
      <c r="L877" s="872"/>
      <c r="M877" s="872"/>
      <c r="N877" s="872"/>
      <c r="O877" s="872"/>
      <c r="P877" s="872"/>
      <c r="Q877" s="872"/>
      <c r="R877" s="872"/>
      <c r="S877" s="872"/>
    </row>
    <row r="878" spans="11:19">
      <c r="K878" s="872"/>
      <c r="L878" s="872"/>
      <c r="M878" s="872"/>
      <c r="N878" s="872"/>
      <c r="O878" s="872"/>
      <c r="P878" s="872"/>
      <c r="Q878" s="872"/>
      <c r="R878" s="872"/>
      <c r="S878" s="872"/>
    </row>
    <row r="879" spans="11:19">
      <c r="K879" s="872"/>
      <c r="L879" s="872"/>
      <c r="M879" s="872"/>
      <c r="N879" s="872"/>
      <c r="O879" s="872"/>
      <c r="P879" s="872"/>
      <c r="Q879" s="872"/>
      <c r="R879" s="872"/>
      <c r="S879" s="872"/>
    </row>
    <row r="880" spans="11:19">
      <c r="K880" s="872"/>
      <c r="L880" s="872"/>
      <c r="M880" s="872"/>
      <c r="N880" s="872"/>
      <c r="O880" s="872"/>
      <c r="P880" s="872"/>
      <c r="Q880" s="872"/>
      <c r="R880" s="872"/>
      <c r="S880" s="872"/>
    </row>
    <row r="881" spans="11:19">
      <c r="K881" s="872"/>
      <c r="L881" s="872"/>
      <c r="M881" s="872"/>
      <c r="N881" s="872"/>
      <c r="O881" s="872"/>
      <c r="P881" s="872"/>
      <c r="Q881" s="872"/>
      <c r="R881" s="872"/>
      <c r="S881" s="872"/>
    </row>
    <row r="882" spans="11:19">
      <c r="K882" s="872"/>
      <c r="L882" s="872"/>
      <c r="M882" s="872"/>
      <c r="N882" s="872"/>
      <c r="O882" s="872"/>
      <c r="P882" s="872"/>
      <c r="Q882" s="872"/>
      <c r="R882" s="872"/>
      <c r="S882" s="872"/>
    </row>
    <row r="883" spans="11:19">
      <c r="K883" s="872"/>
      <c r="L883" s="872"/>
      <c r="M883" s="872"/>
      <c r="N883" s="872"/>
      <c r="O883" s="872"/>
      <c r="P883" s="872"/>
      <c r="Q883" s="872"/>
      <c r="R883" s="872"/>
      <c r="S883" s="872"/>
    </row>
    <row r="884" spans="11:19">
      <c r="K884" s="872"/>
      <c r="L884" s="872"/>
      <c r="M884" s="872"/>
      <c r="N884" s="872"/>
      <c r="O884" s="872"/>
      <c r="P884" s="872"/>
      <c r="Q884" s="872"/>
      <c r="R884" s="872"/>
      <c r="S884" s="872"/>
    </row>
    <row r="885" spans="11:19">
      <c r="K885" s="872"/>
      <c r="L885" s="872"/>
      <c r="M885" s="872"/>
      <c r="N885" s="872"/>
      <c r="O885" s="872"/>
      <c r="P885" s="872"/>
      <c r="Q885" s="872"/>
      <c r="R885" s="872"/>
      <c r="S885" s="872"/>
    </row>
    <row r="886" spans="11:19">
      <c r="K886" s="872"/>
      <c r="L886" s="872"/>
      <c r="M886" s="872"/>
      <c r="N886" s="872"/>
      <c r="O886" s="872"/>
      <c r="P886" s="872"/>
      <c r="Q886" s="872"/>
      <c r="R886" s="872"/>
      <c r="S886" s="872"/>
    </row>
    <row r="887" spans="11:19">
      <c r="K887" s="872"/>
      <c r="L887" s="872"/>
      <c r="M887" s="872"/>
      <c r="N887" s="872"/>
      <c r="O887" s="872"/>
      <c r="P887" s="872"/>
      <c r="Q887" s="872"/>
      <c r="R887" s="872"/>
      <c r="S887" s="872"/>
    </row>
    <row r="888" spans="11:19">
      <c r="K888" s="872"/>
      <c r="L888" s="872"/>
      <c r="M888" s="872"/>
      <c r="N888" s="872"/>
      <c r="O888" s="872"/>
      <c r="P888" s="872"/>
      <c r="Q888" s="872"/>
      <c r="R888" s="872"/>
      <c r="S888" s="872"/>
    </row>
    <row r="889" spans="11:19">
      <c r="K889" s="872"/>
      <c r="L889" s="872"/>
      <c r="M889" s="872"/>
      <c r="N889" s="872"/>
      <c r="O889" s="872"/>
      <c r="P889" s="872"/>
      <c r="Q889" s="872"/>
      <c r="R889" s="872"/>
      <c r="S889" s="872"/>
    </row>
    <row r="890" spans="11:19">
      <c r="K890" s="872"/>
      <c r="L890" s="872"/>
      <c r="M890" s="872"/>
      <c r="N890" s="872"/>
      <c r="O890" s="872"/>
      <c r="P890" s="872"/>
      <c r="Q890" s="872"/>
      <c r="R890" s="872"/>
      <c r="S890" s="872"/>
    </row>
    <row r="891" spans="11:19">
      <c r="K891" s="872"/>
      <c r="L891" s="872"/>
      <c r="M891" s="872"/>
      <c r="N891" s="872"/>
      <c r="O891" s="872"/>
      <c r="P891" s="872"/>
      <c r="Q891" s="872"/>
      <c r="R891" s="872"/>
      <c r="S891" s="872"/>
    </row>
    <row r="892" spans="11:19">
      <c r="K892" s="872"/>
      <c r="L892" s="872"/>
      <c r="M892" s="872"/>
      <c r="N892" s="872"/>
      <c r="O892" s="872"/>
      <c r="P892" s="872"/>
      <c r="Q892" s="872"/>
      <c r="R892" s="872"/>
      <c r="S892" s="872"/>
    </row>
    <row r="893" spans="11:19">
      <c r="K893" s="872"/>
      <c r="L893" s="872"/>
      <c r="M893" s="872"/>
      <c r="N893" s="872"/>
      <c r="O893" s="872"/>
      <c r="P893" s="872"/>
      <c r="Q893" s="872"/>
      <c r="R893" s="872"/>
      <c r="S893" s="872"/>
    </row>
    <row r="894" spans="11:19">
      <c r="K894" s="872"/>
      <c r="L894" s="872"/>
      <c r="M894" s="872"/>
      <c r="N894" s="872"/>
      <c r="O894" s="872"/>
      <c r="P894" s="872"/>
      <c r="Q894" s="872"/>
      <c r="R894" s="872"/>
      <c r="S894" s="872"/>
    </row>
    <row r="895" spans="11:19">
      <c r="K895" s="872"/>
      <c r="L895" s="872"/>
      <c r="M895" s="872"/>
      <c r="N895" s="872"/>
      <c r="O895" s="872"/>
      <c r="P895" s="872"/>
      <c r="Q895" s="872"/>
      <c r="R895" s="872"/>
      <c r="S895" s="872"/>
    </row>
    <row r="896" spans="11:19">
      <c r="K896" s="872"/>
      <c r="L896" s="872"/>
      <c r="M896" s="872"/>
      <c r="N896" s="872"/>
      <c r="O896" s="872"/>
      <c r="P896" s="872"/>
      <c r="Q896" s="872"/>
      <c r="R896" s="872"/>
      <c r="S896" s="872"/>
    </row>
    <row r="897" spans="11:19">
      <c r="K897" s="872"/>
      <c r="L897" s="872"/>
      <c r="M897" s="872"/>
      <c r="N897" s="872"/>
      <c r="O897" s="872"/>
      <c r="P897" s="872"/>
      <c r="Q897" s="872"/>
      <c r="R897" s="872"/>
      <c r="S897" s="872"/>
    </row>
    <row r="898" spans="11:19">
      <c r="K898" s="872"/>
      <c r="L898" s="872"/>
      <c r="M898" s="872"/>
      <c r="N898" s="872"/>
      <c r="O898" s="872"/>
      <c r="P898" s="872"/>
      <c r="Q898" s="872"/>
      <c r="R898" s="872"/>
      <c r="S898" s="872"/>
    </row>
    <row r="899" spans="11:19">
      <c r="K899" s="872"/>
      <c r="L899" s="872"/>
      <c r="M899" s="872"/>
      <c r="N899" s="872"/>
      <c r="O899" s="872"/>
      <c r="P899" s="872"/>
      <c r="Q899" s="872"/>
      <c r="R899" s="872"/>
      <c r="S899" s="872"/>
    </row>
    <row r="900" spans="11:19">
      <c r="K900" s="872"/>
      <c r="L900" s="872"/>
      <c r="M900" s="872"/>
      <c r="N900" s="872"/>
      <c r="O900" s="872"/>
      <c r="P900" s="872"/>
      <c r="Q900" s="872"/>
      <c r="R900" s="872"/>
      <c r="S900" s="872"/>
    </row>
    <row r="901" spans="11:19">
      <c r="K901" s="872"/>
      <c r="L901" s="872"/>
      <c r="M901" s="872"/>
      <c r="N901" s="872"/>
      <c r="O901" s="872"/>
      <c r="P901" s="872"/>
      <c r="Q901" s="872"/>
      <c r="R901" s="872"/>
      <c r="S901" s="872"/>
    </row>
    <row r="902" spans="11:19">
      <c r="K902" s="872"/>
      <c r="L902" s="872"/>
      <c r="M902" s="872"/>
      <c r="N902" s="872"/>
      <c r="O902" s="872"/>
      <c r="P902" s="872"/>
      <c r="Q902" s="872"/>
      <c r="R902" s="872"/>
      <c r="S902" s="872"/>
    </row>
    <row r="903" spans="11:19">
      <c r="K903" s="872"/>
      <c r="L903" s="872"/>
      <c r="M903" s="872"/>
      <c r="N903" s="872"/>
      <c r="O903" s="872"/>
      <c r="P903" s="872"/>
      <c r="Q903" s="872"/>
      <c r="R903" s="872"/>
      <c r="S903" s="872"/>
    </row>
    <row r="904" spans="11:19">
      <c r="K904" s="872"/>
      <c r="L904" s="872"/>
      <c r="M904" s="872"/>
      <c r="N904" s="872"/>
      <c r="O904" s="872"/>
      <c r="P904" s="872"/>
      <c r="Q904" s="872"/>
      <c r="R904" s="872"/>
      <c r="S904" s="872"/>
    </row>
    <row r="905" spans="11:19">
      <c r="K905" s="872"/>
      <c r="L905" s="872"/>
      <c r="M905" s="872"/>
      <c r="N905" s="872"/>
      <c r="O905" s="872"/>
      <c r="P905" s="872"/>
      <c r="Q905" s="872"/>
      <c r="R905" s="872"/>
      <c r="S905" s="872"/>
    </row>
    <row r="906" spans="11:19">
      <c r="K906" s="872"/>
      <c r="L906" s="872"/>
      <c r="M906" s="872"/>
      <c r="N906" s="872"/>
      <c r="O906" s="872"/>
      <c r="P906" s="872"/>
      <c r="Q906" s="872"/>
      <c r="R906" s="872"/>
      <c r="S906" s="872"/>
    </row>
    <row r="907" spans="11:19">
      <c r="K907" s="872"/>
      <c r="L907" s="872"/>
      <c r="M907" s="872"/>
      <c r="N907" s="872"/>
      <c r="O907" s="872"/>
      <c r="P907" s="872"/>
      <c r="Q907" s="872"/>
      <c r="R907" s="872"/>
      <c r="S907" s="872"/>
    </row>
    <row r="908" spans="11:19">
      <c r="K908" s="872"/>
      <c r="L908" s="872"/>
      <c r="M908" s="872"/>
      <c r="N908" s="872"/>
      <c r="O908" s="872"/>
      <c r="P908" s="872"/>
      <c r="Q908" s="872"/>
      <c r="R908" s="872"/>
      <c r="S908" s="872"/>
    </row>
    <row r="909" spans="11:19">
      <c r="K909" s="872"/>
      <c r="L909" s="872"/>
      <c r="M909" s="872"/>
      <c r="N909" s="872"/>
      <c r="O909" s="872"/>
      <c r="P909" s="872"/>
      <c r="Q909" s="872"/>
      <c r="R909" s="872"/>
      <c r="S909" s="872"/>
    </row>
    <row r="910" spans="11:19">
      <c r="K910" s="872"/>
      <c r="L910" s="872"/>
      <c r="M910" s="872"/>
      <c r="N910" s="872"/>
      <c r="O910" s="872"/>
      <c r="P910" s="872"/>
      <c r="Q910" s="872"/>
      <c r="R910" s="872"/>
      <c r="S910" s="872"/>
    </row>
    <row r="911" spans="11:19">
      <c r="K911" s="872"/>
      <c r="L911" s="872"/>
      <c r="M911" s="872"/>
      <c r="N911" s="872"/>
      <c r="O911" s="872"/>
      <c r="P911" s="872"/>
      <c r="Q911" s="872"/>
      <c r="R911" s="872"/>
      <c r="S911" s="872"/>
    </row>
    <row r="912" spans="11:19">
      <c r="K912" s="872"/>
      <c r="L912" s="872"/>
      <c r="M912" s="872"/>
      <c r="N912" s="872"/>
      <c r="O912" s="872"/>
      <c r="P912" s="872"/>
      <c r="Q912" s="872"/>
      <c r="R912" s="872"/>
      <c r="S912" s="872"/>
    </row>
    <row r="913" spans="11:19">
      <c r="K913" s="872"/>
      <c r="L913" s="872"/>
      <c r="M913" s="872"/>
      <c r="N913" s="872"/>
      <c r="O913" s="872"/>
      <c r="P913" s="872"/>
      <c r="Q913" s="872"/>
      <c r="R913" s="872"/>
      <c r="S913" s="872"/>
    </row>
    <row r="914" spans="11:19">
      <c r="K914" s="872"/>
      <c r="L914" s="872"/>
      <c r="M914" s="872"/>
      <c r="N914" s="872"/>
      <c r="O914" s="872"/>
      <c r="P914" s="872"/>
      <c r="Q914" s="872"/>
      <c r="R914" s="872"/>
      <c r="S914" s="872"/>
    </row>
    <row r="915" spans="11:19">
      <c r="K915" s="872"/>
      <c r="L915" s="872"/>
      <c r="M915" s="872"/>
      <c r="N915" s="872"/>
      <c r="O915" s="872"/>
      <c r="P915" s="872"/>
      <c r="Q915" s="872"/>
      <c r="R915" s="872"/>
      <c r="S915" s="872"/>
    </row>
    <row r="916" spans="11:19">
      <c r="K916" s="872"/>
      <c r="L916" s="872"/>
      <c r="M916" s="872"/>
      <c r="N916" s="872"/>
      <c r="O916" s="872"/>
      <c r="P916" s="872"/>
      <c r="Q916" s="872"/>
      <c r="R916" s="872"/>
      <c r="S916" s="872"/>
    </row>
    <row r="917" spans="11:19">
      <c r="K917" s="872"/>
      <c r="L917" s="872"/>
      <c r="M917" s="872"/>
      <c r="N917" s="872"/>
      <c r="O917" s="872"/>
      <c r="P917" s="872"/>
      <c r="Q917" s="872"/>
      <c r="R917" s="872"/>
      <c r="S917" s="872"/>
    </row>
    <row r="918" spans="11:19">
      <c r="K918" s="872"/>
      <c r="L918" s="872"/>
      <c r="M918" s="872"/>
      <c r="N918" s="872"/>
      <c r="O918" s="872"/>
      <c r="P918" s="872"/>
      <c r="Q918" s="872"/>
      <c r="R918" s="872"/>
      <c r="S918" s="872"/>
    </row>
    <row r="919" spans="11:19">
      <c r="K919" s="872"/>
      <c r="L919" s="872"/>
      <c r="M919" s="872"/>
      <c r="N919" s="872"/>
      <c r="O919" s="872"/>
      <c r="P919" s="872"/>
      <c r="Q919" s="872"/>
      <c r="R919" s="872"/>
      <c r="S919" s="872"/>
    </row>
    <row r="920" spans="11:19">
      <c r="K920" s="872"/>
      <c r="L920" s="872"/>
      <c r="M920" s="872"/>
      <c r="N920" s="872"/>
      <c r="O920" s="872"/>
      <c r="P920" s="872"/>
      <c r="Q920" s="872"/>
      <c r="R920" s="872"/>
      <c r="S920" s="872"/>
    </row>
    <row r="921" spans="11:19">
      <c r="K921" s="872"/>
      <c r="L921" s="872"/>
      <c r="M921" s="872"/>
      <c r="N921" s="872"/>
      <c r="O921" s="872"/>
      <c r="P921" s="872"/>
      <c r="Q921" s="872"/>
      <c r="R921" s="872"/>
      <c r="S921" s="872"/>
    </row>
    <row r="922" spans="11:19">
      <c r="K922" s="872"/>
      <c r="L922" s="872"/>
      <c r="M922" s="872"/>
      <c r="N922" s="872"/>
      <c r="O922" s="872"/>
      <c r="P922" s="872"/>
      <c r="Q922" s="872"/>
      <c r="R922" s="872"/>
      <c r="S922" s="872"/>
    </row>
    <row r="923" spans="11:19">
      <c r="K923" s="872"/>
      <c r="L923" s="872"/>
      <c r="M923" s="872"/>
      <c r="N923" s="872"/>
      <c r="O923" s="872"/>
      <c r="P923" s="872"/>
      <c r="Q923" s="872"/>
      <c r="R923" s="872"/>
      <c r="S923" s="872"/>
    </row>
    <row r="924" spans="11:19">
      <c r="K924" s="872"/>
      <c r="L924" s="872"/>
      <c r="M924" s="872"/>
      <c r="N924" s="872"/>
      <c r="O924" s="872"/>
      <c r="P924" s="872"/>
      <c r="Q924" s="872"/>
      <c r="R924" s="872"/>
      <c r="S924" s="872"/>
    </row>
    <row r="925" spans="11:19">
      <c r="K925" s="872"/>
      <c r="L925" s="872"/>
      <c r="M925" s="872"/>
      <c r="N925" s="872"/>
      <c r="O925" s="872"/>
      <c r="P925" s="872"/>
      <c r="Q925" s="872"/>
      <c r="R925" s="872"/>
      <c r="S925" s="872"/>
    </row>
    <row r="926" spans="11:19">
      <c r="K926" s="872"/>
      <c r="L926" s="872"/>
      <c r="M926" s="872"/>
      <c r="N926" s="872"/>
      <c r="O926" s="872"/>
      <c r="P926" s="872"/>
      <c r="Q926" s="872"/>
      <c r="R926" s="872"/>
      <c r="S926" s="872"/>
    </row>
    <row r="927" spans="11:19">
      <c r="K927" s="872"/>
      <c r="L927" s="872"/>
      <c r="M927" s="872"/>
      <c r="N927" s="872"/>
      <c r="O927" s="872"/>
      <c r="P927" s="872"/>
      <c r="Q927" s="872"/>
      <c r="R927" s="872"/>
      <c r="S927" s="872"/>
    </row>
    <row r="928" spans="11:19">
      <c r="K928" s="872"/>
      <c r="L928" s="872"/>
      <c r="M928" s="872"/>
      <c r="N928" s="872"/>
      <c r="O928" s="872"/>
      <c r="P928" s="872"/>
      <c r="Q928" s="872"/>
      <c r="R928" s="872"/>
      <c r="S928" s="872"/>
    </row>
    <row r="929" spans="11:19">
      <c r="K929" s="872"/>
      <c r="L929" s="872"/>
      <c r="M929" s="872"/>
      <c r="N929" s="872"/>
      <c r="O929" s="872"/>
      <c r="P929" s="872"/>
      <c r="Q929" s="872"/>
      <c r="R929" s="872"/>
      <c r="S929" s="872"/>
    </row>
    <row r="930" spans="11:19">
      <c r="K930" s="872"/>
      <c r="L930" s="872"/>
      <c r="M930" s="872"/>
      <c r="N930" s="872"/>
      <c r="O930" s="872"/>
      <c r="P930" s="872"/>
      <c r="Q930" s="872"/>
      <c r="R930" s="872"/>
      <c r="S930" s="872"/>
    </row>
    <row r="931" spans="11:19">
      <c r="K931" s="872"/>
      <c r="L931" s="872"/>
      <c r="M931" s="872"/>
      <c r="N931" s="872"/>
      <c r="O931" s="872"/>
      <c r="P931" s="872"/>
      <c r="Q931" s="872"/>
      <c r="R931" s="872"/>
      <c r="S931" s="872"/>
    </row>
    <row r="932" spans="11:19">
      <c r="K932" s="872"/>
      <c r="L932" s="872"/>
      <c r="M932" s="872"/>
      <c r="N932" s="872"/>
      <c r="O932" s="872"/>
      <c r="P932" s="872"/>
      <c r="Q932" s="872"/>
      <c r="R932" s="872"/>
      <c r="S932" s="872"/>
    </row>
    <row r="933" spans="11:19">
      <c r="K933" s="872"/>
      <c r="L933" s="872"/>
      <c r="M933" s="872"/>
      <c r="N933" s="872"/>
      <c r="O933" s="872"/>
      <c r="P933" s="872"/>
      <c r="Q933" s="872"/>
      <c r="R933" s="872"/>
      <c r="S933" s="872"/>
    </row>
    <row r="934" spans="11:19">
      <c r="K934" s="872"/>
      <c r="L934" s="872"/>
      <c r="M934" s="872"/>
      <c r="N934" s="872"/>
      <c r="O934" s="872"/>
      <c r="P934" s="872"/>
      <c r="Q934" s="872"/>
      <c r="R934" s="872"/>
      <c r="S934" s="872"/>
    </row>
    <row r="935" spans="11:19">
      <c r="K935" s="872"/>
      <c r="L935" s="872"/>
      <c r="M935" s="872"/>
      <c r="N935" s="872"/>
      <c r="O935" s="872"/>
      <c r="P935" s="872"/>
      <c r="Q935" s="872"/>
      <c r="R935" s="872"/>
      <c r="S935" s="872"/>
    </row>
    <row r="936" spans="11:19">
      <c r="K936" s="872"/>
      <c r="L936" s="872"/>
      <c r="M936" s="872"/>
      <c r="N936" s="872"/>
      <c r="O936" s="872"/>
      <c r="P936" s="872"/>
      <c r="Q936" s="872"/>
      <c r="R936" s="872"/>
      <c r="S936" s="872"/>
    </row>
    <row r="937" spans="11:19">
      <c r="K937" s="872"/>
      <c r="L937" s="872"/>
      <c r="M937" s="872"/>
      <c r="N937" s="872"/>
      <c r="O937" s="872"/>
      <c r="P937" s="872"/>
      <c r="Q937" s="872"/>
      <c r="R937" s="872"/>
      <c r="S937" s="872"/>
    </row>
    <row r="938" spans="11:19">
      <c r="K938" s="872"/>
      <c r="L938" s="872"/>
      <c r="M938" s="872"/>
      <c r="N938" s="872"/>
      <c r="O938" s="872"/>
      <c r="P938" s="872"/>
      <c r="Q938" s="872"/>
      <c r="R938" s="872"/>
      <c r="S938" s="872"/>
    </row>
    <row r="939" spans="11:19">
      <c r="K939" s="872"/>
      <c r="L939" s="872"/>
      <c r="M939" s="872"/>
      <c r="N939" s="872"/>
      <c r="O939" s="872"/>
      <c r="P939" s="872"/>
      <c r="Q939" s="872"/>
      <c r="R939" s="872"/>
      <c r="S939" s="872"/>
    </row>
    <row r="940" spans="11:19">
      <c r="K940" s="872"/>
      <c r="L940" s="872"/>
      <c r="M940" s="872"/>
      <c r="N940" s="872"/>
      <c r="O940" s="872"/>
      <c r="P940" s="872"/>
      <c r="Q940" s="872"/>
      <c r="R940" s="872"/>
      <c r="S940" s="872"/>
    </row>
    <row r="941" spans="11:19">
      <c r="K941" s="872"/>
      <c r="L941" s="872"/>
      <c r="M941" s="872"/>
      <c r="N941" s="872"/>
      <c r="O941" s="872"/>
      <c r="P941" s="872"/>
      <c r="Q941" s="872"/>
      <c r="R941" s="872"/>
      <c r="S941" s="872"/>
    </row>
    <row r="942" spans="11:19">
      <c r="K942" s="872"/>
      <c r="L942" s="872"/>
      <c r="M942" s="872"/>
      <c r="N942" s="872"/>
      <c r="O942" s="872"/>
      <c r="P942" s="872"/>
      <c r="Q942" s="872"/>
      <c r="R942" s="872"/>
      <c r="S942" s="872"/>
    </row>
    <row r="943" spans="11:19">
      <c r="K943" s="872"/>
      <c r="L943" s="872"/>
      <c r="M943" s="872"/>
      <c r="N943" s="872"/>
      <c r="O943" s="872"/>
      <c r="P943" s="872"/>
      <c r="Q943" s="872"/>
      <c r="R943" s="872"/>
      <c r="S943" s="872"/>
    </row>
    <row r="944" spans="11:19">
      <c r="K944" s="872"/>
      <c r="L944" s="872"/>
      <c r="M944" s="872"/>
      <c r="N944" s="872"/>
      <c r="O944" s="872"/>
      <c r="P944" s="872"/>
      <c r="Q944" s="872"/>
      <c r="R944" s="872"/>
      <c r="S944" s="872"/>
    </row>
    <row r="945" spans="11:19">
      <c r="K945" s="872"/>
      <c r="L945" s="872"/>
      <c r="M945" s="872"/>
      <c r="N945" s="872"/>
      <c r="O945" s="872"/>
      <c r="P945" s="872"/>
      <c r="Q945" s="872"/>
      <c r="R945" s="872"/>
      <c r="S945" s="872"/>
    </row>
    <row r="946" spans="11:19">
      <c r="K946" s="872"/>
      <c r="L946" s="872"/>
      <c r="M946" s="872"/>
      <c r="N946" s="872"/>
      <c r="O946" s="872"/>
      <c r="P946" s="872"/>
      <c r="Q946" s="872"/>
      <c r="R946" s="872"/>
      <c r="S946" s="872"/>
    </row>
    <row r="947" spans="11:19">
      <c r="K947" s="872"/>
      <c r="L947" s="872"/>
      <c r="M947" s="872"/>
      <c r="N947" s="872"/>
      <c r="O947" s="872"/>
      <c r="P947" s="872"/>
      <c r="Q947" s="872"/>
      <c r="R947" s="872"/>
      <c r="S947" s="872"/>
    </row>
    <row r="948" spans="11:19">
      <c r="K948" s="872"/>
      <c r="L948" s="872"/>
      <c r="M948" s="872"/>
      <c r="N948" s="872"/>
      <c r="O948" s="872"/>
      <c r="P948" s="872"/>
      <c r="Q948" s="872"/>
      <c r="R948" s="872"/>
      <c r="S948" s="872"/>
    </row>
    <row r="949" spans="11:19">
      <c r="K949" s="872"/>
      <c r="L949" s="872"/>
      <c r="M949" s="872"/>
      <c r="N949" s="872"/>
      <c r="O949" s="872"/>
      <c r="P949" s="872"/>
      <c r="Q949" s="872"/>
      <c r="R949" s="872"/>
      <c r="S949" s="872"/>
    </row>
    <row r="950" spans="11:19">
      <c r="K950" s="872"/>
      <c r="L950" s="872"/>
      <c r="M950" s="872"/>
      <c r="N950" s="872"/>
      <c r="O950" s="872"/>
      <c r="P950" s="872"/>
      <c r="Q950" s="872"/>
      <c r="R950" s="872"/>
      <c r="S950" s="872"/>
    </row>
    <row r="951" spans="11:19">
      <c r="K951" s="872"/>
      <c r="L951" s="872"/>
      <c r="M951" s="872"/>
      <c r="N951" s="872"/>
      <c r="O951" s="872"/>
      <c r="P951" s="872"/>
      <c r="Q951" s="872"/>
      <c r="R951" s="872"/>
      <c r="S951" s="872"/>
    </row>
    <row r="952" spans="11:19">
      <c r="K952" s="872"/>
      <c r="L952" s="872"/>
      <c r="M952" s="872"/>
      <c r="N952" s="872"/>
      <c r="O952" s="872"/>
      <c r="P952" s="872"/>
      <c r="Q952" s="872"/>
      <c r="R952" s="872"/>
      <c r="S952" s="872"/>
    </row>
    <row r="953" spans="11:19">
      <c r="K953" s="872"/>
      <c r="L953" s="872"/>
      <c r="M953" s="872"/>
      <c r="N953" s="872"/>
      <c r="O953" s="872"/>
      <c r="P953" s="872"/>
      <c r="Q953" s="872"/>
      <c r="R953" s="872"/>
      <c r="S953" s="872"/>
    </row>
    <row r="954" spans="11:19">
      <c r="K954" s="872"/>
      <c r="L954" s="872"/>
      <c r="M954" s="872"/>
      <c r="N954" s="872"/>
      <c r="O954" s="872"/>
      <c r="P954" s="872"/>
      <c r="Q954" s="872"/>
      <c r="R954" s="872"/>
      <c r="S954" s="872"/>
    </row>
    <row r="955" spans="11:19">
      <c r="K955" s="872"/>
      <c r="L955" s="872"/>
      <c r="M955" s="872"/>
      <c r="N955" s="872"/>
      <c r="O955" s="872"/>
      <c r="P955" s="872"/>
      <c r="Q955" s="872"/>
      <c r="R955" s="872"/>
      <c r="S955" s="872"/>
    </row>
    <row r="956" spans="11:19">
      <c r="K956" s="872"/>
      <c r="L956" s="872"/>
      <c r="M956" s="872"/>
      <c r="N956" s="872"/>
      <c r="O956" s="872"/>
      <c r="P956" s="872"/>
      <c r="Q956" s="872"/>
      <c r="R956" s="872"/>
      <c r="S956" s="872"/>
    </row>
    <row r="957" spans="11:19">
      <c r="K957" s="872"/>
      <c r="L957" s="872"/>
      <c r="M957" s="872"/>
      <c r="N957" s="872"/>
      <c r="O957" s="872"/>
      <c r="P957" s="872"/>
      <c r="Q957" s="872"/>
      <c r="R957" s="872"/>
      <c r="S957" s="872"/>
    </row>
    <row r="958" spans="11:19">
      <c r="K958" s="872"/>
      <c r="L958" s="872"/>
      <c r="M958" s="872"/>
      <c r="N958" s="872"/>
      <c r="O958" s="872"/>
      <c r="P958" s="872"/>
      <c r="Q958" s="872"/>
      <c r="R958" s="872"/>
      <c r="S958" s="872"/>
    </row>
    <row r="959" spans="11:19">
      <c r="K959" s="872"/>
      <c r="L959" s="872"/>
      <c r="M959" s="872"/>
      <c r="N959" s="872"/>
      <c r="O959" s="872"/>
      <c r="P959" s="872"/>
      <c r="Q959" s="872"/>
      <c r="R959" s="872"/>
      <c r="S959" s="872"/>
    </row>
    <row r="960" spans="11:19">
      <c r="K960" s="872"/>
      <c r="L960" s="872"/>
      <c r="M960" s="872"/>
      <c r="N960" s="872"/>
      <c r="O960" s="872"/>
      <c r="P960" s="872"/>
      <c r="Q960" s="872"/>
      <c r="R960" s="872"/>
      <c r="S960" s="872"/>
    </row>
    <row r="961" spans="11:19">
      <c r="K961" s="872"/>
      <c r="L961" s="872"/>
      <c r="M961" s="872"/>
      <c r="N961" s="872"/>
      <c r="O961" s="872"/>
      <c r="P961" s="872"/>
      <c r="Q961" s="872"/>
      <c r="R961" s="872"/>
      <c r="S961" s="872"/>
    </row>
    <row r="962" spans="11:19">
      <c r="K962" s="872"/>
      <c r="L962" s="872"/>
      <c r="M962" s="872"/>
      <c r="N962" s="872"/>
      <c r="O962" s="872"/>
      <c r="P962" s="872"/>
      <c r="Q962" s="872"/>
      <c r="R962" s="872"/>
      <c r="S962" s="872"/>
    </row>
    <row r="963" spans="11:19">
      <c r="K963" s="872"/>
      <c r="L963" s="872"/>
      <c r="M963" s="872"/>
      <c r="N963" s="872"/>
      <c r="O963" s="872"/>
      <c r="P963" s="872"/>
      <c r="Q963" s="872"/>
      <c r="R963" s="872"/>
      <c r="S963" s="872"/>
    </row>
    <row r="964" spans="11:19">
      <c r="K964" s="872"/>
      <c r="L964" s="872"/>
      <c r="M964" s="872"/>
      <c r="N964" s="872"/>
      <c r="O964" s="872"/>
      <c r="P964" s="872"/>
      <c r="Q964" s="872"/>
      <c r="R964" s="872"/>
      <c r="S964" s="872"/>
    </row>
    <row r="965" spans="11:19">
      <c r="K965" s="872"/>
      <c r="L965" s="872"/>
      <c r="M965" s="872"/>
      <c r="N965" s="872"/>
      <c r="O965" s="872"/>
      <c r="P965" s="872"/>
      <c r="Q965" s="872"/>
      <c r="R965" s="872"/>
      <c r="S965" s="872"/>
    </row>
    <row r="966" spans="11:19">
      <c r="K966" s="872"/>
      <c r="L966" s="872"/>
      <c r="M966" s="872"/>
      <c r="N966" s="872"/>
      <c r="O966" s="872"/>
      <c r="P966" s="872"/>
      <c r="Q966" s="872"/>
      <c r="R966" s="872"/>
      <c r="S966" s="872"/>
    </row>
    <row r="967" spans="11:19">
      <c r="K967" s="872"/>
      <c r="L967" s="872"/>
      <c r="M967" s="872"/>
      <c r="N967" s="872"/>
      <c r="O967" s="872"/>
      <c r="P967" s="872"/>
      <c r="Q967" s="872"/>
      <c r="R967" s="872"/>
      <c r="S967" s="872"/>
    </row>
    <row r="968" spans="11:19">
      <c r="K968" s="872"/>
      <c r="L968" s="872"/>
      <c r="M968" s="872"/>
      <c r="N968" s="872"/>
      <c r="O968" s="872"/>
      <c r="P968" s="872"/>
      <c r="Q968" s="872"/>
      <c r="R968" s="872"/>
      <c r="S968" s="872"/>
    </row>
    <row r="969" spans="11:19">
      <c r="K969" s="872"/>
      <c r="L969" s="872"/>
      <c r="M969" s="872"/>
      <c r="N969" s="872"/>
      <c r="O969" s="872"/>
      <c r="P969" s="872"/>
      <c r="Q969" s="872"/>
      <c r="R969" s="872"/>
      <c r="S969" s="872"/>
    </row>
    <row r="970" spans="11:19">
      <c r="K970" s="872"/>
      <c r="L970" s="872"/>
      <c r="M970" s="872"/>
      <c r="N970" s="872"/>
      <c r="O970" s="872"/>
      <c r="P970" s="872"/>
      <c r="Q970" s="872"/>
      <c r="R970" s="872"/>
      <c r="S970" s="872"/>
    </row>
    <row r="971" spans="11:19">
      <c r="K971" s="872"/>
      <c r="L971" s="872"/>
      <c r="M971" s="872"/>
      <c r="N971" s="872"/>
      <c r="O971" s="872"/>
      <c r="P971" s="872"/>
      <c r="Q971" s="872"/>
      <c r="R971" s="872"/>
      <c r="S971" s="872"/>
    </row>
    <row r="972" spans="11:19">
      <c r="K972" s="872"/>
      <c r="L972" s="872"/>
      <c r="M972" s="872"/>
      <c r="N972" s="872"/>
      <c r="O972" s="872"/>
      <c r="P972" s="872"/>
      <c r="Q972" s="872"/>
      <c r="R972" s="872"/>
      <c r="S972" s="872"/>
    </row>
    <row r="973" spans="11:19">
      <c r="K973" s="872"/>
      <c r="L973" s="872"/>
      <c r="M973" s="872"/>
      <c r="N973" s="872"/>
      <c r="O973" s="872"/>
      <c r="P973" s="872"/>
      <c r="Q973" s="872"/>
      <c r="R973" s="872"/>
      <c r="S973" s="872"/>
    </row>
    <row r="974" spans="11:19">
      <c r="K974" s="872"/>
      <c r="L974" s="872"/>
      <c r="M974" s="872"/>
      <c r="N974" s="872"/>
      <c r="O974" s="872"/>
      <c r="P974" s="872"/>
      <c r="Q974" s="872"/>
      <c r="R974" s="872"/>
      <c r="S974" s="872"/>
    </row>
    <row r="975" spans="11:19">
      <c r="K975" s="872"/>
      <c r="L975" s="872"/>
      <c r="M975" s="872"/>
      <c r="N975" s="872"/>
      <c r="O975" s="872"/>
      <c r="P975" s="872"/>
      <c r="Q975" s="872"/>
      <c r="R975" s="872"/>
      <c r="S975" s="872"/>
    </row>
    <row r="976" spans="11:19">
      <c r="K976" s="872"/>
      <c r="L976" s="872"/>
      <c r="M976" s="872"/>
      <c r="N976" s="872"/>
      <c r="O976" s="872"/>
      <c r="P976" s="872"/>
      <c r="Q976" s="872"/>
      <c r="R976" s="872"/>
      <c r="S976" s="872"/>
    </row>
    <row r="977" spans="11:19">
      <c r="K977" s="872"/>
      <c r="L977" s="872"/>
      <c r="M977" s="872"/>
      <c r="N977" s="872"/>
      <c r="O977" s="872"/>
      <c r="P977" s="872"/>
      <c r="Q977" s="872"/>
      <c r="R977" s="872"/>
      <c r="S977" s="872"/>
    </row>
    <row r="978" spans="11:19">
      <c r="K978" s="872"/>
      <c r="L978" s="872"/>
      <c r="M978" s="872"/>
      <c r="N978" s="872"/>
      <c r="O978" s="872"/>
      <c r="P978" s="872"/>
      <c r="Q978" s="872"/>
      <c r="R978" s="872"/>
      <c r="S978" s="872"/>
    </row>
    <row r="979" spans="11:19">
      <c r="K979" s="872"/>
      <c r="L979" s="872"/>
      <c r="M979" s="872"/>
      <c r="N979" s="872"/>
      <c r="O979" s="872"/>
      <c r="P979" s="872"/>
      <c r="Q979" s="872"/>
      <c r="R979" s="872"/>
      <c r="S979" s="872"/>
    </row>
    <row r="980" spans="11:19">
      <c r="K980" s="872"/>
      <c r="L980" s="872"/>
      <c r="M980" s="872"/>
      <c r="N980" s="872"/>
      <c r="O980" s="872"/>
      <c r="P980" s="872"/>
      <c r="Q980" s="872"/>
      <c r="R980" s="872"/>
      <c r="S980" s="872"/>
    </row>
    <row r="981" spans="11:19">
      <c r="K981" s="872"/>
      <c r="L981" s="872"/>
      <c r="M981" s="872"/>
      <c r="N981" s="872"/>
      <c r="O981" s="872"/>
      <c r="P981" s="872"/>
      <c r="Q981" s="872"/>
      <c r="R981" s="872"/>
      <c r="S981" s="872"/>
    </row>
    <row r="982" spans="11:19">
      <c r="K982" s="872"/>
      <c r="L982" s="872"/>
      <c r="M982" s="872"/>
      <c r="N982" s="872"/>
      <c r="O982" s="872"/>
      <c r="P982" s="872"/>
      <c r="Q982" s="872"/>
      <c r="R982" s="872"/>
      <c r="S982" s="872"/>
    </row>
    <row r="983" spans="11:19">
      <c r="K983" s="872"/>
      <c r="L983" s="872"/>
      <c r="M983" s="872"/>
      <c r="N983" s="872"/>
      <c r="O983" s="872"/>
      <c r="P983" s="872"/>
      <c r="Q983" s="872"/>
      <c r="R983" s="872"/>
      <c r="S983" s="872"/>
    </row>
    <row r="984" spans="11:19">
      <c r="K984" s="872"/>
      <c r="L984" s="872"/>
      <c r="M984" s="872"/>
      <c r="N984" s="872"/>
      <c r="O984" s="872"/>
      <c r="P984" s="872"/>
      <c r="Q984" s="872"/>
      <c r="R984" s="872"/>
      <c r="S984" s="872"/>
    </row>
    <row r="985" spans="11:19">
      <c r="K985" s="872"/>
      <c r="L985" s="872"/>
      <c r="M985" s="872"/>
      <c r="N985" s="872"/>
      <c r="O985" s="872"/>
      <c r="P985" s="872"/>
      <c r="Q985" s="872"/>
      <c r="R985" s="872"/>
      <c r="S985" s="872"/>
    </row>
    <row r="986" spans="11:19">
      <c r="K986" s="872"/>
      <c r="L986" s="872"/>
      <c r="M986" s="872"/>
      <c r="N986" s="872"/>
      <c r="O986" s="872"/>
      <c r="P986" s="872"/>
      <c r="Q986" s="872"/>
      <c r="R986" s="872"/>
      <c r="S986" s="872"/>
    </row>
    <row r="987" spans="11:19">
      <c r="K987" s="872"/>
      <c r="L987" s="872"/>
      <c r="M987" s="872"/>
      <c r="N987" s="872"/>
      <c r="O987" s="872"/>
      <c r="P987" s="872"/>
      <c r="Q987" s="872"/>
      <c r="R987" s="872"/>
      <c r="S987" s="872"/>
    </row>
    <row r="988" spans="11:19">
      <c r="K988" s="872"/>
      <c r="L988" s="872"/>
      <c r="M988" s="872"/>
      <c r="N988" s="872"/>
      <c r="O988" s="872"/>
      <c r="P988" s="872"/>
      <c r="Q988" s="872"/>
      <c r="R988" s="872"/>
      <c r="S988" s="872"/>
    </row>
    <row r="989" spans="11:19">
      <c r="K989" s="872"/>
      <c r="L989" s="872"/>
      <c r="M989" s="872"/>
      <c r="N989" s="872"/>
      <c r="O989" s="872"/>
      <c r="P989" s="872"/>
      <c r="Q989" s="872"/>
      <c r="R989" s="872"/>
      <c r="S989" s="872"/>
    </row>
    <row r="990" spans="11:19">
      <c r="K990" s="872"/>
      <c r="L990" s="872"/>
      <c r="M990" s="872"/>
      <c r="N990" s="872"/>
      <c r="O990" s="872"/>
      <c r="P990" s="872"/>
      <c r="Q990" s="872"/>
      <c r="R990" s="872"/>
      <c r="S990" s="872"/>
    </row>
    <row r="991" spans="11:19">
      <c r="K991" s="872"/>
      <c r="L991" s="872"/>
      <c r="M991" s="872"/>
      <c r="N991" s="872"/>
      <c r="O991" s="872"/>
      <c r="P991" s="872"/>
      <c r="Q991" s="872"/>
      <c r="R991" s="872"/>
      <c r="S991" s="872"/>
    </row>
    <row r="992" spans="11:19">
      <c r="K992" s="872"/>
      <c r="L992" s="872"/>
      <c r="M992" s="872"/>
      <c r="N992" s="872"/>
      <c r="O992" s="872"/>
      <c r="P992" s="872"/>
      <c r="Q992" s="872"/>
      <c r="R992" s="872"/>
      <c r="S992" s="872"/>
    </row>
    <row r="993" spans="11:19">
      <c r="K993" s="872"/>
      <c r="L993" s="872"/>
      <c r="M993" s="872"/>
      <c r="N993" s="872"/>
      <c r="O993" s="872"/>
      <c r="P993" s="872"/>
      <c r="Q993" s="872"/>
      <c r="R993" s="872"/>
      <c r="S993" s="872"/>
    </row>
    <row r="994" spans="11:19">
      <c r="K994" s="872"/>
      <c r="L994" s="872"/>
      <c r="M994" s="872"/>
      <c r="N994" s="872"/>
      <c r="O994" s="872"/>
      <c r="P994" s="872"/>
      <c r="Q994" s="872"/>
      <c r="R994" s="872"/>
      <c r="S994" s="872"/>
    </row>
    <row r="995" spans="11:19">
      <c r="K995" s="872"/>
      <c r="L995" s="872"/>
      <c r="M995" s="872"/>
      <c r="N995" s="872"/>
      <c r="O995" s="872"/>
      <c r="P995" s="872"/>
      <c r="Q995" s="872"/>
      <c r="R995" s="872"/>
      <c r="S995" s="872"/>
    </row>
    <row r="996" spans="11:19">
      <c r="K996" s="872"/>
      <c r="L996" s="872"/>
      <c r="M996" s="872"/>
      <c r="N996" s="872"/>
      <c r="O996" s="872"/>
      <c r="P996" s="872"/>
      <c r="Q996" s="872"/>
      <c r="R996" s="872"/>
      <c r="S996" s="872"/>
    </row>
    <row r="997" spans="11:19">
      <c r="K997" s="872"/>
      <c r="L997" s="872"/>
      <c r="M997" s="872"/>
      <c r="N997" s="872"/>
      <c r="O997" s="872"/>
      <c r="P997" s="872"/>
      <c r="Q997" s="872"/>
      <c r="R997" s="872"/>
      <c r="S997" s="872"/>
    </row>
    <row r="998" spans="11:19">
      <c r="K998" s="872"/>
      <c r="L998" s="872"/>
      <c r="M998" s="872"/>
      <c r="N998" s="872"/>
      <c r="O998" s="872"/>
      <c r="P998" s="872"/>
      <c r="Q998" s="872"/>
      <c r="R998" s="872"/>
      <c r="S998" s="872"/>
    </row>
    <row r="999" spans="11:19">
      <c r="K999" s="872"/>
      <c r="L999" s="872"/>
      <c r="M999" s="872"/>
      <c r="N999" s="872"/>
      <c r="O999" s="872"/>
      <c r="P999" s="872"/>
      <c r="Q999" s="872"/>
      <c r="R999" s="872"/>
      <c r="S999" s="872"/>
    </row>
    <row r="1000" spans="11:19">
      <c r="K1000" s="872"/>
      <c r="L1000" s="872"/>
      <c r="M1000" s="872"/>
      <c r="N1000" s="872"/>
      <c r="O1000" s="872"/>
      <c r="P1000" s="872"/>
      <c r="Q1000" s="872"/>
      <c r="R1000" s="872"/>
      <c r="S1000" s="872"/>
    </row>
    <row r="1001" spans="11:19">
      <c r="K1001" s="872"/>
      <c r="L1001" s="872"/>
      <c r="M1001" s="872"/>
      <c r="N1001" s="872"/>
      <c r="O1001" s="872"/>
      <c r="P1001" s="872"/>
      <c r="Q1001" s="872"/>
      <c r="R1001" s="872"/>
      <c r="S1001" s="872"/>
    </row>
    <row r="1002" spans="11:19">
      <c r="K1002" s="872"/>
      <c r="L1002" s="872"/>
      <c r="M1002" s="872"/>
      <c r="N1002" s="872"/>
      <c r="O1002" s="872"/>
      <c r="P1002" s="872"/>
      <c r="Q1002" s="872"/>
      <c r="R1002" s="872"/>
      <c r="S1002" s="872"/>
    </row>
    <row r="1003" spans="11:19">
      <c r="K1003" s="872"/>
      <c r="L1003" s="872"/>
      <c r="M1003" s="872"/>
      <c r="N1003" s="872"/>
      <c r="O1003" s="872"/>
      <c r="P1003" s="872"/>
      <c r="Q1003" s="872"/>
      <c r="R1003" s="872"/>
      <c r="S1003" s="872"/>
    </row>
    <row r="1004" spans="11:19">
      <c r="K1004" s="872"/>
      <c r="L1004" s="872"/>
      <c r="M1004" s="872"/>
      <c r="N1004" s="872"/>
      <c r="O1004" s="872"/>
      <c r="P1004" s="872"/>
      <c r="Q1004" s="872"/>
      <c r="R1004" s="872"/>
      <c r="S1004" s="872"/>
    </row>
    <row r="1005" spans="11:19">
      <c r="K1005" s="872"/>
      <c r="L1005" s="872"/>
      <c r="M1005" s="872"/>
      <c r="N1005" s="872"/>
      <c r="O1005" s="872"/>
      <c r="P1005" s="872"/>
      <c r="Q1005" s="872"/>
      <c r="R1005" s="872"/>
      <c r="S1005" s="872"/>
    </row>
    <row r="1006" spans="11:19">
      <c r="K1006" s="872"/>
      <c r="L1006" s="872"/>
      <c r="M1006" s="872"/>
      <c r="N1006" s="872"/>
      <c r="O1006" s="872"/>
      <c r="P1006" s="872"/>
      <c r="Q1006" s="872"/>
      <c r="R1006" s="872"/>
      <c r="S1006" s="872"/>
    </row>
    <row r="1007" spans="11:19">
      <c r="K1007" s="872"/>
      <c r="L1007" s="872"/>
      <c r="M1007" s="872"/>
      <c r="N1007" s="872"/>
      <c r="O1007" s="872"/>
      <c r="P1007" s="872"/>
      <c r="Q1007" s="872"/>
      <c r="R1007" s="872"/>
      <c r="S1007" s="872"/>
    </row>
    <row r="1008" spans="11:19">
      <c r="K1008" s="872"/>
      <c r="L1008" s="872"/>
      <c r="M1008" s="872"/>
      <c r="N1008" s="872"/>
      <c r="O1008" s="872"/>
      <c r="P1008" s="872"/>
      <c r="Q1008" s="872"/>
      <c r="R1008" s="872"/>
      <c r="S1008" s="872"/>
    </row>
    <row r="1009" spans="11:19">
      <c r="K1009" s="872"/>
      <c r="L1009" s="872"/>
      <c r="M1009" s="872"/>
      <c r="N1009" s="872"/>
      <c r="O1009" s="872"/>
      <c r="P1009" s="872"/>
      <c r="Q1009" s="872"/>
      <c r="R1009" s="872"/>
      <c r="S1009" s="872"/>
    </row>
    <row r="1010" spans="11:19">
      <c r="K1010" s="872"/>
      <c r="L1010" s="872"/>
      <c r="M1010" s="872"/>
      <c r="N1010" s="872"/>
      <c r="O1010" s="872"/>
      <c r="P1010" s="872"/>
      <c r="Q1010" s="872"/>
      <c r="R1010" s="872"/>
      <c r="S1010" s="872"/>
    </row>
    <row r="1011" spans="11:19">
      <c r="K1011" s="872"/>
      <c r="L1011" s="872"/>
      <c r="M1011" s="872"/>
      <c r="N1011" s="872"/>
      <c r="O1011" s="872"/>
      <c r="P1011" s="872"/>
      <c r="Q1011" s="872"/>
      <c r="R1011" s="872"/>
      <c r="S1011" s="872"/>
    </row>
    <row r="1012" spans="11:19">
      <c r="K1012" s="872"/>
      <c r="L1012" s="872"/>
      <c r="M1012" s="872"/>
      <c r="N1012" s="872"/>
      <c r="O1012" s="872"/>
      <c r="P1012" s="872"/>
      <c r="Q1012" s="872"/>
      <c r="R1012" s="872"/>
      <c r="S1012" s="872"/>
    </row>
    <row r="1013" spans="11:19">
      <c r="K1013" s="872"/>
      <c r="L1013" s="872"/>
      <c r="M1013" s="872"/>
      <c r="N1013" s="872"/>
      <c r="O1013" s="872"/>
      <c r="P1013" s="872"/>
      <c r="Q1013" s="872"/>
      <c r="R1013" s="872"/>
      <c r="S1013" s="872"/>
    </row>
    <row r="1014" spans="11:19">
      <c r="K1014" s="872"/>
      <c r="L1014" s="872"/>
      <c r="M1014" s="872"/>
      <c r="N1014" s="872"/>
      <c r="O1014" s="872"/>
      <c r="P1014" s="872"/>
      <c r="Q1014" s="872"/>
      <c r="R1014" s="872"/>
      <c r="S1014" s="872"/>
    </row>
    <row r="1015" spans="11:19">
      <c r="K1015" s="872"/>
      <c r="L1015" s="872"/>
      <c r="M1015" s="872"/>
      <c r="N1015" s="872"/>
      <c r="O1015" s="872"/>
      <c r="P1015" s="872"/>
      <c r="Q1015" s="872"/>
      <c r="R1015" s="872"/>
      <c r="S1015" s="872"/>
    </row>
    <row r="1016" spans="11:19">
      <c r="K1016" s="872"/>
      <c r="L1016" s="872"/>
      <c r="M1016" s="872"/>
      <c r="N1016" s="872"/>
      <c r="O1016" s="872"/>
      <c r="P1016" s="872"/>
      <c r="Q1016" s="872"/>
      <c r="R1016" s="872"/>
      <c r="S1016" s="872"/>
    </row>
    <row r="1017" spans="11:19">
      <c r="K1017" s="872"/>
      <c r="L1017" s="872"/>
      <c r="M1017" s="872"/>
      <c r="N1017" s="872"/>
      <c r="O1017" s="872"/>
      <c r="P1017" s="872"/>
      <c r="Q1017" s="872"/>
      <c r="R1017" s="872"/>
      <c r="S1017" s="872"/>
    </row>
    <row r="1018" spans="11:19">
      <c r="K1018" s="872"/>
      <c r="L1018" s="872"/>
      <c r="M1018" s="872"/>
      <c r="N1018" s="872"/>
      <c r="O1018" s="872"/>
      <c r="P1018" s="872"/>
      <c r="Q1018" s="872"/>
      <c r="R1018" s="872"/>
      <c r="S1018" s="872"/>
    </row>
    <row r="1019" spans="11:19">
      <c r="K1019" s="872"/>
      <c r="L1019" s="872"/>
      <c r="M1019" s="872"/>
      <c r="N1019" s="872"/>
      <c r="O1019" s="872"/>
      <c r="P1019" s="872"/>
      <c r="Q1019" s="872"/>
      <c r="R1019" s="872"/>
      <c r="S1019" s="872"/>
    </row>
    <row r="1020" spans="11:19">
      <c r="K1020" s="872"/>
      <c r="L1020" s="872"/>
      <c r="M1020" s="872"/>
      <c r="N1020" s="872"/>
      <c r="O1020" s="872"/>
      <c r="P1020" s="872"/>
      <c r="Q1020" s="872"/>
      <c r="R1020" s="872"/>
      <c r="S1020" s="872"/>
    </row>
    <row r="1021" spans="11:19">
      <c r="K1021" s="872"/>
      <c r="L1021" s="872"/>
      <c r="M1021" s="872"/>
      <c r="N1021" s="872"/>
      <c r="O1021" s="872"/>
      <c r="P1021" s="872"/>
      <c r="Q1021" s="872"/>
      <c r="R1021" s="872"/>
      <c r="S1021" s="872"/>
    </row>
    <row r="1022" spans="11:19">
      <c r="K1022" s="872"/>
      <c r="L1022" s="872"/>
      <c r="M1022" s="872"/>
      <c r="N1022" s="872"/>
      <c r="O1022" s="872"/>
      <c r="P1022" s="872"/>
      <c r="Q1022" s="872"/>
      <c r="R1022" s="872"/>
      <c r="S1022" s="872"/>
    </row>
    <row r="1023" spans="11:19">
      <c r="K1023" s="872"/>
      <c r="L1023" s="872"/>
      <c r="M1023" s="872"/>
      <c r="N1023" s="872"/>
      <c r="O1023" s="872"/>
      <c r="P1023" s="872"/>
      <c r="Q1023" s="872"/>
      <c r="R1023" s="872"/>
      <c r="S1023" s="872"/>
    </row>
    <row r="1024" spans="11:19">
      <c r="K1024" s="872"/>
      <c r="L1024" s="872"/>
      <c r="M1024" s="872"/>
      <c r="N1024" s="872"/>
      <c r="O1024" s="872"/>
      <c r="P1024" s="872"/>
      <c r="Q1024" s="872"/>
      <c r="R1024" s="872"/>
      <c r="S1024" s="872"/>
    </row>
    <row r="1025" spans="11:19">
      <c r="K1025" s="872"/>
      <c r="L1025" s="872"/>
      <c r="M1025" s="872"/>
      <c r="N1025" s="872"/>
      <c r="O1025" s="872"/>
      <c r="P1025" s="872"/>
      <c r="Q1025" s="872"/>
      <c r="R1025" s="872"/>
      <c r="S1025" s="872"/>
    </row>
    <row r="1026" spans="11:19">
      <c r="K1026" s="872"/>
      <c r="L1026" s="872"/>
      <c r="M1026" s="872"/>
      <c r="N1026" s="872"/>
      <c r="O1026" s="872"/>
      <c r="P1026" s="872"/>
      <c r="Q1026" s="872"/>
      <c r="R1026" s="872"/>
      <c r="S1026" s="872"/>
    </row>
    <row r="1027" spans="11:19">
      <c r="K1027" s="872"/>
      <c r="L1027" s="872"/>
      <c r="M1027" s="872"/>
      <c r="N1027" s="872"/>
      <c r="O1027" s="872"/>
      <c r="P1027" s="872"/>
      <c r="Q1027" s="872"/>
      <c r="R1027" s="872"/>
      <c r="S1027" s="872"/>
    </row>
    <row r="1028" spans="11:19">
      <c r="K1028" s="872"/>
      <c r="L1028" s="872"/>
      <c r="M1028" s="872"/>
      <c r="N1028" s="872"/>
      <c r="O1028" s="872"/>
      <c r="P1028" s="872"/>
      <c r="Q1028" s="872"/>
      <c r="R1028" s="872"/>
      <c r="S1028" s="872"/>
    </row>
    <row r="1029" spans="11:19">
      <c r="K1029" s="872"/>
      <c r="L1029" s="872"/>
      <c r="M1029" s="872"/>
      <c r="N1029" s="872"/>
      <c r="O1029" s="872"/>
      <c r="P1029" s="872"/>
      <c r="Q1029" s="872"/>
      <c r="R1029" s="872"/>
      <c r="S1029" s="872"/>
    </row>
    <row r="1030" spans="11:19">
      <c r="K1030" s="872"/>
      <c r="L1030" s="872"/>
      <c r="M1030" s="872"/>
      <c r="N1030" s="872"/>
      <c r="O1030" s="872"/>
      <c r="P1030" s="872"/>
      <c r="Q1030" s="872"/>
      <c r="R1030" s="872"/>
      <c r="S1030" s="872"/>
    </row>
    <row r="1031" spans="11:19">
      <c r="K1031" s="872"/>
      <c r="L1031" s="872"/>
      <c r="M1031" s="872"/>
      <c r="N1031" s="872"/>
      <c r="O1031" s="872"/>
      <c r="P1031" s="872"/>
      <c r="Q1031" s="872"/>
      <c r="R1031" s="872"/>
      <c r="S1031" s="872"/>
    </row>
    <row r="1032" spans="11:19">
      <c r="K1032" s="872"/>
      <c r="L1032" s="872"/>
      <c r="M1032" s="872"/>
      <c r="N1032" s="872"/>
      <c r="O1032" s="872"/>
      <c r="P1032" s="872"/>
      <c r="Q1032" s="872"/>
      <c r="R1032" s="872"/>
      <c r="S1032" s="872"/>
    </row>
    <row r="1033" spans="11:19">
      <c r="K1033" s="872"/>
      <c r="L1033" s="872"/>
      <c r="M1033" s="872"/>
      <c r="N1033" s="872"/>
      <c r="O1033" s="872"/>
      <c r="P1033" s="872"/>
      <c r="Q1033" s="872"/>
      <c r="R1033" s="872"/>
      <c r="S1033" s="872"/>
    </row>
    <row r="1034" spans="11:19">
      <c r="K1034" s="872"/>
      <c r="L1034" s="872"/>
      <c r="M1034" s="872"/>
      <c r="N1034" s="872"/>
      <c r="O1034" s="872"/>
      <c r="P1034" s="872"/>
      <c r="Q1034" s="872"/>
      <c r="R1034" s="872"/>
      <c r="S1034" s="872"/>
    </row>
    <row r="1035" spans="11:19">
      <c r="K1035" s="872"/>
      <c r="L1035" s="872"/>
      <c r="M1035" s="872"/>
      <c r="N1035" s="872"/>
      <c r="O1035" s="872"/>
      <c r="P1035" s="872"/>
      <c r="Q1035" s="872"/>
      <c r="R1035" s="872"/>
      <c r="S1035" s="872"/>
    </row>
    <row r="1036" spans="11:19">
      <c r="K1036" s="872"/>
      <c r="L1036" s="872"/>
      <c r="M1036" s="872"/>
      <c r="N1036" s="872"/>
      <c r="O1036" s="872"/>
      <c r="P1036" s="872"/>
      <c r="Q1036" s="872"/>
      <c r="R1036" s="872"/>
      <c r="S1036" s="872"/>
    </row>
    <row r="1037" spans="11:19">
      <c r="K1037" s="872"/>
      <c r="L1037" s="872"/>
      <c r="M1037" s="872"/>
      <c r="N1037" s="872"/>
      <c r="O1037" s="872"/>
      <c r="P1037" s="872"/>
      <c r="Q1037" s="872"/>
      <c r="R1037" s="872"/>
      <c r="S1037" s="872"/>
    </row>
    <row r="1038" spans="11:19">
      <c r="K1038" s="872"/>
      <c r="L1038" s="872"/>
      <c r="M1038" s="872"/>
      <c r="N1038" s="872"/>
      <c r="O1038" s="872"/>
      <c r="P1038" s="872"/>
      <c r="Q1038" s="872"/>
      <c r="R1038" s="872"/>
      <c r="S1038" s="872"/>
    </row>
    <row r="1039" spans="11:19">
      <c r="K1039" s="872"/>
      <c r="L1039" s="872"/>
      <c r="M1039" s="872"/>
      <c r="N1039" s="872"/>
      <c r="O1039" s="872"/>
      <c r="P1039" s="872"/>
      <c r="Q1039" s="872"/>
      <c r="R1039" s="872"/>
      <c r="S1039" s="872"/>
    </row>
    <row r="1040" spans="11:19">
      <c r="K1040" s="872"/>
      <c r="L1040" s="872"/>
      <c r="M1040" s="872"/>
      <c r="N1040" s="872"/>
      <c r="O1040" s="872"/>
      <c r="P1040" s="872"/>
      <c r="Q1040" s="872"/>
      <c r="R1040" s="872"/>
      <c r="S1040" s="872"/>
    </row>
    <row r="1041" spans="11:19">
      <c r="K1041" s="872"/>
      <c r="L1041" s="872"/>
      <c r="M1041" s="872"/>
      <c r="N1041" s="872"/>
      <c r="O1041" s="872"/>
      <c r="P1041" s="872"/>
      <c r="Q1041" s="872"/>
      <c r="R1041" s="872"/>
      <c r="S1041" s="872"/>
    </row>
    <row r="1042" spans="11:19">
      <c r="K1042" s="872"/>
      <c r="L1042" s="872"/>
      <c r="M1042" s="872"/>
      <c r="N1042" s="872"/>
      <c r="O1042" s="872"/>
      <c r="P1042" s="872"/>
      <c r="Q1042" s="872"/>
      <c r="R1042" s="872"/>
      <c r="S1042" s="872"/>
    </row>
    <row r="1043" spans="11:19">
      <c r="K1043" s="872"/>
      <c r="L1043" s="872"/>
      <c r="M1043" s="872"/>
      <c r="N1043" s="872"/>
      <c r="O1043" s="872"/>
      <c r="P1043" s="872"/>
      <c r="Q1043" s="872"/>
      <c r="R1043" s="872"/>
      <c r="S1043" s="872"/>
    </row>
    <row r="1044" spans="11:19">
      <c r="K1044" s="872"/>
      <c r="L1044" s="872"/>
      <c r="M1044" s="872"/>
      <c r="N1044" s="872"/>
      <c r="O1044" s="872"/>
      <c r="P1044" s="872"/>
      <c r="Q1044" s="872"/>
      <c r="R1044" s="872"/>
      <c r="S1044" s="872"/>
    </row>
    <row r="1045" spans="11:19">
      <c r="K1045" s="872"/>
      <c r="L1045" s="872"/>
      <c r="M1045" s="872"/>
      <c r="N1045" s="872"/>
      <c r="O1045" s="872"/>
      <c r="P1045" s="872"/>
      <c r="Q1045" s="872"/>
      <c r="R1045" s="872"/>
      <c r="S1045" s="872"/>
    </row>
    <row r="1046" spans="11:19">
      <c r="K1046" s="872"/>
      <c r="L1046" s="872"/>
      <c r="M1046" s="872"/>
      <c r="N1046" s="872"/>
      <c r="O1046" s="872"/>
      <c r="P1046" s="872"/>
      <c r="Q1046" s="872"/>
      <c r="R1046" s="872"/>
      <c r="S1046" s="872"/>
    </row>
    <row r="1047" spans="11:19">
      <c r="K1047" s="872"/>
      <c r="L1047" s="872"/>
      <c r="M1047" s="872"/>
      <c r="N1047" s="872"/>
      <c r="O1047" s="872"/>
      <c r="P1047" s="872"/>
      <c r="Q1047" s="872"/>
      <c r="R1047" s="872"/>
      <c r="S1047" s="872"/>
    </row>
    <row r="1048" spans="11:19">
      <c r="K1048" s="872"/>
      <c r="L1048" s="872"/>
      <c r="M1048" s="872"/>
      <c r="N1048" s="872"/>
      <c r="O1048" s="872"/>
      <c r="P1048" s="872"/>
      <c r="Q1048" s="872"/>
      <c r="R1048" s="872"/>
      <c r="S1048" s="872"/>
    </row>
    <row r="1049" spans="11:19">
      <c r="K1049" s="872"/>
      <c r="L1049" s="872"/>
      <c r="M1049" s="872"/>
      <c r="N1049" s="872"/>
      <c r="O1049" s="872"/>
      <c r="P1049" s="872"/>
      <c r="Q1049" s="872"/>
      <c r="R1049" s="872"/>
      <c r="S1049" s="872"/>
    </row>
    <row r="1050" spans="11:19">
      <c r="K1050" s="872"/>
      <c r="L1050" s="872"/>
      <c r="M1050" s="872"/>
      <c r="N1050" s="872"/>
      <c r="O1050" s="872"/>
      <c r="P1050" s="872"/>
      <c r="Q1050" s="872"/>
      <c r="R1050" s="872"/>
      <c r="S1050" s="872"/>
    </row>
    <row r="1051" spans="11:19">
      <c r="K1051" s="872"/>
      <c r="L1051" s="872"/>
      <c r="M1051" s="872"/>
      <c r="N1051" s="872"/>
      <c r="O1051" s="872"/>
      <c r="P1051" s="872"/>
      <c r="Q1051" s="872"/>
      <c r="R1051" s="872"/>
      <c r="S1051" s="872"/>
    </row>
    <row r="1052" spans="11:19">
      <c r="K1052" s="872"/>
      <c r="L1052" s="872"/>
      <c r="M1052" s="872"/>
      <c r="N1052" s="872"/>
      <c r="O1052" s="872"/>
      <c r="P1052" s="872"/>
      <c r="Q1052" s="872"/>
      <c r="R1052" s="872"/>
      <c r="S1052" s="872"/>
    </row>
    <row r="1053" spans="11:19">
      <c r="K1053" s="872"/>
      <c r="L1053" s="872"/>
      <c r="M1053" s="872"/>
      <c r="N1053" s="872"/>
      <c r="O1053" s="872"/>
      <c r="P1053" s="872"/>
      <c r="Q1053" s="872"/>
      <c r="R1053" s="872"/>
      <c r="S1053" s="872"/>
    </row>
    <row r="1054" spans="11:19">
      <c r="K1054" s="872"/>
      <c r="L1054" s="872"/>
      <c r="M1054" s="872"/>
      <c r="N1054" s="872"/>
      <c r="O1054" s="872"/>
      <c r="P1054" s="872"/>
      <c r="Q1054" s="872"/>
      <c r="R1054" s="872"/>
      <c r="S1054" s="872"/>
    </row>
    <row r="1055" spans="11:19">
      <c r="K1055" s="872"/>
      <c r="L1055" s="872"/>
      <c r="M1055" s="872"/>
      <c r="N1055" s="872"/>
      <c r="O1055" s="872"/>
      <c r="P1055" s="872"/>
      <c r="Q1055" s="872"/>
      <c r="R1055" s="872"/>
      <c r="S1055" s="872"/>
    </row>
    <row r="1056" spans="11:19">
      <c r="K1056" s="872"/>
      <c r="L1056" s="872"/>
      <c r="M1056" s="872"/>
      <c r="N1056" s="872"/>
      <c r="O1056" s="872"/>
      <c r="P1056" s="872"/>
      <c r="Q1056" s="872"/>
      <c r="R1056" s="872"/>
      <c r="S1056" s="872"/>
    </row>
    <row r="1057" spans="11:19">
      <c r="K1057" s="872"/>
      <c r="L1057" s="872"/>
      <c r="M1057" s="872"/>
      <c r="N1057" s="872"/>
      <c r="O1057" s="872"/>
      <c r="P1057" s="872"/>
      <c r="Q1057" s="872"/>
      <c r="R1057" s="872"/>
      <c r="S1057" s="872"/>
    </row>
    <row r="1058" spans="11:19">
      <c r="K1058" s="872"/>
      <c r="L1058" s="872"/>
      <c r="M1058" s="872"/>
      <c r="N1058" s="872"/>
      <c r="O1058" s="872"/>
      <c r="P1058" s="872"/>
      <c r="Q1058" s="872"/>
      <c r="R1058" s="872"/>
      <c r="S1058" s="872"/>
    </row>
    <row r="1059" spans="11:19">
      <c r="K1059" s="872"/>
      <c r="L1059" s="872"/>
      <c r="M1059" s="872"/>
      <c r="N1059" s="872"/>
      <c r="O1059" s="872"/>
      <c r="P1059" s="872"/>
      <c r="Q1059" s="872"/>
      <c r="R1059" s="872"/>
      <c r="S1059" s="872"/>
    </row>
    <row r="1060" spans="11:19">
      <c r="K1060" s="872"/>
      <c r="L1060" s="872"/>
      <c r="M1060" s="872"/>
      <c r="N1060" s="872"/>
      <c r="O1060" s="872"/>
      <c r="P1060" s="872"/>
      <c r="Q1060" s="872"/>
      <c r="R1060" s="872"/>
      <c r="S1060" s="872"/>
    </row>
    <row r="1061" spans="11:19">
      <c r="K1061" s="872"/>
      <c r="L1061" s="872"/>
      <c r="M1061" s="872"/>
      <c r="N1061" s="872"/>
      <c r="O1061" s="872"/>
      <c r="P1061" s="872"/>
      <c r="Q1061" s="872"/>
      <c r="R1061" s="872"/>
      <c r="S1061" s="872"/>
    </row>
    <row r="1062" spans="11:19">
      <c r="K1062" s="872"/>
      <c r="L1062" s="872"/>
      <c r="M1062" s="872"/>
      <c r="N1062" s="872"/>
      <c r="O1062" s="872"/>
      <c r="P1062" s="872"/>
      <c r="Q1062" s="872"/>
      <c r="R1062" s="872"/>
      <c r="S1062" s="872"/>
    </row>
    <row r="1063" spans="11:19">
      <c r="K1063" s="872"/>
      <c r="L1063" s="872"/>
      <c r="M1063" s="872"/>
      <c r="N1063" s="872"/>
      <c r="O1063" s="872"/>
      <c r="P1063" s="872"/>
      <c r="Q1063" s="872"/>
      <c r="R1063" s="872"/>
      <c r="S1063" s="872"/>
    </row>
    <row r="1064" spans="11:19">
      <c r="K1064" s="872"/>
      <c r="L1064" s="872"/>
      <c r="M1064" s="872"/>
      <c r="N1064" s="872"/>
      <c r="O1064" s="872"/>
      <c r="P1064" s="872"/>
      <c r="Q1064" s="872"/>
      <c r="R1064" s="872"/>
      <c r="S1064" s="872"/>
    </row>
    <row r="1065" spans="11:19">
      <c r="K1065" s="872"/>
      <c r="L1065" s="872"/>
      <c r="M1065" s="872"/>
      <c r="N1065" s="872"/>
      <c r="O1065" s="872"/>
      <c r="P1065" s="872"/>
      <c r="Q1065" s="872"/>
      <c r="R1065" s="872"/>
      <c r="S1065" s="872"/>
    </row>
    <row r="1066" spans="11:19">
      <c r="K1066" s="872"/>
      <c r="L1066" s="872"/>
      <c r="M1066" s="872"/>
      <c r="N1066" s="872"/>
      <c r="O1066" s="872"/>
      <c r="P1066" s="872"/>
      <c r="Q1066" s="872"/>
      <c r="R1066" s="872"/>
      <c r="S1066" s="872"/>
    </row>
    <row r="1067" spans="11:19">
      <c r="K1067" s="872"/>
      <c r="L1067" s="872"/>
      <c r="M1067" s="872"/>
      <c r="N1067" s="872"/>
      <c r="O1067" s="872"/>
      <c r="P1067" s="872"/>
      <c r="Q1067" s="872"/>
      <c r="R1067" s="872"/>
      <c r="S1067" s="872"/>
    </row>
    <row r="1068" spans="11:19">
      <c r="K1068" s="872"/>
      <c r="L1068" s="872"/>
      <c r="M1068" s="872"/>
      <c r="N1068" s="872"/>
      <c r="O1068" s="872"/>
      <c r="P1068" s="872"/>
      <c r="Q1068" s="872"/>
      <c r="R1068" s="872"/>
      <c r="S1068" s="872"/>
    </row>
    <row r="1069" spans="11:19">
      <c r="K1069" s="872"/>
      <c r="L1069" s="872"/>
      <c r="M1069" s="872"/>
      <c r="N1069" s="872"/>
      <c r="O1069" s="872"/>
      <c r="P1069" s="872"/>
      <c r="Q1069" s="872"/>
      <c r="R1069" s="872"/>
      <c r="S1069" s="872"/>
    </row>
    <row r="1070" spans="11:19">
      <c r="K1070" s="872"/>
      <c r="L1070" s="872"/>
      <c r="M1070" s="872"/>
      <c r="N1070" s="872"/>
      <c r="O1070" s="872"/>
      <c r="P1070" s="872"/>
      <c r="Q1070" s="872"/>
      <c r="R1070" s="872"/>
      <c r="S1070" s="872"/>
    </row>
    <row r="1071" spans="11:19">
      <c r="K1071" s="872"/>
      <c r="L1071" s="872"/>
      <c r="M1071" s="872"/>
      <c r="N1071" s="872"/>
      <c r="O1071" s="872"/>
      <c r="P1071" s="872"/>
      <c r="Q1071" s="872"/>
      <c r="R1071" s="872"/>
      <c r="S1071" s="872"/>
    </row>
    <row r="1072" spans="11:19">
      <c r="K1072" s="872"/>
      <c r="L1072" s="872"/>
      <c r="M1072" s="872"/>
      <c r="N1072" s="872"/>
      <c r="O1072" s="872"/>
      <c r="P1072" s="872"/>
      <c r="Q1072" s="872"/>
      <c r="R1072" s="872"/>
      <c r="S1072" s="872"/>
    </row>
    <row r="1073" spans="11:19">
      <c r="K1073" s="872"/>
      <c r="L1073" s="872"/>
      <c r="M1073" s="872"/>
      <c r="N1073" s="872"/>
      <c r="O1073" s="872"/>
      <c r="P1073" s="872"/>
      <c r="Q1073" s="872"/>
      <c r="R1073" s="872"/>
      <c r="S1073" s="872"/>
    </row>
    <row r="1074" spans="11:19">
      <c r="K1074" s="872"/>
      <c r="L1074" s="872"/>
      <c r="M1074" s="872"/>
      <c r="N1074" s="872"/>
      <c r="O1074" s="872"/>
      <c r="P1074" s="872"/>
      <c r="Q1074" s="872"/>
      <c r="R1074" s="872"/>
      <c r="S1074" s="872"/>
    </row>
    <row r="1075" spans="11:19">
      <c r="K1075" s="872"/>
      <c r="L1075" s="872"/>
      <c r="M1075" s="872"/>
      <c r="N1075" s="872"/>
      <c r="O1075" s="872"/>
      <c r="P1075" s="872"/>
      <c r="Q1075" s="872"/>
      <c r="R1075" s="872"/>
      <c r="S1075" s="872"/>
    </row>
    <row r="1076" spans="11:19">
      <c r="K1076" s="872"/>
      <c r="L1076" s="872"/>
      <c r="M1076" s="872"/>
      <c r="N1076" s="872"/>
      <c r="O1076" s="872"/>
      <c r="P1076" s="872"/>
      <c r="Q1076" s="872"/>
      <c r="R1076" s="872"/>
      <c r="S1076" s="872"/>
    </row>
    <row r="1077" spans="11:19">
      <c r="K1077" s="872"/>
      <c r="L1077" s="872"/>
      <c r="M1077" s="872"/>
      <c r="N1077" s="872"/>
      <c r="O1077" s="872"/>
      <c r="P1077" s="872"/>
      <c r="Q1077" s="872"/>
      <c r="R1077" s="872"/>
      <c r="S1077" s="872"/>
    </row>
    <row r="1078" spans="11:19">
      <c r="K1078" s="872"/>
      <c r="L1078" s="872"/>
      <c r="M1078" s="872"/>
      <c r="N1078" s="872"/>
      <c r="O1078" s="872"/>
      <c r="P1078" s="872"/>
      <c r="Q1078" s="872"/>
      <c r="R1078" s="872"/>
      <c r="S1078" s="872"/>
    </row>
    <row r="1079" spans="11:19">
      <c r="K1079" s="872"/>
      <c r="L1079" s="872"/>
      <c r="M1079" s="872"/>
      <c r="N1079" s="872"/>
      <c r="O1079" s="872"/>
      <c r="P1079" s="872"/>
      <c r="Q1079" s="872"/>
      <c r="R1079" s="872"/>
      <c r="S1079" s="872"/>
    </row>
    <row r="1080" spans="11:19">
      <c r="K1080" s="872"/>
      <c r="L1080" s="872"/>
      <c r="M1080" s="872"/>
      <c r="N1080" s="872"/>
      <c r="O1080" s="872"/>
      <c r="P1080" s="872"/>
      <c r="Q1080" s="872"/>
      <c r="R1080" s="872"/>
      <c r="S1080" s="872"/>
    </row>
    <row r="1081" spans="11:19">
      <c r="K1081" s="872"/>
      <c r="L1081" s="872"/>
      <c r="M1081" s="872"/>
      <c r="N1081" s="872"/>
      <c r="O1081" s="872"/>
      <c r="P1081" s="872"/>
      <c r="Q1081" s="872"/>
      <c r="R1081" s="872"/>
      <c r="S1081" s="872"/>
    </row>
    <row r="1082" spans="11:19">
      <c r="K1082" s="872"/>
      <c r="L1082" s="872"/>
      <c r="M1082" s="872"/>
      <c r="N1082" s="872"/>
      <c r="O1082" s="872"/>
      <c r="P1082" s="872"/>
      <c r="Q1082" s="872"/>
      <c r="R1082" s="872"/>
      <c r="S1082" s="872"/>
    </row>
    <row r="1083" spans="11:19">
      <c r="K1083" s="872"/>
      <c r="L1083" s="872"/>
      <c r="M1083" s="872"/>
      <c r="N1083" s="872"/>
      <c r="O1083" s="872"/>
      <c r="P1083" s="872"/>
      <c r="Q1083" s="872"/>
      <c r="R1083" s="872"/>
      <c r="S1083" s="872"/>
    </row>
    <row r="1084" spans="11:19">
      <c r="K1084" s="872"/>
      <c r="L1084" s="872"/>
      <c r="M1084" s="872"/>
      <c r="N1084" s="872"/>
      <c r="O1084" s="872"/>
      <c r="P1084" s="872"/>
      <c r="Q1084" s="872"/>
      <c r="R1084" s="872"/>
      <c r="S1084" s="872"/>
    </row>
    <row r="1085" spans="11:19">
      <c r="K1085" s="872"/>
      <c r="L1085" s="872"/>
      <c r="M1085" s="872"/>
      <c r="N1085" s="872"/>
      <c r="O1085" s="872"/>
      <c r="P1085" s="872"/>
      <c r="Q1085" s="872"/>
      <c r="R1085" s="872"/>
      <c r="S1085" s="872"/>
    </row>
    <row r="1086" spans="11:19">
      <c r="K1086" s="872"/>
      <c r="L1086" s="872"/>
      <c r="M1086" s="872"/>
      <c r="N1086" s="872"/>
      <c r="O1086" s="872"/>
      <c r="P1086" s="872"/>
      <c r="Q1086" s="872"/>
      <c r="R1086" s="872"/>
      <c r="S1086" s="872"/>
    </row>
    <row r="1087" spans="11:19">
      <c r="K1087" s="872"/>
      <c r="L1087" s="872"/>
      <c r="M1087" s="872"/>
      <c r="N1087" s="872"/>
      <c r="O1087" s="872"/>
      <c r="P1087" s="872"/>
      <c r="Q1087" s="872"/>
      <c r="R1087" s="872"/>
      <c r="S1087" s="872"/>
    </row>
    <row r="1088" spans="11:19">
      <c r="K1088" s="872"/>
      <c r="L1088" s="872"/>
      <c r="M1088" s="872"/>
      <c r="N1088" s="872"/>
      <c r="O1088" s="872"/>
      <c r="P1088" s="872"/>
      <c r="Q1088" s="872"/>
      <c r="R1088" s="872"/>
      <c r="S1088" s="872"/>
    </row>
    <row r="1089" spans="11:19">
      <c r="K1089" s="872"/>
      <c r="L1089" s="872"/>
      <c r="M1089" s="872"/>
      <c r="N1089" s="872"/>
      <c r="O1089" s="872"/>
      <c r="P1089" s="872"/>
      <c r="Q1089" s="872"/>
      <c r="R1089" s="872"/>
      <c r="S1089" s="872"/>
    </row>
    <row r="1090" spans="11:19">
      <c r="K1090" s="872"/>
      <c r="L1090" s="872"/>
      <c r="M1090" s="872"/>
      <c r="N1090" s="872"/>
      <c r="O1090" s="872"/>
      <c r="P1090" s="872"/>
      <c r="Q1090" s="872"/>
      <c r="R1090" s="872"/>
      <c r="S1090" s="872"/>
    </row>
    <row r="1091" spans="11:19">
      <c r="K1091" s="872"/>
      <c r="L1091" s="872"/>
      <c r="M1091" s="872"/>
      <c r="N1091" s="872"/>
      <c r="O1091" s="872"/>
      <c r="P1091" s="872"/>
      <c r="Q1091" s="872"/>
      <c r="R1091" s="872"/>
      <c r="S1091" s="872"/>
    </row>
    <row r="1092" spans="11:19">
      <c r="K1092" s="872"/>
      <c r="L1092" s="872"/>
      <c r="M1092" s="872"/>
      <c r="N1092" s="872"/>
      <c r="O1092" s="872"/>
      <c r="P1092" s="872"/>
      <c r="Q1092" s="872"/>
      <c r="R1092" s="872"/>
      <c r="S1092" s="872"/>
    </row>
    <row r="1093" spans="11:19">
      <c r="K1093" s="872"/>
      <c r="L1093" s="872"/>
      <c r="M1093" s="872"/>
      <c r="N1093" s="872"/>
      <c r="O1093" s="872"/>
      <c r="P1093" s="872"/>
      <c r="Q1093" s="872"/>
      <c r="R1093" s="872"/>
      <c r="S1093" s="872"/>
    </row>
    <row r="1094" spans="11:19">
      <c r="K1094" s="872"/>
      <c r="L1094" s="872"/>
      <c r="M1094" s="872"/>
      <c r="N1094" s="872"/>
      <c r="O1094" s="872"/>
      <c r="P1094" s="872"/>
      <c r="Q1094" s="872"/>
      <c r="R1094" s="872"/>
      <c r="S1094" s="872"/>
    </row>
    <row r="1095" spans="11:19">
      <c r="K1095" s="872"/>
      <c r="L1095" s="872"/>
      <c r="M1095" s="872"/>
      <c r="N1095" s="872"/>
      <c r="O1095" s="872"/>
      <c r="P1095" s="872"/>
      <c r="Q1095" s="872"/>
      <c r="R1095" s="872"/>
      <c r="S1095" s="872"/>
    </row>
    <row r="1096" spans="11:19">
      <c r="K1096" s="872"/>
      <c r="L1096" s="872"/>
      <c r="M1096" s="872"/>
      <c r="N1096" s="872"/>
      <c r="O1096" s="872"/>
      <c r="P1096" s="872"/>
      <c r="Q1096" s="872"/>
      <c r="R1096" s="872"/>
      <c r="S1096" s="872"/>
    </row>
    <row r="1097" spans="11:19">
      <c r="K1097" s="872"/>
      <c r="L1097" s="872"/>
      <c r="M1097" s="872"/>
      <c r="N1097" s="872"/>
      <c r="O1097" s="872"/>
      <c r="P1097" s="872"/>
      <c r="Q1097" s="872"/>
      <c r="R1097" s="872"/>
      <c r="S1097" s="872"/>
    </row>
    <row r="1098" spans="11:19">
      <c r="K1098" s="872"/>
      <c r="L1098" s="872"/>
      <c r="M1098" s="872"/>
      <c r="N1098" s="872"/>
      <c r="O1098" s="872"/>
      <c r="P1098" s="872"/>
      <c r="Q1098" s="872"/>
      <c r="R1098" s="872"/>
      <c r="S1098" s="872"/>
    </row>
    <row r="1099" spans="11:19">
      <c r="K1099" s="872"/>
      <c r="L1099" s="872"/>
      <c r="M1099" s="872"/>
      <c r="N1099" s="872"/>
      <c r="O1099" s="872"/>
      <c r="P1099" s="872"/>
      <c r="Q1099" s="872"/>
      <c r="R1099" s="872"/>
      <c r="S1099" s="872"/>
    </row>
    <row r="1100" spans="11:19">
      <c r="K1100" s="872"/>
      <c r="L1100" s="872"/>
      <c r="M1100" s="872"/>
      <c r="N1100" s="872"/>
      <c r="O1100" s="872"/>
      <c r="P1100" s="872"/>
      <c r="Q1100" s="872"/>
      <c r="R1100" s="872"/>
      <c r="S1100" s="872"/>
    </row>
    <row r="1101" spans="11:19">
      <c r="K1101" s="872"/>
      <c r="L1101" s="872"/>
      <c r="M1101" s="872"/>
      <c r="N1101" s="872"/>
      <c r="O1101" s="872"/>
      <c r="P1101" s="872"/>
      <c r="Q1101" s="872"/>
      <c r="R1101" s="872"/>
      <c r="S1101" s="872"/>
    </row>
    <row r="1102" spans="11:19">
      <c r="K1102" s="872"/>
      <c r="L1102" s="872"/>
      <c r="M1102" s="872"/>
      <c r="N1102" s="872"/>
      <c r="O1102" s="872"/>
      <c r="P1102" s="872"/>
      <c r="Q1102" s="872"/>
      <c r="R1102" s="872"/>
      <c r="S1102" s="872"/>
    </row>
    <row r="1103" spans="11:19">
      <c r="K1103" s="872"/>
      <c r="L1103" s="872"/>
      <c r="M1103" s="872"/>
      <c r="N1103" s="872"/>
      <c r="O1103" s="872"/>
      <c r="P1103" s="872"/>
      <c r="Q1103" s="872"/>
      <c r="R1103" s="872"/>
      <c r="S1103" s="872"/>
    </row>
    <row r="1104" spans="11:19">
      <c r="K1104" s="872"/>
      <c r="L1104" s="872"/>
      <c r="M1104" s="872"/>
      <c r="N1104" s="872"/>
      <c r="O1104" s="872"/>
      <c r="P1104" s="872"/>
      <c r="Q1104" s="872"/>
      <c r="R1104" s="872"/>
      <c r="S1104" s="872"/>
    </row>
    <row r="1105" spans="11:19">
      <c r="K1105" s="872"/>
      <c r="L1105" s="872"/>
      <c r="M1105" s="872"/>
      <c r="N1105" s="872"/>
      <c r="O1105" s="872"/>
      <c r="P1105" s="872"/>
      <c r="Q1105" s="872"/>
      <c r="R1105" s="872"/>
      <c r="S1105" s="872"/>
    </row>
    <row r="1106" spans="11:19">
      <c r="K1106" s="872"/>
      <c r="L1106" s="872"/>
      <c r="M1106" s="872"/>
      <c r="N1106" s="872"/>
      <c r="O1106" s="872"/>
      <c r="P1106" s="872"/>
      <c r="Q1106" s="872"/>
      <c r="R1106" s="872"/>
      <c r="S1106" s="872"/>
    </row>
    <row r="1107" spans="11:19">
      <c r="K1107" s="872"/>
      <c r="L1107" s="872"/>
      <c r="M1107" s="872"/>
      <c r="N1107" s="872"/>
      <c r="O1107" s="872"/>
      <c r="P1107" s="872"/>
      <c r="Q1107" s="872"/>
      <c r="R1107" s="872"/>
      <c r="S1107" s="872"/>
    </row>
    <row r="1108" spans="11:19">
      <c r="K1108" s="872"/>
      <c r="L1108" s="872"/>
      <c r="M1108" s="872"/>
      <c r="N1108" s="872"/>
      <c r="O1108" s="872"/>
      <c r="P1108" s="872"/>
      <c r="Q1108" s="872"/>
      <c r="R1108" s="872"/>
      <c r="S1108" s="872"/>
    </row>
    <row r="1109" spans="11:19">
      <c r="K1109" s="872"/>
      <c r="L1109" s="872"/>
      <c r="M1109" s="872"/>
      <c r="N1109" s="872"/>
      <c r="O1109" s="872"/>
      <c r="P1109" s="872"/>
      <c r="Q1109" s="872"/>
      <c r="R1109" s="872"/>
      <c r="S1109" s="872"/>
    </row>
    <row r="1110" spans="11:19">
      <c r="K1110" s="872"/>
      <c r="L1110" s="872"/>
      <c r="M1110" s="872"/>
      <c r="N1110" s="872"/>
      <c r="O1110" s="872"/>
      <c r="P1110" s="872"/>
      <c r="Q1110" s="872"/>
      <c r="R1110" s="872"/>
      <c r="S1110" s="872"/>
    </row>
    <row r="1111" spans="11:19">
      <c r="K1111" s="872"/>
      <c r="L1111" s="872"/>
      <c r="M1111" s="872"/>
      <c r="N1111" s="872"/>
      <c r="O1111" s="872"/>
      <c r="P1111" s="872"/>
      <c r="Q1111" s="872"/>
      <c r="R1111" s="872"/>
      <c r="S1111" s="872"/>
    </row>
    <row r="1112" spans="11:19">
      <c r="K1112" s="872"/>
      <c r="L1112" s="872"/>
      <c r="M1112" s="872"/>
      <c r="N1112" s="872"/>
      <c r="O1112" s="872"/>
      <c r="P1112" s="872"/>
      <c r="Q1112" s="872"/>
      <c r="R1112" s="872"/>
      <c r="S1112" s="872"/>
    </row>
    <row r="1113" spans="11:19">
      <c r="K1113" s="872"/>
      <c r="L1113" s="872"/>
      <c r="M1113" s="872"/>
      <c r="N1113" s="872"/>
      <c r="O1113" s="872"/>
      <c r="P1113" s="872"/>
      <c r="Q1113" s="872"/>
      <c r="R1113" s="872"/>
      <c r="S1113" s="872"/>
    </row>
    <row r="1114" spans="11:19">
      <c r="K1114" s="872"/>
      <c r="L1114" s="872"/>
      <c r="M1114" s="872"/>
      <c r="N1114" s="872"/>
      <c r="O1114" s="872"/>
      <c r="P1114" s="872"/>
      <c r="Q1114" s="872"/>
      <c r="R1114" s="872"/>
      <c r="S1114" s="872"/>
    </row>
    <row r="1115" spans="11:19">
      <c r="K1115" s="872"/>
      <c r="L1115" s="872"/>
      <c r="M1115" s="872"/>
      <c r="N1115" s="872"/>
      <c r="O1115" s="872"/>
      <c r="P1115" s="872"/>
      <c r="Q1115" s="872"/>
      <c r="R1115" s="872"/>
      <c r="S1115" s="872"/>
    </row>
    <row r="1116" spans="11:19">
      <c r="K1116" s="872"/>
      <c r="L1116" s="872"/>
      <c r="M1116" s="872"/>
      <c r="N1116" s="872"/>
      <c r="O1116" s="872"/>
      <c r="P1116" s="872"/>
      <c r="Q1116" s="872"/>
      <c r="R1116" s="872"/>
      <c r="S1116" s="872"/>
    </row>
    <row r="1117" spans="11:19">
      <c r="K1117" s="872"/>
      <c r="L1117" s="872"/>
      <c r="M1117" s="872"/>
      <c r="N1117" s="872"/>
      <c r="O1117" s="872"/>
      <c r="P1117" s="872"/>
      <c r="Q1117" s="872"/>
      <c r="R1117" s="872"/>
      <c r="S1117" s="872"/>
    </row>
    <row r="1118" spans="11:19">
      <c r="K1118" s="872"/>
      <c r="L1118" s="872"/>
      <c r="M1118" s="872"/>
      <c r="N1118" s="872"/>
      <c r="O1118" s="872"/>
      <c r="P1118" s="872"/>
      <c r="Q1118" s="872"/>
      <c r="R1118" s="872"/>
      <c r="S1118" s="872"/>
    </row>
    <row r="1119" spans="11:19">
      <c r="K1119" s="872"/>
      <c r="L1119" s="872"/>
      <c r="M1119" s="872"/>
      <c r="N1119" s="872"/>
      <c r="O1119" s="872"/>
      <c r="P1119" s="872"/>
      <c r="Q1119" s="872"/>
      <c r="R1119" s="872"/>
      <c r="S1119" s="872"/>
    </row>
    <row r="1120" spans="11:19">
      <c r="K1120" s="872"/>
      <c r="L1120" s="872"/>
      <c r="M1120" s="872"/>
      <c r="N1120" s="872"/>
      <c r="O1120" s="872"/>
      <c r="P1120" s="872"/>
      <c r="Q1120" s="872"/>
      <c r="R1120" s="872"/>
      <c r="S1120" s="872"/>
    </row>
    <row r="1121" spans="11:19">
      <c r="K1121" s="872"/>
      <c r="L1121" s="872"/>
      <c r="M1121" s="872"/>
      <c r="N1121" s="872"/>
      <c r="O1121" s="872"/>
      <c r="P1121" s="872"/>
      <c r="Q1121" s="872"/>
      <c r="R1121" s="872"/>
      <c r="S1121" s="872"/>
    </row>
    <row r="1122" spans="11:19">
      <c r="K1122" s="872"/>
      <c r="L1122" s="872"/>
      <c r="M1122" s="872"/>
      <c r="N1122" s="872"/>
      <c r="O1122" s="872"/>
      <c r="P1122" s="872"/>
      <c r="Q1122" s="872"/>
      <c r="R1122" s="872"/>
      <c r="S1122" s="872"/>
    </row>
    <row r="1123" spans="11:19">
      <c r="K1123" s="872"/>
      <c r="L1123" s="872"/>
      <c r="M1123" s="872"/>
      <c r="N1123" s="872"/>
      <c r="O1123" s="872"/>
      <c r="P1123" s="872"/>
      <c r="Q1123" s="872"/>
      <c r="R1123" s="872"/>
      <c r="S1123" s="872"/>
    </row>
    <row r="1124" spans="11:19">
      <c r="K1124" s="872"/>
      <c r="L1124" s="872"/>
      <c r="M1124" s="872"/>
      <c r="N1124" s="872"/>
      <c r="O1124" s="872"/>
      <c r="P1124" s="872"/>
      <c r="Q1124" s="872"/>
      <c r="R1124" s="872"/>
      <c r="S1124" s="872"/>
    </row>
    <row r="1125" spans="11:19">
      <c r="K1125" s="872"/>
      <c r="L1125" s="872"/>
      <c r="M1125" s="872"/>
      <c r="N1125" s="872"/>
      <c r="O1125" s="872"/>
      <c r="P1125" s="872"/>
      <c r="Q1125" s="872"/>
      <c r="R1125" s="872"/>
      <c r="S1125" s="872"/>
    </row>
    <row r="1126" spans="11:19">
      <c r="K1126" s="872"/>
      <c r="L1126" s="872"/>
      <c r="M1126" s="872"/>
      <c r="N1126" s="872"/>
      <c r="O1126" s="872"/>
      <c r="P1126" s="872"/>
      <c r="Q1126" s="872"/>
      <c r="R1126" s="872"/>
      <c r="S1126" s="872"/>
    </row>
    <row r="1127" spans="11:19">
      <c r="K1127" s="872"/>
      <c r="L1127" s="872"/>
      <c r="M1127" s="872"/>
      <c r="N1127" s="872"/>
      <c r="O1127" s="872"/>
      <c r="P1127" s="872"/>
      <c r="Q1127" s="872"/>
      <c r="R1127" s="872"/>
      <c r="S1127" s="872"/>
    </row>
    <row r="1128" spans="11:19">
      <c r="K1128" s="872"/>
      <c r="L1128" s="872"/>
      <c r="M1128" s="872"/>
      <c r="N1128" s="872"/>
      <c r="O1128" s="872"/>
      <c r="P1128" s="872"/>
      <c r="Q1128" s="872"/>
      <c r="R1128" s="872"/>
      <c r="S1128" s="872"/>
    </row>
    <row r="1129" spans="11:19">
      <c r="K1129" s="872"/>
      <c r="L1129" s="872"/>
      <c r="M1129" s="872"/>
      <c r="N1129" s="872"/>
      <c r="O1129" s="872"/>
      <c r="P1129" s="872"/>
      <c r="Q1129" s="872"/>
      <c r="R1129" s="872"/>
      <c r="S1129" s="872"/>
    </row>
    <row r="1130" spans="11:19">
      <c r="K1130" s="872"/>
      <c r="L1130" s="872"/>
      <c r="M1130" s="872"/>
      <c r="N1130" s="872"/>
      <c r="O1130" s="872"/>
      <c r="P1130" s="872"/>
      <c r="Q1130" s="872"/>
      <c r="R1130" s="872"/>
      <c r="S1130" s="872"/>
    </row>
    <row r="1131" spans="11:19">
      <c r="K1131" s="872"/>
      <c r="L1131" s="872"/>
      <c r="M1131" s="872"/>
      <c r="N1131" s="872"/>
      <c r="O1131" s="872"/>
      <c r="P1131" s="872"/>
      <c r="Q1131" s="872"/>
      <c r="R1131" s="872"/>
      <c r="S1131" s="872"/>
    </row>
    <row r="1132" spans="11:19">
      <c r="K1132" s="872"/>
      <c r="L1132" s="872"/>
      <c r="M1132" s="872"/>
      <c r="N1132" s="872"/>
      <c r="O1132" s="872"/>
      <c r="P1132" s="872"/>
      <c r="Q1132" s="872"/>
      <c r="R1132" s="872"/>
      <c r="S1132" s="872"/>
    </row>
    <row r="1133" spans="11:19">
      <c r="K1133" s="872"/>
      <c r="L1133" s="872"/>
      <c r="M1133" s="872"/>
      <c r="N1133" s="872"/>
      <c r="O1133" s="872"/>
      <c r="P1133" s="872"/>
      <c r="Q1133" s="872"/>
      <c r="R1133" s="872"/>
      <c r="S1133" s="872"/>
    </row>
    <row r="1134" spans="11:19">
      <c r="K1134" s="872"/>
      <c r="L1134" s="872"/>
      <c r="M1134" s="872"/>
      <c r="N1134" s="872"/>
      <c r="O1134" s="872"/>
      <c r="P1134" s="872"/>
      <c r="Q1134" s="872"/>
      <c r="R1134" s="872"/>
      <c r="S1134" s="872"/>
    </row>
    <row r="1135" spans="11:19">
      <c r="K1135" s="872"/>
      <c r="L1135" s="872"/>
      <c r="M1135" s="872"/>
      <c r="N1135" s="872"/>
      <c r="O1135" s="872"/>
      <c r="P1135" s="872"/>
      <c r="Q1135" s="872"/>
      <c r="R1135" s="872"/>
      <c r="S1135" s="872"/>
    </row>
    <row r="1136" spans="11:19">
      <c r="K1136" s="872"/>
      <c r="L1136" s="872"/>
      <c r="M1136" s="872"/>
      <c r="N1136" s="872"/>
      <c r="O1136" s="872"/>
      <c r="P1136" s="872"/>
      <c r="Q1136" s="872"/>
      <c r="R1136" s="872"/>
      <c r="S1136" s="872"/>
    </row>
    <row r="1137" spans="11:19">
      <c r="K1137" s="872"/>
      <c r="L1137" s="872"/>
      <c r="M1137" s="872"/>
      <c r="N1137" s="872"/>
      <c r="O1137" s="872"/>
      <c r="P1137" s="872"/>
      <c r="Q1137" s="872"/>
      <c r="R1137" s="872"/>
      <c r="S1137" s="872"/>
    </row>
    <row r="1138" spans="11:19">
      <c r="K1138" s="872"/>
      <c r="L1138" s="872"/>
      <c r="M1138" s="872"/>
      <c r="N1138" s="872"/>
      <c r="O1138" s="872"/>
      <c r="P1138" s="872"/>
      <c r="Q1138" s="872"/>
      <c r="R1138" s="872"/>
      <c r="S1138" s="872"/>
    </row>
    <row r="1139" spans="11:19">
      <c r="K1139" s="872"/>
      <c r="L1139" s="872"/>
      <c r="M1139" s="872"/>
      <c r="N1139" s="872"/>
      <c r="O1139" s="872"/>
      <c r="P1139" s="872"/>
      <c r="Q1139" s="872"/>
      <c r="R1139" s="872"/>
      <c r="S1139" s="872"/>
    </row>
    <row r="1140" spans="11:19">
      <c r="K1140" s="872"/>
      <c r="L1140" s="872"/>
      <c r="M1140" s="872"/>
      <c r="N1140" s="872"/>
      <c r="O1140" s="872"/>
      <c r="P1140" s="872"/>
      <c r="Q1140" s="872"/>
      <c r="R1140" s="872"/>
      <c r="S1140" s="872"/>
    </row>
    <row r="1141" spans="11:19">
      <c r="K1141" s="872"/>
      <c r="L1141" s="872"/>
      <c r="M1141" s="872"/>
      <c r="N1141" s="872"/>
      <c r="O1141" s="872"/>
      <c r="P1141" s="872"/>
      <c r="Q1141" s="872"/>
      <c r="R1141" s="872"/>
      <c r="S1141" s="872"/>
    </row>
    <row r="1142" spans="11:19">
      <c r="K1142" s="872"/>
      <c r="L1142" s="872"/>
      <c r="M1142" s="872"/>
      <c r="N1142" s="872"/>
      <c r="O1142" s="872"/>
      <c r="P1142" s="872"/>
      <c r="Q1142" s="872"/>
      <c r="R1142" s="872"/>
      <c r="S1142" s="872"/>
    </row>
    <row r="1143" spans="11:19">
      <c r="K1143" s="872"/>
      <c r="L1143" s="872"/>
      <c r="M1143" s="872"/>
      <c r="N1143" s="872"/>
      <c r="O1143" s="872"/>
      <c r="P1143" s="872"/>
      <c r="Q1143" s="872"/>
      <c r="R1143" s="872"/>
      <c r="S1143" s="872"/>
    </row>
    <row r="1144" spans="11:19">
      <c r="K1144" s="872"/>
      <c r="L1144" s="872"/>
      <c r="M1144" s="872"/>
      <c r="N1144" s="872"/>
      <c r="O1144" s="872"/>
      <c r="P1144" s="872"/>
      <c r="Q1144" s="872"/>
      <c r="R1144" s="872"/>
      <c r="S1144" s="872"/>
    </row>
    <row r="1145" spans="11:19">
      <c r="K1145" s="872"/>
      <c r="L1145" s="872"/>
      <c r="M1145" s="872"/>
      <c r="N1145" s="872"/>
      <c r="O1145" s="872"/>
      <c r="P1145" s="872"/>
      <c r="Q1145" s="872"/>
      <c r="R1145" s="872"/>
      <c r="S1145" s="872"/>
    </row>
    <row r="1146" spans="11:19">
      <c r="K1146" s="872"/>
      <c r="L1146" s="872"/>
      <c r="M1146" s="872"/>
      <c r="N1146" s="872"/>
      <c r="O1146" s="872"/>
      <c r="P1146" s="872"/>
      <c r="Q1146" s="872"/>
      <c r="R1146" s="872"/>
      <c r="S1146" s="872"/>
    </row>
    <row r="1147" spans="11:19">
      <c r="K1147" s="872"/>
      <c r="L1147" s="872"/>
      <c r="M1147" s="872"/>
      <c r="N1147" s="872"/>
      <c r="O1147" s="872"/>
      <c r="P1147" s="872"/>
      <c r="Q1147" s="872"/>
      <c r="R1147" s="872"/>
      <c r="S1147" s="872"/>
    </row>
    <row r="1148" spans="11:19">
      <c r="K1148" s="872"/>
      <c r="L1148" s="872"/>
      <c r="M1148" s="872"/>
      <c r="N1148" s="872"/>
      <c r="O1148" s="872"/>
      <c r="P1148" s="872"/>
      <c r="Q1148" s="872"/>
      <c r="R1148" s="872"/>
      <c r="S1148" s="872"/>
    </row>
    <row r="1149" spans="11:19">
      <c r="K1149" s="872"/>
      <c r="L1149" s="872"/>
      <c r="M1149" s="872"/>
      <c r="N1149" s="872"/>
      <c r="O1149" s="872"/>
      <c r="P1149" s="872"/>
      <c r="Q1149" s="872"/>
      <c r="R1149" s="872"/>
      <c r="S1149" s="872"/>
    </row>
    <row r="1150" spans="11:19">
      <c r="K1150" s="872"/>
      <c r="L1150" s="872"/>
      <c r="M1150" s="872"/>
      <c r="N1150" s="872"/>
      <c r="O1150" s="872"/>
      <c r="P1150" s="872"/>
      <c r="Q1150" s="872"/>
      <c r="R1150" s="872"/>
      <c r="S1150" s="872"/>
    </row>
    <row r="1151" spans="11:19">
      <c r="K1151" s="872"/>
      <c r="L1151" s="872"/>
      <c r="M1151" s="872"/>
      <c r="N1151" s="872"/>
      <c r="O1151" s="872"/>
      <c r="P1151" s="872"/>
      <c r="Q1151" s="872"/>
      <c r="R1151" s="872"/>
      <c r="S1151" s="872"/>
    </row>
    <row r="1152" spans="11:19">
      <c r="K1152" s="872"/>
      <c r="L1152" s="872"/>
      <c r="M1152" s="872"/>
      <c r="N1152" s="872"/>
      <c r="O1152" s="872"/>
      <c r="P1152" s="872"/>
      <c r="Q1152" s="872"/>
      <c r="R1152" s="872"/>
      <c r="S1152" s="872"/>
    </row>
    <row r="1153" spans="11:19">
      <c r="K1153" s="872"/>
      <c r="L1153" s="872"/>
      <c r="M1153" s="872"/>
      <c r="N1153" s="872"/>
      <c r="O1153" s="872"/>
      <c r="P1153" s="872"/>
      <c r="Q1153" s="872"/>
      <c r="R1153" s="872"/>
      <c r="S1153" s="872"/>
    </row>
    <row r="1154" spans="11:19">
      <c r="K1154" s="872"/>
      <c r="L1154" s="872"/>
      <c r="M1154" s="872"/>
      <c r="N1154" s="872"/>
      <c r="O1154" s="872"/>
      <c r="P1154" s="872"/>
      <c r="Q1154" s="872"/>
      <c r="R1154" s="872"/>
      <c r="S1154" s="872"/>
    </row>
    <row r="1155" spans="11:19">
      <c r="K1155" s="872"/>
      <c r="L1155" s="872"/>
      <c r="M1155" s="872"/>
      <c r="N1155" s="872"/>
      <c r="O1155" s="872"/>
      <c r="P1155" s="872"/>
      <c r="Q1155" s="872"/>
      <c r="R1155" s="872"/>
      <c r="S1155" s="872"/>
    </row>
    <row r="1156" spans="11:19">
      <c r="K1156" s="872"/>
      <c r="L1156" s="872"/>
      <c r="M1156" s="872"/>
      <c r="N1156" s="872"/>
      <c r="O1156" s="872"/>
      <c r="P1156" s="872"/>
      <c r="Q1156" s="872"/>
      <c r="R1156" s="872"/>
      <c r="S1156" s="872"/>
    </row>
    <row r="1157" spans="11:19">
      <c r="K1157" s="872"/>
      <c r="L1157" s="872"/>
      <c r="M1157" s="872"/>
      <c r="N1157" s="872"/>
      <c r="O1157" s="872"/>
      <c r="P1157" s="872"/>
      <c r="Q1157" s="872"/>
      <c r="R1157" s="872"/>
      <c r="S1157" s="872"/>
    </row>
    <row r="1158" spans="11:19">
      <c r="K1158" s="872"/>
      <c r="L1158" s="872"/>
      <c r="M1158" s="872"/>
      <c r="N1158" s="872"/>
      <c r="O1158" s="872"/>
      <c r="P1158" s="872"/>
      <c r="Q1158" s="872"/>
      <c r="R1158" s="872"/>
      <c r="S1158" s="872"/>
    </row>
    <row r="1159" spans="11:19">
      <c r="K1159" s="872"/>
      <c r="L1159" s="872"/>
      <c r="M1159" s="872"/>
      <c r="N1159" s="872"/>
      <c r="O1159" s="872"/>
      <c r="P1159" s="872"/>
      <c r="Q1159" s="872"/>
      <c r="R1159" s="872"/>
      <c r="S1159" s="872"/>
    </row>
    <row r="1160" spans="11:19">
      <c r="K1160" s="872"/>
      <c r="L1160" s="872"/>
      <c r="M1160" s="872"/>
      <c r="N1160" s="872"/>
      <c r="O1160" s="872"/>
      <c r="P1160" s="872"/>
      <c r="Q1160" s="872"/>
      <c r="R1160" s="872"/>
      <c r="S1160" s="872"/>
    </row>
    <row r="1161" spans="11:19">
      <c r="K1161" s="872"/>
      <c r="L1161" s="872"/>
      <c r="M1161" s="872"/>
      <c r="N1161" s="872"/>
      <c r="O1161" s="872"/>
      <c r="P1161" s="872"/>
      <c r="Q1161" s="872"/>
      <c r="R1161" s="872"/>
      <c r="S1161" s="872"/>
    </row>
    <row r="1162" spans="11:19">
      <c r="K1162" s="872"/>
      <c r="S1162" s="872"/>
    </row>
    <row r="1163" spans="11:19">
      <c r="K1163" s="872"/>
      <c r="S1163" s="872"/>
    </row>
  </sheetData>
  <mergeCells count="37">
    <mergeCell ref="A159:G159"/>
    <mergeCell ref="A82:D82"/>
    <mergeCell ref="A110:D110"/>
    <mergeCell ref="A122:D122"/>
    <mergeCell ref="B123:C123"/>
    <mergeCell ref="A152:D152"/>
    <mergeCell ref="L46:R46"/>
    <mergeCell ref="A62:F62"/>
    <mergeCell ref="B63:F63"/>
    <mergeCell ref="G63:G64"/>
    <mergeCell ref="B153:C153"/>
    <mergeCell ref="A37:F37"/>
    <mergeCell ref="A38:F38"/>
    <mergeCell ref="A39:F39"/>
    <mergeCell ref="A40:A41"/>
    <mergeCell ref="B40:B41"/>
    <mergeCell ref="C40:D40"/>
    <mergeCell ref="E40:F40"/>
    <mergeCell ref="A1:R1"/>
    <mergeCell ref="A2:R2"/>
    <mergeCell ref="A3:R3"/>
    <mergeCell ref="L4:R4"/>
    <mergeCell ref="L5:R5"/>
    <mergeCell ref="A4:G4"/>
    <mergeCell ref="A5:G5"/>
    <mergeCell ref="A18:D18"/>
    <mergeCell ref="A20:C20"/>
    <mergeCell ref="A24:G24"/>
    <mergeCell ref="A35:I35"/>
    <mergeCell ref="L6:R6"/>
    <mergeCell ref="B10:D10"/>
    <mergeCell ref="A8:G8"/>
    <mergeCell ref="E10:G10"/>
    <mergeCell ref="A7:G7"/>
    <mergeCell ref="A6:G6"/>
    <mergeCell ref="A9:G9"/>
    <mergeCell ref="L28:R28"/>
  </mergeCells>
  <pageMargins left="0.7" right="0.7" top="0.75" bottom="0.75" header="0.3" footer="0.3"/>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1"/>
  <sheetViews>
    <sheetView zoomScaleNormal="100" workbookViewId="0">
      <selection sqref="A1:J1"/>
    </sheetView>
  </sheetViews>
  <sheetFormatPr defaultColWidth="8.88671875" defaultRowHeight="13.2"/>
  <cols>
    <col min="1" max="1" width="49.6640625" style="848" customWidth="1"/>
    <col min="2" max="2" width="17.88671875" style="2" customWidth="1"/>
    <col min="3" max="3" width="17.5546875" style="30" customWidth="1"/>
    <col min="4" max="4" width="16.6640625" style="30" customWidth="1"/>
    <col min="5" max="6" width="17.88671875" style="30" customWidth="1"/>
    <col min="7" max="7" width="17.44140625" style="30" customWidth="1"/>
    <col min="8" max="9" width="15.109375" style="30" customWidth="1"/>
    <col min="10" max="10" width="0.44140625" style="87" customWidth="1"/>
    <col min="11" max="16384" width="8.88671875" style="848"/>
  </cols>
  <sheetData>
    <row r="1" spans="1:10" ht="13.35" customHeight="1">
      <c r="A1" s="1282" t="s">
        <v>0</v>
      </c>
      <c r="B1" s="1282"/>
      <c r="C1" s="1282"/>
      <c r="D1" s="1282"/>
      <c r="E1" s="1282"/>
      <c r="F1" s="1282"/>
      <c r="G1" s="1282"/>
      <c r="H1" s="1282"/>
      <c r="I1" s="1282"/>
      <c r="J1" s="1282"/>
    </row>
    <row r="2" spans="1:10" ht="35.25" customHeight="1">
      <c r="A2" s="1283"/>
      <c r="B2" s="1283"/>
      <c r="C2" s="1283"/>
      <c r="D2" s="1283"/>
      <c r="E2" s="1283"/>
      <c r="F2" s="1283"/>
      <c r="G2" s="1283"/>
      <c r="H2" s="1283"/>
      <c r="I2" s="1283"/>
      <c r="J2" s="1283"/>
    </row>
    <row r="3" spans="1:10">
      <c r="A3" s="1288"/>
      <c r="B3" s="1288"/>
      <c r="C3" s="1288"/>
      <c r="D3" s="1288"/>
      <c r="E3" s="1288"/>
      <c r="F3" s="1288"/>
      <c r="G3" s="1288"/>
      <c r="H3" s="1288"/>
      <c r="I3" s="1288"/>
      <c r="J3" s="1288"/>
    </row>
    <row r="4" spans="1:10" ht="30" customHeight="1">
      <c r="A4" s="1287" t="s">
        <v>986</v>
      </c>
      <c r="B4" s="1287"/>
      <c r="C4" s="1287"/>
      <c r="D4" s="1287"/>
      <c r="E4" s="1287"/>
      <c r="F4" s="1287"/>
      <c r="G4" s="1287"/>
      <c r="H4" s="5"/>
      <c r="I4" s="5"/>
      <c r="J4" s="85"/>
    </row>
    <row r="5" spans="1:10" ht="15.6">
      <c r="A5" s="1290" t="s">
        <v>181</v>
      </c>
      <c r="B5" s="1290"/>
      <c r="C5" s="1290"/>
      <c r="D5" s="1290"/>
      <c r="E5" s="1290"/>
      <c r="F5" s="1290"/>
      <c r="G5" s="1290"/>
      <c r="H5" s="5"/>
      <c r="I5" s="5"/>
      <c r="J5" s="85"/>
    </row>
    <row r="6" spans="1:10" ht="13.5" customHeight="1">
      <c r="A6" s="1290"/>
      <c r="B6" s="1290"/>
      <c r="C6" s="1290"/>
      <c r="D6" s="1290"/>
      <c r="E6" s="1290"/>
      <c r="F6" s="1290"/>
      <c r="G6" s="1290"/>
      <c r="H6" s="5"/>
      <c r="I6" s="5"/>
      <c r="J6" s="85"/>
    </row>
    <row r="7" spans="1:10" ht="13.5" customHeight="1">
      <c r="A7" s="1332" t="s">
        <v>45</v>
      </c>
      <c r="B7" s="1332"/>
      <c r="C7" s="1332"/>
      <c r="D7" s="1332"/>
      <c r="E7" s="1332"/>
      <c r="F7" s="1332"/>
      <c r="G7" s="1332"/>
      <c r="H7" s="5"/>
      <c r="I7" s="5"/>
      <c r="J7" s="85"/>
    </row>
    <row r="8" spans="1:10" ht="13.5" customHeight="1">
      <c r="A8" s="5"/>
      <c r="B8" s="5"/>
      <c r="C8" s="5"/>
      <c r="D8" s="5"/>
      <c r="E8" s="5"/>
      <c r="F8" s="5"/>
      <c r="G8" s="5"/>
      <c r="H8" s="5"/>
      <c r="I8" s="5"/>
      <c r="J8" s="85"/>
    </row>
    <row r="9" spans="1:10" ht="12.75" customHeight="1">
      <c r="A9" s="5"/>
      <c r="B9" s="5"/>
      <c r="C9" s="5"/>
      <c r="D9" s="5"/>
      <c r="E9" s="5"/>
      <c r="F9" s="5"/>
      <c r="G9" s="5"/>
      <c r="H9" s="5"/>
      <c r="I9" s="5"/>
      <c r="J9" s="85"/>
    </row>
    <row r="10" spans="1:10">
      <c r="A10" s="5"/>
      <c r="B10" s="5"/>
      <c r="C10" s="5"/>
      <c r="D10" s="5"/>
      <c r="E10" s="5"/>
      <c r="F10" s="5"/>
      <c r="G10" s="5"/>
      <c r="H10" s="5"/>
      <c r="I10" s="5"/>
      <c r="J10" s="297"/>
    </row>
    <row r="11" spans="1:10" ht="13.5" customHeight="1">
      <c r="A11" s="5"/>
      <c r="B11" s="5"/>
      <c r="C11" s="5"/>
      <c r="D11" s="5"/>
      <c r="E11" s="5"/>
      <c r="F11" s="5"/>
      <c r="G11" s="5"/>
      <c r="H11" s="5"/>
      <c r="I11" s="5"/>
      <c r="J11" s="298"/>
    </row>
    <row r="12" spans="1:10" ht="13.5" customHeight="1">
      <c r="A12" s="5"/>
      <c r="B12" s="5"/>
      <c r="C12" s="5"/>
      <c r="D12" s="5"/>
      <c r="E12" s="5"/>
      <c r="F12" s="5"/>
      <c r="G12" s="5"/>
      <c r="H12" s="5"/>
      <c r="I12" s="5"/>
      <c r="J12" s="86"/>
    </row>
    <row r="13" spans="1:10" ht="13.5" customHeight="1">
      <c r="A13" s="1290" t="s">
        <v>207</v>
      </c>
      <c r="B13" s="1290"/>
      <c r="C13" s="1290"/>
      <c r="D13" s="5"/>
      <c r="E13" s="5"/>
      <c r="F13" s="5"/>
      <c r="G13" s="5"/>
      <c r="H13" s="5"/>
      <c r="I13" s="5"/>
      <c r="J13" s="298"/>
    </row>
    <row r="14" spans="1:10" ht="13.5" customHeight="1">
      <c r="A14" s="1290"/>
      <c r="B14" s="1290"/>
      <c r="C14" s="1290"/>
      <c r="D14" s="5"/>
      <c r="E14" s="5"/>
      <c r="F14" s="5"/>
      <c r="G14" s="5"/>
      <c r="H14" s="5"/>
      <c r="I14" s="5"/>
      <c r="J14" s="298"/>
    </row>
    <row r="15" spans="1:10" ht="13.5" customHeight="1">
      <c r="A15" s="1346" t="s">
        <v>987</v>
      </c>
      <c r="B15" s="1346"/>
      <c r="C15" s="1346"/>
      <c r="D15" s="5"/>
      <c r="E15" s="5"/>
      <c r="F15" s="5"/>
      <c r="G15" s="5"/>
      <c r="H15" s="5"/>
      <c r="I15" s="5"/>
      <c r="J15" s="298"/>
    </row>
    <row r="16" spans="1:10" ht="69.75" customHeight="1" thickBot="1">
      <c r="A16" s="618" t="s">
        <v>573</v>
      </c>
      <c r="B16" s="133" t="s">
        <v>912</v>
      </c>
      <c r="C16" s="133" t="s">
        <v>574</v>
      </c>
      <c r="D16" s="5"/>
      <c r="E16" s="5"/>
      <c r="F16" s="5"/>
      <c r="G16" s="5"/>
      <c r="H16" s="5"/>
      <c r="I16" s="5"/>
      <c r="J16" s="298"/>
    </row>
    <row r="17" spans="1:19" ht="13.5" customHeight="1">
      <c r="A17" s="838" t="s">
        <v>575</v>
      </c>
      <c r="B17" s="208">
        <v>73574</v>
      </c>
      <c r="C17" s="208">
        <v>80741</v>
      </c>
      <c r="D17" s="5"/>
      <c r="E17" s="5"/>
      <c r="F17" s="5"/>
      <c r="G17" s="5"/>
      <c r="H17" s="5"/>
      <c r="I17" s="5"/>
      <c r="J17" s="298"/>
    </row>
    <row r="18" spans="1:19" ht="13.5" customHeight="1">
      <c r="A18" s="838" t="s">
        <v>576</v>
      </c>
      <c r="B18" s="685">
        <v>0.16</v>
      </c>
      <c r="C18" s="685">
        <v>0.18</v>
      </c>
      <c r="D18" s="5"/>
      <c r="E18" s="5"/>
      <c r="F18" s="5"/>
      <c r="G18" s="5"/>
      <c r="H18" s="5"/>
      <c r="I18" s="5"/>
      <c r="J18" s="298"/>
    </row>
    <row r="19" spans="1:19" ht="13.5" customHeight="1" thickBot="1">
      <c r="A19" s="619" t="s">
        <v>577</v>
      </c>
      <c r="B19" s="684">
        <v>46288</v>
      </c>
      <c r="C19" s="620" t="s">
        <v>118</v>
      </c>
      <c r="D19" s="5"/>
      <c r="E19" s="5"/>
      <c r="F19" s="5"/>
      <c r="G19" s="5"/>
      <c r="H19" s="5"/>
      <c r="I19" s="5"/>
      <c r="J19" s="298"/>
    </row>
    <row r="20" spans="1:19" ht="13.5" customHeight="1">
      <c r="A20" s="186"/>
      <c r="B20" s="194"/>
      <c r="C20" s="299"/>
      <c r="D20" s="5"/>
      <c r="E20" s="5"/>
      <c r="F20" s="5"/>
      <c r="G20" s="5"/>
      <c r="H20" s="5"/>
      <c r="I20" s="5"/>
      <c r="J20" s="298"/>
    </row>
    <row r="21" spans="1:19" ht="13.5" customHeight="1">
      <c r="A21" s="44"/>
      <c r="B21" s="186"/>
      <c r="D21" s="833"/>
      <c r="I21" s="5"/>
      <c r="J21" s="298"/>
    </row>
    <row r="22" spans="1:19" ht="13.5" customHeight="1">
      <c r="A22" s="5" t="s">
        <v>988</v>
      </c>
      <c r="B22" s="848"/>
      <c r="C22" s="848"/>
      <c r="I22" s="5"/>
      <c r="J22" s="86"/>
    </row>
    <row r="23" spans="1:19" ht="30.75" customHeight="1" thickBot="1">
      <c r="A23" s="612"/>
      <c r="B23" s="1433" t="s">
        <v>563</v>
      </c>
      <c r="C23" s="1433"/>
      <c r="D23" s="848"/>
      <c r="E23" s="848"/>
      <c r="F23" s="848"/>
      <c r="G23" s="848"/>
      <c r="H23" s="51"/>
      <c r="I23" s="5"/>
      <c r="J23" s="86"/>
    </row>
    <row r="24" spans="1:19" ht="14.4" thickTop="1" thickBot="1">
      <c r="A24" s="190"/>
      <c r="B24" s="610" t="s">
        <v>549</v>
      </c>
      <c r="C24" s="610" t="s">
        <v>550</v>
      </c>
      <c r="D24" s="848"/>
      <c r="E24" s="848"/>
      <c r="F24" s="848"/>
      <c r="G24" s="848"/>
      <c r="I24" s="5"/>
      <c r="J24" s="89"/>
    </row>
    <row r="25" spans="1:19" ht="38.25" customHeight="1">
      <c r="A25" s="1" t="s">
        <v>913</v>
      </c>
      <c r="B25" s="2">
        <v>20</v>
      </c>
      <c r="C25" s="64">
        <f>B25/B27</f>
        <v>8.8888888888888892E-2</v>
      </c>
      <c r="D25" s="848"/>
      <c r="E25" s="848"/>
      <c r="F25" s="848"/>
      <c r="G25" s="848"/>
      <c r="I25" s="5"/>
      <c r="J25" s="89"/>
    </row>
    <row r="26" spans="1:19">
      <c r="A26" s="1" t="s">
        <v>914</v>
      </c>
      <c r="B26" s="2">
        <v>205</v>
      </c>
      <c r="C26" s="64">
        <f>B26/B27</f>
        <v>0.91111111111111109</v>
      </c>
      <c r="D26" s="848"/>
      <c r="E26" s="848"/>
      <c r="F26" s="848"/>
      <c r="G26" s="848"/>
      <c r="I26" s="5"/>
      <c r="J26" s="89"/>
    </row>
    <row r="27" spans="1:19" ht="13.8" thickBot="1">
      <c r="A27" s="188" t="s">
        <v>34</v>
      </c>
      <c r="B27" s="187">
        <f>SUM(B25:B26)</f>
        <v>225</v>
      </c>
      <c r="C27" s="611">
        <v>1</v>
      </c>
      <c r="D27" s="848"/>
      <c r="E27" s="848"/>
      <c r="F27" s="848"/>
      <c r="G27" s="848"/>
      <c r="I27" s="5"/>
      <c r="J27" s="89"/>
    </row>
    <row r="28" spans="1:19" ht="13.8" thickTop="1">
      <c r="A28" s="1077" t="s">
        <v>849</v>
      </c>
      <c r="B28" s="129"/>
      <c r="C28" s="13"/>
      <c r="D28" s="848"/>
      <c r="E28" s="848"/>
      <c r="F28" s="848"/>
      <c r="G28" s="848"/>
      <c r="J28" s="89"/>
      <c r="K28" s="296"/>
      <c r="L28" s="40"/>
      <c r="P28" s="14"/>
      <c r="Q28" s="23"/>
      <c r="R28" s="24"/>
      <c r="S28" s="15"/>
    </row>
    <row r="29" spans="1:19" ht="21">
      <c r="A29" s="617" t="s">
        <v>915</v>
      </c>
      <c r="B29" s="129"/>
      <c r="C29" s="13"/>
      <c r="D29" s="129"/>
      <c r="E29" s="13"/>
      <c r="F29" s="129"/>
      <c r="G29" s="13"/>
      <c r="J29" s="89"/>
      <c r="K29" s="296"/>
      <c r="L29" s="40"/>
      <c r="P29" s="14"/>
      <c r="Q29" s="23"/>
      <c r="R29" s="24"/>
      <c r="S29" s="15"/>
    </row>
    <row r="30" spans="1:19">
      <c r="A30" s="1024" t="s">
        <v>853</v>
      </c>
      <c r="B30" s="129"/>
      <c r="C30" s="13"/>
      <c r="D30" s="129"/>
      <c r="E30" s="13"/>
      <c r="F30" s="129"/>
      <c r="G30" s="13"/>
      <c r="I30" s="5"/>
      <c r="J30" s="89"/>
    </row>
    <row r="31" spans="1:19">
      <c r="A31" s="59"/>
      <c r="B31" s="129"/>
      <c r="C31" s="13"/>
      <c r="D31" s="129"/>
      <c r="E31" s="13"/>
      <c r="F31" s="129"/>
      <c r="G31" s="13"/>
      <c r="I31" s="5"/>
      <c r="J31" s="89"/>
    </row>
    <row r="32" spans="1:19">
      <c r="A32" s="59"/>
      <c r="B32" s="129"/>
      <c r="C32" s="13"/>
      <c r="D32" s="129"/>
      <c r="E32" s="13"/>
      <c r="F32" s="129"/>
      <c r="G32" s="13"/>
      <c r="I32" s="5"/>
      <c r="J32" s="89"/>
    </row>
    <row r="33" spans="1:10">
      <c r="A33" s="5" t="s">
        <v>989</v>
      </c>
      <c r="B33" s="848"/>
      <c r="C33" s="848"/>
      <c r="I33" s="5"/>
      <c r="J33" s="89"/>
    </row>
    <row r="34" spans="1:10" ht="13.5" customHeight="1" thickBot="1">
      <c r="A34" s="612"/>
      <c r="B34" s="1433" t="s">
        <v>563</v>
      </c>
      <c r="C34" s="1433"/>
      <c r="I34" s="5"/>
      <c r="J34" s="89"/>
    </row>
    <row r="35" spans="1:10" ht="14.4" thickTop="1" thickBot="1">
      <c r="A35" s="190"/>
      <c r="B35" s="610" t="s">
        <v>549</v>
      </c>
      <c r="C35" s="610" t="s">
        <v>550</v>
      </c>
      <c r="I35" s="5"/>
      <c r="J35" s="89"/>
    </row>
    <row r="36" spans="1:10">
      <c r="A36" s="240" t="s">
        <v>916</v>
      </c>
      <c r="B36" s="2">
        <v>16</v>
      </c>
      <c r="C36" s="64">
        <f>B36/20</f>
        <v>0.8</v>
      </c>
      <c r="I36" s="5"/>
      <c r="J36" s="89"/>
    </row>
    <row r="37" spans="1:10" ht="13.8" thickBot="1">
      <c r="A37" s="614" t="s">
        <v>917</v>
      </c>
      <c r="B37" s="601">
        <v>15</v>
      </c>
      <c r="C37" s="615">
        <f>B37/20</f>
        <v>0.75</v>
      </c>
      <c r="I37" s="5"/>
      <c r="J37" s="89"/>
    </row>
    <row r="38" spans="1:10" ht="13.8" thickTop="1">
      <c r="A38" s="1077" t="s">
        <v>849</v>
      </c>
      <c r="B38" s="129"/>
      <c r="C38" s="13"/>
      <c r="I38" s="5"/>
      <c r="J38" s="89"/>
    </row>
    <row r="39" spans="1:10">
      <c r="A39" s="839" t="s">
        <v>918</v>
      </c>
      <c r="B39" s="129"/>
      <c r="C39" s="13"/>
      <c r="D39" s="129"/>
      <c r="E39" s="13"/>
      <c r="F39" s="129"/>
      <c r="G39" s="13"/>
      <c r="I39" s="5"/>
      <c r="J39" s="89"/>
    </row>
    <row r="40" spans="1:10" ht="13.5" customHeight="1">
      <c r="A40" s="59" t="s">
        <v>975</v>
      </c>
      <c r="B40" s="129"/>
      <c r="C40" s="13"/>
      <c r="D40" s="129"/>
      <c r="E40" s="13"/>
      <c r="F40" s="129"/>
      <c r="G40" s="13"/>
      <c r="I40" s="5"/>
      <c r="J40" s="89"/>
    </row>
    <row r="41" spans="1:10" ht="13.5" customHeight="1">
      <c r="A41" s="59"/>
      <c r="B41" s="129"/>
      <c r="C41" s="13"/>
      <c r="D41" s="129"/>
      <c r="E41" s="13"/>
      <c r="F41" s="129"/>
      <c r="G41" s="13"/>
      <c r="I41" s="5"/>
      <c r="J41" s="89"/>
    </row>
    <row r="42" spans="1:10" ht="13.5" customHeight="1">
      <c r="A42" s="59"/>
      <c r="B42" s="129"/>
      <c r="C42" s="13"/>
      <c r="D42" s="129"/>
      <c r="E42" s="13"/>
      <c r="F42" s="129"/>
      <c r="G42" s="13"/>
      <c r="I42" s="5"/>
      <c r="J42" s="89"/>
    </row>
    <row r="43" spans="1:10" ht="27" customHeight="1">
      <c r="A43" s="835" t="s">
        <v>571</v>
      </c>
      <c r="I43" s="5"/>
      <c r="J43" s="89"/>
    </row>
    <row r="44" spans="1:10">
      <c r="A44" s="848" t="s">
        <v>572</v>
      </c>
      <c r="I44" s="5"/>
      <c r="J44" s="89"/>
    </row>
    <row r="45" spans="1:10" s="1245" customFormat="1">
      <c r="B45" s="2"/>
      <c r="C45" s="30"/>
      <c r="D45" s="30"/>
      <c r="E45" s="30"/>
      <c r="F45" s="30"/>
      <c r="G45" s="30"/>
      <c r="H45" s="30"/>
      <c r="I45" s="5"/>
      <c r="J45" s="89"/>
    </row>
    <row r="46" spans="1:10" s="1245" customFormat="1">
      <c r="B46" s="2"/>
      <c r="C46" s="30"/>
      <c r="D46" s="30"/>
      <c r="E46" s="30"/>
      <c r="F46" s="30"/>
      <c r="G46" s="30"/>
      <c r="H46" s="30"/>
      <c r="I46" s="5"/>
      <c r="J46" s="89"/>
    </row>
    <row r="47" spans="1:10" s="1245" customFormat="1">
      <c r="B47" s="2"/>
      <c r="C47" s="30"/>
      <c r="D47" s="30"/>
      <c r="E47" s="30"/>
      <c r="F47" s="30"/>
      <c r="G47" s="30"/>
      <c r="H47" s="30"/>
      <c r="I47" s="5"/>
      <c r="J47" s="89"/>
    </row>
    <row r="48" spans="1:10" s="1245" customFormat="1">
      <c r="B48" s="2"/>
      <c r="C48" s="30"/>
      <c r="D48" s="30"/>
      <c r="E48" s="30"/>
      <c r="F48" s="30"/>
      <c r="G48" s="30"/>
      <c r="H48" s="30"/>
      <c r="I48" s="5"/>
      <c r="J48" s="89"/>
    </row>
    <row r="49" spans="2:10" s="1245" customFormat="1">
      <c r="B49" s="2"/>
      <c r="C49" s="30"/>
      <c r="D49" s="30"/>
      <c r="E49" s="30"/>
      <c r="F49" s="30"/>
      <c r="G49" s="30"/>
      <c r="H49" s="30"/>
      <c r="I49" s="5"/>
      <c r="J49" s="89"/>
    </row>
    <row r="50" spans="2:10" s="1245" customFormat="1">
      <c r="B50" s="2"/>
      <c r="C50" s="30"/>
      <c r="D50" s="30"/>
      <c r="E50" s="30"/>
      <c r="F50" s="30"/>
      <c r="G50" s="30"/>
      <c r="H50" s="30"/>
      <c r="I50" s="5"/>
      <c r="J50" s="89"/>
    </row>
    <row r="51" spans="2:10" s="1245" customFormat="1">
      <c r="B51" s="2"/>
      <c r="C51" s="30"/>
      <c r="D51" s="30"/>
      <c r="E51" s="30"/>
      <c r="F51" s="30"/>
      <c r="G51" s="30"/>
      <c r="H51" s="30"/>
      <c r="I51" s="5"/>
      <c r="J51" s="89"/>
    </row>
    <row r="52" spans="2:10" s="1245" customFormat="1">
      <c r="B52" s="2"/>
      <c r="C52" s="30"/>
      <c r="D52" s="30"/>
      <c r="E52" s="30"/>
      <c r="F52" s="30"/>
      <c r="G52" s="30"/>
      <c r="H52" s="30"/>
      <c r="I52" s="5"/>
      <c r="J52" s="89"/>
    </row>
    <row r="53" spans="2:10" s="1245" customFormat="1">
      <c r="B53" s="2"/>
      <c r="C53" s="30"/>
      <c r="D53" s="30"/>
      <c r="E53" s="30"/>
      <c r="F53" s="30"/>
      <c r="G53" s="30"/>
      <c r="H53" s="30"/>
      <c r="I53" s="5"/>
      <c r="J53" s="89"/>
    </row>
    <row r="54" spans="2:10" s="1245" customFormat="1">
      <c r="B54" s="2"/>
      <c r="C54" s="30"/>
      <c r="D54" s="30"/>
      <c r="E54" s="30"/>
      <c r="F54" s="30"/>
      <c r="G54" s="30"/>
      <c r="H54" s="30"/>
      <c r="I54" s="5"/>
      <c r="J54" s="89"/>
    </row>
    <row r="55" spans="2:10" s="1245" customFormat="1">
      <c r="B55" s="2"/>
      <c r="C55" s="30"/>
      <c r="D55" s="30"/>
      <c r="E55" s="30"/>
      <c r="F55" s="30"/>
      <c r="G55" s="30"/>
      <c r="H55" s="30"/>
      <c r="I55" s="5"/>
      <c r="J55" s="89"/>
    </row>
    <row r="56" spans="2:10" s="1245" customFormat="1">
      <c r="B56" s="2"/>
      <c r="C56" s="30"/>
      <c r="D56" s="30"/>
      <c r="E56" s="30"/>
      <c r="F56" s="30"/>
      <c r="G56" s="30"/>
      <c r="H56" s="30"/>
      <c r="I56" s="5"/>
      <c r="J56" s="89"/>
    </row>
    <row r="57" spans="2:10" s="1245" customFormat="1">
      <c r="B57" s="2"/>
      <c r="C57" s="30"/>
      <c r="D57" s="30"/>
      <c r="E57" s="30"/>
      <c r="F57" s="30"/>
      <c r="G57" s="30"/>
      <c r="H57" s="30"/>
      <c r="I57" s="5"/>
      <c r="J57" s="89"/>
    </row>
    <row r="58" spans="2:10" s="1245" customFormat="1">
      <c r="B58" s="2"/>
      <c r="C58" s="30"/>
      <c r="D58" s="30"/>
      <c r="E58" s="30"/>
      <c r="F58" s="30"/>
      <c r="G58" s="30"/>
      <c r="H58" s="30"/>
      <c r="I58" s="5"/>
      <c r="J58" s="89"/>
    </row>
    <row r="59" spans="2:10" s="1245" customFormat="1">
      <c r="B59" s="2"/>
      <c r="C59" s="30"/>
      <c r="D59" s="30"/>
      <c r="E59" s="30"/>
      <c r="F59" s="30"/>
      <c r="G59" s="30"/>
      <c r="H59" s="30"/>
      <c r="I59" s="5"/>
      <c r="J59" s="89"/>
    </row>
    <row r="60" spans="2:10" s="1245" customFormat="1">
      <c r="B60" s="2"/>
      <c r="C60" s="30"/>
      <c r="D60" s="30"/>
      <c r="E60" s="30"/>
      <c r="F60" s="30"/>
      <c r="G60" s="30"/>
      <c r="H60" s="30"/>
      <c r="I60" s="5"/>
      <c r="J60" s="89"/>
    </row>
    <row r="61" spans="2:10" s="1245" customFormat="1">
      <c r="B61" s="2"/>
      <c r="C61" s="30"/>
      <c r="D61" s="30"/>
      <c r="E61" s="30"/>
      <c r="F61" s="30"/>
      <c r="G61" s="30"/>
      <c r="H61" s="30"/>
      <c r="I61" s="5"/>
      <c r="J61" s="89"/>
    </row>
    <row r="62" spans="2:10" s="1245" customFormat="1">
      <c r="B62" s="2"/>
      <c r="C62" s="30"/>
      <c r="D62" s="30"/>
      <c r="E62" s="30"/>
      <c r="F62" s="30"/>
      <c r="G62" s="30"/>
      <c r="H62" s="30"/>
      <c r="I62" s="5"/>
      <c r="J62" s="89"/>
    </row>
    <row r="63" spans="2:10" s="1245" customFormat="1">
      <c r="B63" s="2"/>
      <c r="C63" s="30"/>
      <c r="D63" s="30"/>
      <c r="E63" s="30"/>
      <c r="F63" s="30"/>
      <c r="G63" s="30"/>
      <c r="H63" s="30"/>
      <c r="I63" s="5"/>
      <c r="J63" s="89"/>
    </row>
    <row r="64" spans="2:10" s="1245" customFormat="1">
      <c r="B64" s="2"/>
      <c r="C64" s="30"/>
      <c r="D64" s="30"/>
      <c r="E64" s="30"/>
      <c r="F64" s="30"/>
      <c r="G64" s="30"/>
      <c r="H64" s="30"/>
      <c r="I64" s="5"/>
      <c r="J64" s="89"/>
    </row>
    <row r="65" spans="1:10" s="1245" customFormat="1">
      <c r="B65" s="2"/>
      <c r="C65" s="30"/>
      <c r="D65" s="30"/>
      <c r="E65" s="30"/>
      <c r="F65" s="30"/>
      <c r="G65" s="30"/>
      <c r="H65" s="30"/>
      <c r="I65" s="5"/>
      <c r="J65" s="89"/>
    </row>
    <row r="66" spans="1:10" s="1245" customFormat="1">
      <c r="B66" s="2"/>
      <c r="C66" s="30"/>
      <c r="D66" s="30"/>
      <c r="E66" s="30"/>
      <c r="F66" s="30"/>
      <c r="G66" s="30"/>
      <c r="H66" s="30"/>
      <c r="I66" s="5"/>
      <c r="J66" s="89"/>
    </row>
    <row r="67" spans="1:10" s="1245" customFormat="1">
      <c r="B67" s="2"/>
      <c r="C67" s="30"/>
      <c r="D67" s="30"/>
      <c r="E67" s="30"/>
      <c r="F67" s="30"/>
      <c r="G67" s="30"/>
      <c r="H67" s="30"/>
      <c r="I67" s="5"/>
      <c r="J67" s="89"/>
    </row>
    <row r="68" spans="1:10" s="1245" customFormat="1">
      <c r="B68" s="2"/>
      <c r="C68" s="30"/>
      <c r="D68" s="30"/>
      <c r="E68" s="30"/>
      <c r="F68" s="30"/>
      <c r="G68" s="30"/>
      <c r="H68" s="30"/>
      <c r="I68" s="5"/>
      <c r="J68" s="89"/>
    </row>
    <row r="69" spans="1:10" s="1245" customFormat="1">
      <c r="B69" s="2"/>
      <c r="C69" s="30"/>
      <c r="D69" s="30"/>
      <c r="E69" s="30"/>
      <c r="F69" s="30"/>
      <c r="G69" s="30"/>
      <c r="H69" s="30"/>
      <c r="I69" s="5"/>
      <c r="J69" s="89"/>
    </row>
    <row r="70" spans="1:10" s="1245" customFormat="1">
      <c r="B70" s="2"/>
      <c r="C70" s="30"/>
      <c r="D70" s="30"/>
      <c r="E70" s="30"/>
      <c r="F70" s="30"/>
      <c r="G70" s="30"/>
      <c r="H70" s="30"/>
      <c r="I70" s="5"/>
      <c r="J70" s="89"/>
    </row>
    <row r="71" spans="1:10" s="1245" customFormat="1">
      <c r="B71" s="2"/>
      <c r="C71" s="30"/>
      <c r="D71" s="30"/>
      <c r="E71" s="30"/>
      <c r="F71" s="30"/>
      <c r="G71" s="30"/>
      <c r="H71" s="30"/>
      <c r="I71" s="5"/>
      <c r="J71" s="89"/>
    </row>
    <row r="72" spans="1:10" s="1245" customFormat="1">
      <c r="B72" s="2"/>
      <c r="C72" s="30"/>
      <c r="D72" s="30"/>
      <c r="E72" s="30"/>
      <c r="F72" s="30"/>
      <c r="G72" s="30"/>
      <c r="H72" s="30"/>
      <c r="I72" s="5"/>
      <c r="J72" s="89"/>
    </row>
    <row r="73" spans="1:10">
      <c r="I73" s="5"/>
      <c r="J73" s="89"/>
    </row>
    <row r="74" spans="1:10">
      <c r="I74" s="5"/>
      <c r="J74" s="89"/>
    </row>
    <row r="75" spans="1:10">
      <c r="A75" s="30"/>
      <c r="B75" s="30"/>
      <c r="I75" s="5"/>
      <c r="J75" s="89"/>
    </row>
    <row r="76" spans="1:10">
      <c r="A76" s="30"/>
      <c r="B76" s="30"/>
      <c r="I76" s="5"/>
      <c r="J76" s="89"/>
    </row>
    <row r="77" spans="1:10">
      <c r="A77" s="30"/>
      <c r="B77" s="30"/>
      <c r="I77" s="5"/>
      <c r="J77" s="89"/>
    </row>
    <row r="78" spans="1:10">
      <c r="A78" s="30"/>
      <c r="B78" s="30"/>
      <c r="I78" s="5"/>
      <c r="J78" s="89"/>
    </row>
    <row r="79" spans="1:10">
      <c r="A79" s="30"/>
      <c r="B79" s="30"/>
      <c r="I79" s="5"/>
      <c r="J79" s="89"/>
    </row>
    <row r="80" spans="1:10">
      <c r="A80" s="30"/>
      <c r="B80" s="30"/>
      <c r="I80" s="5"/>
      <c r="J80" s="89"/>
    </row>
    <row r="81" spans="1:10">
      <c r="A81" s="30"/>
      <c r="B81" s="30"/>
      <c r="I81" s="5"/>
      <c r="J81" s="89"/>
    </row>
    <row r="82" spans="1:10" ht="13.5" customHeight="1">
      <c r="A82" s="30"/>
      <c r="B82" s="30"/>
      <c r="I82" s="5"/>
      <c r="J82" s="89"/>
    </row>
    <row r="83" spans="1:10" ht="13.5" customHeight="1">
      <c r="A83" s="30"/>
      <c r="B83" s="30"/>
      <c r="I83" s="5"/>
      <c r="J83" s="89"/>
    </row>
    <row r="84" spans="1:10" ht="13.5" customHeight="1">
      <c r="A84" s="30"/>
      <c r="B84" s="30"/>
      <c r="I84" s="5"/>
      <c r="J84" s="89"/>
    </row>
    <row r="85" spans="1:10" ht="13.5" customHeight="1">
      <c r="A85" s="30"/>
      <c r="B85" s="30"/>
      <c r="I85" s="5"/>
      <c r="J85" s="89"/>
    </row>
    <row r="86" spans="1:10">
      <c r="A86" s="30"/>
      <c r="B86" s="30"/>
      <c r="I86" s="5"/>
      <c r="J86" s="89"/>
    </row>
    <row r="87" spans="1:10">
      <c r="A87" s="30"/>
      <c r="B87" s="30"/>
      <c r="I87" s="5"/>
      <c r="J87" s="89"/>
    </row>
    <row r="88" spans="1:10">
      <c r="A88" s="30"/>
      <c r="B88" s="30"/>
      <c r="I88" s="5"/>
      <c r="J88" s="89"/>
    </row>
    <row r="89" spans="1:10">
      <c r="A89" s="30"/>
      <c r="B89" s="30"/>
      <c r="I89" s="5"/>
      <c r="J89" s="89"/>
    </row>
    <row r="90" spans="1:10">
      <c r="A90" s="30"/>
      <c r="B90" s="30"/>
      <c r="I90" s="5"/>
      <c r="J90" s="89"/>
    </row>
    <row r="91" spans="1:10">
      <c r="A91" s="30"/>
      <c r="B91" s="30"/>
      <c r="I91" s="5"/>
      <c r="J91" s="89"/>
    </row>
    <row r="92" spans="1:10">
      <c r="A92" s="30"/>
      <c r="B92" s="30"/>
      <c r="I92" s="5"/>
      <c r="J92" s="89"/>
    </row>
    <row r="93" spans="1:10" ht="13.5" customHeight="1">
      <c r="A93" s="30"/>
      <c r="B93" s="30"/>
      <c r="I93" s="5"/>
      <c r="J93" s="89"/>
    </row>
    <row r="94" spans="1:10" ht="13.5" customHeight="1">
      <c r="A94" s="30"/>
      <c r="B94" s="30"/>
      <c r="I94" s="5"/>
      <c r="J94" s="89"/>
    </row>
    <row r="95" spans="1:10" ht="13.5" customHeight="1">
      <c r="A95" s="30"/>
      <c r="B95" s="30"/>
      <c r="I95" s="5"/>
      <c r="J95" s="89"/>
    </row>
    <row r="96" spans="1:10" s="1245" customFormat="1" ht="13.5" customHeight="1">
      <c r="A96" s="30"/>
      <c r="B96" s="30"/>
      <c r="C96" s="30"/>
      <c r="D96" s="30"/>
      <c r="E96" s="30"/>
      <c r="F96" s="30"/>
      <c r="G96" s="30"/>
      <c r="H96" s="30"/>
      <c r="I96" s="5"/>
      <c r="J96" s="89"/>
    </row>
    <row r="97" spans="1:10" s="1245" customFormat="1" ht="13.5" customHeight="1">
      <c r="A97" s="30"/>
      <c r="B97" s="30"/>
      <c r="C97" s="30"/>
      <c r="D97" s="30"/>
      <c r="E97" s="30"/>
      <c r="F97" s="30"/>
      <c r="G97" s="30"/>
      <c r="H97" s="30"/>
      <c r="I97" s="5"/>
      <c r="J97" s="89"/>
    </row>
    <row r="98" spans="1:10" s="1245" customFormat="1" ht="13.5" customHeight="1">
      <c r="A98" s="30"/>
      <c r="B98" s="30"/>
      <c r="C98" s="30"/>
      <c r="D98" s="30"/>
      <c r="E98" s="30"/>
      <c r="F98" s="30"/>
      <c r="G98" s="30"/>
      <c r="H98" s="30"/>
      <c r="I98" s="5"/>
      <c r="J98" s="89"/>
    </row>
    <row r="99" spans="1:10" s="1245" customFormat="1" ht="13.5" customHeight="1">
      <c r="A99" s="30"/>
      <c r="B99" s="30"/>
      <c r="C99" s="30"/>
      <c r="D99" s="30"/>
      <c r="E99" s="30"/>
      <c r="F99" s="30"/>
      <c r="G99" s="30"/>
      <c r="H99" s="30"/>
      <c r="I99" s="5"/>
      <c r="J99" s="89"/>
    </row>
    <row r="100" spans="1:10" s="1245" customFormat="1" ht="13.5" customHeight="1">
      <c r="A100" s="30"/>
      <c r="B100" s="30"/>
      <c r="C100" s="30"/>
      <c r="D100" s="30"/>
      <c r="E100" s="30"/>
      <c r="F100" s="30"/>
      <c r="G100" s="30"/>
      <c r="H100" s="30"/>
      <c r="I100" s="5"/>
      <c r="J100" s="89"/>
    </row>
    <row r="101" spans="1:10" s="1245" customFormat="1" ht="13.5" customHeight="1">
      <c r="A101" s="30"/>
      <c r="B101" s="30"/>
      <c r="C101" s="30"/>
      <c r="D101" s="30"/>
      <c r="E101" s="30"/>
      <c r="F101" s="30"/>
      <c r="G101" s="30"/>
      <c r="H101" s="30"/>
      <c r="I101" s="5"/>
      <c r="J101" s="89"/>
    </row>
    <row r="102" spans="1:10" s="1245" customFormat="1" ht="13.5" customHeight="1">
      <c r="A102" s="30"/>
      <c r="B102" s="30"/>
      <c r="C102" s="30"/>
      <c r="D102" s="30"/>
      <c r="E102" s="30"/>
      <c r="F102" s="30"/>
      <c r="G102" s="30"/>
      <c r="H102" s="30"/>
      <c r="I102" s="5"/>
      <c r="J102" s="89"/>
    </row>
    <row r="103" spans="1:10" s="1245" customFormat="1" ht="13.5" customHeight="1">
      <c r="A103" s="30"/>
      <c r="B103" s="30"/>
      <c r="C103" s="30"/>
      <c r="D103" s="30"/>
      <c r="E103" s="30"/>
      <c r="F103" s="30"/>
      <c r="G103" s="30"/>
      <c r="H103" s="30"/>
      <c r="I103" s="5"/>
      <c r="J103" s="89"/>
    </row>
    <row r="104" spans="1:10" s="1245" customFormat="1" ht="13.5" customHeight="1">
      <c r="A104" s="30"/>
      <c r="B104" s="30"/>
      <c r="C104" s="30"/>
      <c r="D104" s="30"/>
      <c r="E104" s="30"/>
      <c r="F104" s="30"/>
      <c r="G104" s="30"/>
      <c r="H104" s="30"/>
      <c r="I104" s="5"/>
      <c r="J104" s="89"/>
    </row>
    <row r="105" spans="1:10" s="1245" customFormat="1" ht="13.5" customHeight="1">
      <c r="A105" s="30"/>
      <c r="B105" s="30"/>
      <c r="C105" s="30"/>
      <c r="D105" s="30"/>
      <c r="E105" s="30"/>
      <c r="F105" s="30"/>
      <c r="G105" s="30"/>
      <c r="H105" s="30"/>
      <c r="I105" s="5"/>
      <c r="J105" s="89"/>
    </row>
    <row r="106" spans="1:10" s="1245" customFormat="1" ht="13.5" customHeight="1">
      <c r="A106" s="30"/>
      <c r="B106" s="30"/>
      <c r="C106" s="30"/>
      <c r="D106" s="30"/>
      <c r="E106" s="30"/>
      <c r="F106" s="30"/>
      <c r="G106" s="30"/>
      <c r="H106" s="30"/>
      <c r="I106" s="5"/>
      <c r="J106" s="89"/>
    </row>
    <row r="107" spans="1:10" s="1245" customFormat="1" ht="13.5" customHeight="1">
      <c r="A107" s="30"/>
      <c r="B107" s="30"/>
      <c r="C107" s="30"/>
      <c r="D107" s="30"/>
      <c r="E107" s="30"/>
      <c r="F107" s="30"/>
      <c r="G107" s="30"/>
      <c r="H107" s="30"/>
      <c r="I107" s="5"/>
      <c r="J107" s="89"/>
    </row>
    <row r="108" spans="1:10" s="1245" customFormat="1" ht="13.5" customHeight="1">
      <c r="A108" s="30"/>
      <c r="B108" s="30"/>
      <c r="C108" s="30"/>
      <c r="D108" s="30"/>
      <c r="E108" s="30"/>
      <c r="F108" s="30"/>
      <c r="G108" s="30"/>
      <c r="H108" s="30"/>
      <c r="I108" s="5"/>
      <c r="J108" s="89"/>
    </row>
    <row r="109" spans="1:10" s="1245" customFormat="1" ht="13.5" customHeight="1">
      <c r="A109" s="30"/>
      <c r="B109" s="30"/>
      <c r="C109" s="30"/>
      <c r="D109" s="30"/>
      <c r="E109" s="30"/>
      <c r="F109" s="30"/>
      <c r="G109" s="30"/>
      <c r="H109" s="30"/>
      <c r="I109" s="5"/>
      <c r="J109" s="89"/>
    </row>
    <row r="110" spans="1:10" s="1245" customFormat="1" ht="13.5" customHeight="1">
      <c r="A110" s="30"/>
      <c r="B110" s="30"/>
      <c r="C110" s="30"/>
      <c r="D110" s="30"/>
      <c r="E110" s="30"/>
      <c r="F110" s="30"/>
      <c r="G110" s="30"/>
      <c r="H110" s="30"/>
      <c r="I110" s="5"/>
      <c r="J110" s="89"/>
    </row>
    <row r="111" spans="1:10" s="1245" customFormat="1" ht="13.5" customHeight="1">
      <c r="A111" s="30"/>
      <c r="B111" s="30"/>
      <c r="C111" s="30"/>
      <c r="D111" s="30"/>
      <c r="E111" s="30"/>
      <c r="F111" s="30"/>
      <c r="G111" s="30"/>
      <c r="H111" s="30"/>
      <c r="I111" s="5"/>
      <c r="J111" s="89"/>
    </row>
    <row r="112" spans="1:10" s="1245" customFormat="1" ht="13.5" customHeight="1">
      <c r="A112" s="30"/>
      <c r="B112" s="30"/>
      <c r="C112" s="30"/>
      <c r="D112" s="30"/>
      <c r="E112" s="30"/>
      <c r="F112" s="30"/>
      <c r="G112" s="30"/>
      <c r="H112" s="30"/>
      <c r="I112" s="5"/>
      <c r="J112" s="89"/>
    </row>
    <row r="113" spans="1:10" s="1245" customFormat="1" ht="13.5" customHeight="1">
      <c r="A113" s="30"/>
      <c r="B113" s="30"/>
      <c r="C113" s="30"/>
      <c r="D113" s="30"/>
      <c r="E113" s="30"/>
      <c r="F113" s="30"/>
      <c r="G113" s="30"/>
      <c r="H113" s="30"/>
      <c r="I113" s="5"/>
      <c r="J113" s="89"/>
    </row>
    <row r="114" spans="1:10" s="1245" customFormat="1" ht="13.5" customHeight="1">
      <c r="A114" s="30"/>
      <c r="B114" s="30"/>
      <c r="C114" s="30"/>
      <c r="D114" s="30"/>
      <c r="E114" s="30"/>
      <c r="F114" s="30"/>
      <c r="G114" s="30"/>
      <c r="H114" s="30"/>
      <c r="I114" s="5"/>
      <c r="J114" s="89"/>
    </row>
    <row r="115" spans="1:10" s="1245" customFormat="1" ht="13.5" customHeight="1">
      <c r="A115" s="30"/>
      <c r="B115" s="30"/>
      <c r="C115" s="30"/>
      <c r="D115" s="30"/>
      <c r="E115" s="30"/>
      <c r="F115" s="30"/>
      <c r="G115" s="30"/>
      <c r="H115" s="30"/>
      <c r="I115" s="5"/>
      <c r="J115" s="89"/>
    </row>
    <row r="116" spans="1:10" s="1245" customFormat="1" ht="13.5" customHeight="1">
      <c r="A116" s="30"/>
      <c r="B116" s="30"/>
      <c r="C116" s="30"/>
      <c r="D116" s="30"/>
      <c r="E116" s="30"/>
      <c r="F116" s="30"/>
      <c r="G116" s="30"/>
      <c r="H116" s="30"/>
      <c r="I116" s="5"/>
      <c r="J116" s="89"/>
    </row>
    <row r="117" spans="1:10" s="1245" customFormat="1" ht="13.5" customHeight="1">
      <c r="A117" s="30"/>
      <c r="B117" s="30"/>
      <c r="C117" s="30"/>
      <c r="D117" s="30"/>
      <c r="E117" s="30"/>
      <c r="F117" s="30"/>
      <c r="G117" s="30"/>
      <c r="H117" s="30"/>
      <c r="I117" s="5"/>
      <c r="J117" s="89"/>
    </row>
    <row r="118" spans="1:10" ht="13.5" customHeight="1">
      <c r="A118" s="30"/>
      <c r="B118" s="30"/>
      <c r="I118" s="5"/>
      <c r="J118" s="89"/>
    </row>
    <row r="119" spans="1:10">
      <c r="A119" s="30"/>
      <c r="B119" s="30"/>
      <c r="I119" s="5"/>
      <c r="J119" s="89"/>
    </row>
    <row r="120" spans="1:10">
      <c r="A120" s="30"/>
      <c r="B120" s="30"/>
      <c r="I120" s="5"/>
      <c r="J120" s="89"/>
    </row>
    <row r="121" spans="1:10">
      <c r="A121" s="30"/>
      <c r="B121" s="30"/>
      <c r="I121" s="5"/>
      <c r="J121" s="89"/>
    </row>
    <row r="122" spans="1:10">
      <c r="A122" s="914" t="s">
        <v>849</v>
      </c>
      <c r="B122" s="30"/>
      <c r="I122" s="5"/>
      <c r="J122" s="89"/>
    </row>
    <row r="123" spans="1:10">
      <c r="A123" s="30"/>
      <c r="B123" s="30"/>
      <c r="I123" s="5"/>
      <c r="J123" s="89"/>
    </row>
    <row r="124" spans="1:10">
      <c r="A124" s="30"/>
      <c r="B124" s="30"/>
      <c r="I124" s="5"/>
      <c r="J124" s="89"/>
    </row>
    <row r="125" spans="1:10">
      <c r="A125" s="30"/>
      <c r="B125" s="30"/>
      <c r="I125" s="5"/>
      <c r="J125" s="89"/>
    </row>
    <row r="126" spans="1:10">
      <c r="A126" s="30"/>
      <c r="B126" s="30"/>
      <c r="I126" s="5"/>
      <c r="J126" s="89"/>
    </row>
    <row r="127" spans="1:10">
      <c r="A127" s="30"/>
      <c r="B127" s="30"/>
      <c r="I127" s="5"/>
      <c r="J127" s="89"/>
    </row>
    <row r="128" spans="1:10">
      <c r="A128" s="30"/>
      <c r="B128" s="30"/>
      <c r="I128" s="5"/>
      <c r="J128" s="89"/>
    </row>
    <row r="129" spans="1:10">
      <c r="A129" s="30"/>
      <c r="B129" s="30"/>
      <c r="I129" s="5"/>
      <c r="J129" s="89"/>
    </row>
    <row r="130" spans="1:10">
      <c r="A130" s="30"/>
      <c r="B130" s="30"/>
      <c r="I130" s="5"/>
      <c r="J130" s="89"/>
    </row>
    <row r="131" spans="1:10">
      <c r="A131" s="30"/>
      <c r="B131" s="30"/>
      <c r="I131" s="5"/>
      <c r="J131" s="89"/>
    </row>
    <row r="132" spans="1:10">
      <c r="A132" s="30"/>
      <c r="B132" s="30"/>
      <c r="I132" s="5"/>
      <c r="J132" s="89"/>
    </row>
    <row r="133" spans="1:10">
      <c r="A133" s="30"/>
      <c r="B133" s="30"/>
      <c r="I133" s="5"/>
      <c r="J133" s="89"/>
    </row>
    <row r="134" spans="1:10">
      <c r="A134" s="30"/>
      <c r="B134" s="30"/>
      <c r="I134" s="5"/>
      <c r="J134" s="89"/>
    </row>
    <row r="135" spans="1:10">
      <c r="A135" s="30"/>
      <c r="B135" s="30"/>
      <c r="I135" s="5"/>
      <c r="J135" s="89"/>
    </row>
    <row r="136" spans="1:10" ht="25.5" customHeight="1">
      <c r="A136" s="30"/>
      <c r="B136" s="30"/>
      <c r="I136" s="5"/>
      <c r="J136" s="89"/>
    </row>
    <row r="137" spans="1:10">
      <c r="A137" s="30"/>
      <c r="B137" s="30"/>
      <c r="I137" s="5"/>
      <c r="J137" s="89"/>
    </row>
    <row r="138" spans="1:10">
      <c r="A138" s="30"/>
      <c r="B138" s="30"/>
      <c r="I138" s="5"/>
      <c r="J138" s="89"/>
    </row>
    <row r="139" spans="1:10">
      <c r="A139" s="30"/>
      <c r="B139" s="30"/>
      <c r="I139" s="5"/>
      <c r="J139" s="89"/>
    </row>
    <row r="140" spans="1:10">
      <c r="A140" s="30"/>
      <c r="B140" s="30"/>
      <c r="I140" s="5"/>
      <c r="J140" s="89"/>
    </row>
    <row r="141" spans="1:10">
      <c r="A141" s="30"/>
      <c r="B141" s="30"/>
      <c r="I141" s="5"/>
      <c r="J141" s="89"/>
    </row>
    <row r="142" spans="1:10">
      <c r="A142" s="30"/>
      <c r="B142" s="30"/>
      <c r="I142" s="5"/>
      <c r="J142" s="89"/>
    </row>
    <row r="143" spans="1:10">
      <c r="A143" s="30"/>
      <c r="B143" s="30"/>
      <c r="I143" s="5"/>
      <c r="J143" s="89"/>
    </row>
    <row r="144" spans="1:10">
      <c r="A144" s="30"/>
      <c r="B144" s="30"/>
      <c r="I144" s="5"/>
      <c r="J144" s="89"/>
    </row>
    <row r="145" spans="1:10">
      <c r="A145" s="30"/>
      <c r="B145" s="30"/>
      <c r="I145" s="5"/>
      <c r="J145" s="89"/>
    </row>
    <row r="146" spans="1:10" ht="13.5" customHeight="1">
      <c r="A146" s="30"/>
      <c r="B146" s="30"/>
      <c r="I146" s="5"/>
      <c r="J146" s="89"/>
    </row>
    <row r="147" spans="1:10" ht="13.5" customHeight="1">
      <c r="A147" s="30"/>
      <c r="B147" s="30"/>
      <c r="I147" s="5"/>
    </row>
    <row r="148" spans="1:10" ht="13.5" customHeight="1">
      <c r="A148" s="30"/>
      <c r="B148" s="30"/>
      <c r="I148" s="5"/>
    </row>
    <row r="149" spans="1:10">
      <c r="A149" s="30"/>
      <c r="B149" s="30"/>
      <c r="I149" s="5"/>
    </row>
    <row r="150" spans="1:10">
      <c r="A150" s="914" t="s">
        <v>849</v>
      </c>
      <c r="B150" s="30"/>
      <c r="I150" s="5"/>
    </row>
    <row r="151" spans="1:10">
      <c r="A151" s="30"/>
      <c r="B151" s="30"/>
      <c r="I151" s="5"/>
    </row>
    <row r="152" spans="1:10">
      <c r="A152" s="30"/>
      <c r="B152" s="30"/>
      <c r="I152" s="5"/>
    </row>
    <row r="153" spans="1:10">
      <c r="A153" s="30"/>
      <c r="B153" s="30"/>
      <c r="I153" s="5"/>
    </row>
    <row r="154" spans="1:10">
      <c r="A154" s="30"/>
      <c r="B154" s="30"/>
      <c r="I154" s="5"/>
    </row>
    <row r="155" spans="1:10">
      <c r="A155" s="30"/>
      <c r="B155" s="30"/>
      <c r="I155" s="5"/>
    </row>
    <row r="156" spans="1:10">
      <c r="A156" s="30"/>
      <c r="B156" s="30"/>
      <c r="I156" s="5"/>
    </row>
    <row r="157" spans="1:10">
      <c r="A157" s="30"/>
      <c r="B157" s="30"/>
      <c r="I157" s="5"/>
    </row>
    <row r="158" spans="1:10">
      <c r="A158" s="30"/>
      <c r="B158" s="30"/>
      <c r="I158" s="5"/>
    </row>
    <row r="159" spans="1:10" ht="12.75" customHeight="1">
      <c r="A159" s="30"/>
      <c r="B159" s="30"/>
      <c r="I159" s="5"/>
    </row>
    <row r="160" spans="1:10" ht="12.75" customHeight="1">
      <c r="A160" s="30"/>
      <c r="B160" s="30"/>
      <c r="I160" s="5"/>
    </row>
    <row r="161" spans="1:9" ht="12.75" customHeight="1">
      <c r="A161" s="30"/>
      <c r="B161" s="30"/>
      <c r="I161" s="5"/>
    </row>
    <row r="162" spans="1:9" ht="12.75" customHeight="1">
      <c r="A162" s="30"/>
      <c r="B162" s="30"/>
      <c r="I162" s="5"/>
    </row>
    <row r="163" spans="1:9" ht="12.75" customHeight="1">
      <c r="A163" s="30"/>
      <c r="B163" s="30"/>
      <c r="I163" s="5"/>
    </row>
    <row r="164" spans="1:9" ht="13.5" customHeight="1">
      <c r="A164" s="30"/>
      <c r="B164" s="30"/>
      <c r="I164" s="5"/>
    </row>
    <row r="165" spans="1:9" ht="13.5" customHeight="1">
      <c r="A165" s="30"/>
      <c r="B165" s="30"/>
      <c r="I165" s="5"/>
    </row>
    <row r="166" spans="1:9" ht="13.5" customHeight="1">
      <c r="A166" s="30"/>
      <c r="B166" s="30"/>
      <c r="I166" s="5"/>
    </row>
    <row r="167" spans="1:9">
      <c r="A167" s="30"/>
      <c r="B167" s="30"/>
      <c r="I167" s="5"/>
    </row>
    <row r="168" spans="1:9">
      <c r="A168" s="30"/>
      <c r="B168" s="30"/>
      <c r="I168" s="5"/>
    </row>
    <row r="169" spans="1:9">
      <c r="A169" s="30"/>
      <c r="B169" s="30"/>
      <c r="I169" s="5"/>
    </row>
    <row r="170" spans="1:9">
      <c r="A170" s="30"/>
      <c r="B170" s="30"/>
      <c r="I170" s="5"/>
    </row>
    <row r="171" spans="1:9">
      <c r="A171" s="30"/>
      <c r="B171" s="30"/>
      <c r="I171" s="5"/>
    </row>
    <row r="172" spans="1:9">
      <c r="A172" s="30"/>
      <c r="B172" s="30"/>
      <c r="I172" s="5"/>
    </row>
    <row r="173" spans="1:9">
      <c r="A173" s="30"/>
      <c r="B173" s="30"/>
      <c r="I173" s="5"/>
    </row>
    <row r="174" spans="1:9">
      <c r="A174" s="30"/>
      <c r="B174" s="30"/>
      <c r="I174" s="5"/>
    </row>
    <row r="175" spans="1:9">
      <c r="A175" s="30"/>
      <c r="B175" s="30"/>
      <c r="I175" s="5"/>
    </row>
    <row r="176" spans="1:9">
      <c r="A176" s="30"/>
      <c r="B176" s="30"/>
      <c r="I176" s="5"/>
    </row>
    <row r="177" spans="1:9">
      <c r="A177" s="30"/>
      <c r="B177" s="30"/>
      <c r="I177" s="5"/>
    </row>
    <row r="178" spans="1:9">
      <c r="A178" s="44"/>
      <c r="B178" s="30"/>
      <c r="I178" s="5"/>
    </row>
    <row r="179" spans="1:9">
      <c r="A179" s="30"/>
      <c r="B179" s="30"/>
      <c r="I179" s="5"/>
    </row>
    <row r="180" spans="1:9">
      <c r="A180" s="30"/>
      <c r="B180" s="30"/>
      <c r="I180" s="5"/>
    </row>
    <row r="181" spans="1:9">
      <c r="A181" s="30"/>
      <c r="B181" s="30"/>
      <c r="I181" s="5"/>
    </row>
    <row r="182" spans="1:9">
      <c r="A182" s="30"/>
      <c r="B182" s="30"/>
      <c r="I182" s="5"/>
    </row>
    <row r="183" spans="1:9">
      <c r="A183" s="30"/>
      <c r="B183" s="30"/>
      <c r="I183" s="5"/>
    </row>
    <row r="184" spans="1:9">
      <c r="A184" s="30"/>
      <c r="B184" s="30"/>
      <c r="I184" s="5"/>
    </row>
    <row r="185" spans="1:9">
      <c r="A185" s="30"/>
      <c r="B185" s="30"/>
      <c r="I185" s="5"/>
    </row>
    <row r="186" spans="1:9">
      <c r="A186" s="30"/>
      <c r="B186" s="30"/>
      <c r="I186" s="5"/>
    </row>
    <row r="187" spans="1:9">
      <c r="A187" s="30"/>
      <c r="B187" s="30"/>
      <c r="I187" s="5"/>
    </row>
    <row r="188" spans="1:9">
      <c r="A188" s="30"/>
      <c r="B188" s="30"/>
      <c r="I188" s="5"/>
    </row>
    <row r="189" spans="1:9">
      <c r="A189" s="30"/>
      <c r="B189" s="30"/>
      <c r="I189" s="5"/>
    </row>
    <row r="190" spans="1:9">
      <c r="A190" s="30"/>
      <c r="B190" s="30"/>
      <c r="I190" s="5"/>
    </row>
    <row r="191" spans="1:9">
      <c r="A191" s="30"/>
      <c r="B191" s="30"/>
      <c r="F191" s="848"/>
      <c r="G191" s="848"/>
      <c r="H191" s="848"/>
      <c r="I191" s="5"/>
    </row>
    <row r="192" spans="1:9">
      <c r="A192" s="30"/>
      <c r="B192" s="30"/>
      <c r="I192" s="5"/>
    </row>
    <row r="193" spans="1:9">
      <c r="I193" s="5"/>
    </row>
    <row r="194" spans="1:9">
      <c r="I194" s="5"/>
    </row>
    <row r="195" spans="1:9">
      <c r="I195" s="5"/>
    </row>
    <row r="196" spans="1:9">
      <c r="I196" s="5"/>
    </row>
    <row r="197" spans="1:9">
      <c r="I197" s="5"/>
    </row>
    <row r="198" spans="1:9">
      <c r="I198" s="5"/>
    </row>
    <row r="199" spans="1:9">
      <c r="I199" s="5"/>
    </row>
    <row r="200" spans="1:9">
      <c r="I200" s="5"/>
    </row>
    <row r="201" spans="1:9">
      <c r="I201" s="5"/>
    </row>
    <row r="202" spans="1:9">
      <c r="I202" s="5"/>
    </row>
    <row r="203" spans="1:9">
      <c r="I203" s="5"/>
    </row>
    <row r="204" spans="1:9">
      <c r="I204" s="5"/>
    </row>
    <row r="205" spans="1:9">
      <c r="I205" s="5"/>
    </row>
    <row r="206" spans="1:9">
      <c r="A206" s="44"/>
      <c r="I206" s="5"/>
    </row>
    <row r="207" spans="1:9">
      <c r="I207" s="5"/>
    </row>
    <row r="208" spans="1:9">
      <c r="I208" s="5"/>
    </row>
    <row r="209" spans="4:10">
      <c r="I209" s="5"/>
      <c r="J209" s="151"/>
    </row>
    <row r="210" spans="4:10">
      <c r="I210" s="5"/>
    </row>
    <row r="211" spans="4:10">
      <c r="I211" s="5"/>
    </row>
    <row r="212" spans="4:10">
      <c r="I212" s="5"/>
    </row>
    <row r="217" spans="4:10">
      <c r="D217" s="848"/>
      <c r="E217" s="848"/>
      <c r="F217" s="848"/>
      <c r="G217" s="848"/>
      <c r="H217" s="848"/>
    </row>
    <row r="234" spans="1:10">
      <c r="A234" s="44"/>
    </row>
    <row r="235" spans="1:10">
      <c r="J235" s="151"/>
    </row>
    <row r="242" spans="2:8">
      <c r="B242" s="848"/>
      <c r="C242" s="848"/>
      <c r="D242" s="848"/>
      <c r="E242" s="848"/>
      <c r="F242" s="848"/>
      <c r="G242" s="848"/>
      <c r="H242" s="848"/>
    </row>
    <row r="260" spans="1:10">
      <c r="J260" s="151"/>
    </row>
    <row r="262" spans="1:10">
      <c r="A262" s="44"/>
    </row>
    <row r="280" spans="9:9">
      <c r="I280" s="848"/>
    </row>
    <row r="306" spans="4:9">
      <c r="D306" s="848"/>
      <c r="E306" s="848"/>
      <c r="F306" s="848"/>
      <c r="G306" s="848"/>
      <c r="H306" s="848"/>
      <c r="I306" s="848"/>
    </row>
    <row r="331" spans="2:9">
      <c r="B331" s="848"/>
      <c r="C331" s="848"/>
      <c r="D331" s="848"/>
      <c r="E331" s="848"/>
      <c r="F331" s="848"/>
      <c r="G331" s="848"/>
      <c r="H331" s="848"/>
      <c r="I331" s="848"/>
    </row>
  </sheetData>
  <mergeCells count="12">
    <mergeCell ref="B34:C34"/>
    <mergeCell ref="A1:J1"/>
    <mergeCell ref="A2:J2"/>
    <mergeCell ref="A3:J3"/>
    <mergeCell ref="A6:G6"/>
    <mergeCell ref="A7:G7"/>
    <mergeCell ref="A5:G5"/>
    <mergeCell ref="A4:G4"/>
    <mergeCell ref="A14:C14"/>
    <mergeCell ref="A13:C13"/>
    <mergeCell ref="A15:C15"/>
    <mergeCell ref="B23:C2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zoomScaleNormal="100" workbookViewId="0">
      <selection activeCell="K20" sqref="K20"/>
    </sheetView>
  </sheetViews>
  <sheetFormatPr defaultRowHeight="13.2"/>
  <cols>
    <col min="1" max="1" width="37.88671875" customWidth="1"/>
    <col min="2" max="2" width="17.88671875" style="2" customWidth="1"/>
    <col min="3" max="3" width="15.88671875" style="30" customWidth="1"/>
    <col min="4" max="4" width="17.109375" style="30" customWidth="1"/>
    <col min="5" max="5" width="21.33203125" style="30" customWidth="1"/>
    <col min="6" max="6" width="17.88671875" style="30" customWidth="1"/>
    <col min="7" max="7" width="17.44140625" style="30" customWidth="1"/>
    <col min="8" max="9" width="15.109375" style="30" customWidth="1"/>
    <col min="10" max="10" width="0.5546875" style="87" customWidth="1"/>
    <col min="11" max="11" width="11.88671875" style="30" customWidth="1"/>
    <col min="12" max="12" width="12.88671875" style="30" customWidth="1"/>
    <col min="13" max="16" width="12.88671875" customWidth="1"/>
    <col min="17" max="17" width="8.5546875" customWidth="1"/>
  </cols>
  <sheetData>
    <row r="1" spans="1:18" ht="13.35" customHeight="1">
      <c r="A1" s="1434" t="str">
        <f>Cover!B8</f>
        <v>KCP&amp;L-MO Evaluation, Measurement, and Verification Report – Appendix Databook</v>
      </c>
      <c r="B1" s="1434"/>
      <c r="C1" s="1434"/>
      <c r="D1" s="1434"/>
      <c r="E1" s="1434"/>
      <c r="F1" s="1434"/>
      <c r="G1" s="1434"/>
      <c r="H1" s="1434"/>
      <c r="I1" s="1434"/>
      <c r="J1" s="1434"/>
      <c r="K1" s="1434"/>
      <c r="L1" s="1434"/>
      <c r="M1" s="1434"/>
      <c r="N1" s="1434"/>
      <c r="O1" s="1434"/>
      <c r="P1" s="1434"/>
      <c r="Q1" s="1434"/>
      <c r="R1" s="1434"/>
    </row>
    <row r="2" spans="1:18" ht="35.25" customHeight="1">
      <c r="A2" s="1435"/>
      <c r="B2" s="1435"/>
      <c r="C2" s="1435"/>
      <c r="D2" s="1435"/>
      <c r="E2" s="1435"/>
      <c r="F2" s="1435"/>
      <c r="G2" s="1435"/>
      <c r="H2" s="1435"/>
      <c r="I2" s="1435"/>
      <c r="J2" s="1435"/>
      <c r="K2" s="1435"/>
      <c r="L2" s="1435"/>
      <c r="M2" s="1435"/>
      <c r="N2" s="1435"/>
      <c r="O2" s="1435"/>
      <c r="P2" s="1435"/>
      <c r="Q2" s="1435"/>
      <c r="R2" s="1435"/>
    </row>
    <row r="3" spans="1:18">
      <c r="A3" s="1436"/>
      <c r="B3" s="1436"/>
      <c r="C3" s="1436"/>
      <c r="D3" s="1436"/>
      <c r="E3" s="1436"/>
      <c r="F3" s="1436"/>
      <c r="G3" s="1436"/>
      <c r="H3" s="1436"/>
      <c r="I3" s="1436"/>
      <c r="J3" s="1436"/>
      <c r="K3" s="1436"/>
      <c r="L3" s="1436"/>
      <c r="M3" s="1436"/>
      <c r="N3" s="1436"/>
      <c r="O3" s="1436"/>
      <c r="P3" s="1436"/>
      <c r="Q3" s="1436"/>
      <c r="R3" s="1436"/>
    </row>
    <row r="4" spans="1:18" ht="30" customHeight="1">
      <c r="A4" s="1437" t="s">
        <v>578</v>
      </c>
      <c r="B4" s="1437"/>
      <c r="C4" s="1437"/>
      <c r="D4" s="1437"/>
      <c r="E4" s="1437"/>
      <c r="F4" s="1437"/>
      <c r="G4" s="1437"/>
      <c r="H4" s="270"/>
      <c r="I4" s="270"/>
      <c r="J4" s="260"/>
      <c r="K4" s="270"/>
      <c r="L4" s="1437" t="s">
        <v>976</v>
      </c>
      <c r="M4" s="1437"/>
      <c r="N4" s="1437"/>
      <c r="O4" s="1437"/>
      <c r="P4" s="1437"/>
      <c r="Q4" s="1437"/>
      <c r="R4" s="1437"/>
    </row>
    <row r="5" spans="1:18" ht="15.6">
      <c r="A5" s="1439" t="s">
        <v>181</v>
      </c>
      <c r="B5" s="1439"/>
      <c r="C5" s="1439"/>
      <c r="D5" s="1439"/>
      <c r="E5" s="1439"/>
      <c r="F5" s="1439"/>
      <c r="G5" s="1439"/>
      <c r="H5" s="270"/>
      <c r="I5" s="270"/>
      <c r="J5" s="260"/>
      <c r="K5" s="270"/>
      <c r="L5" s="1438"/>
      <c r="M5" s="1438"/>
      <c r="N5" s="1438"/>
      <c r="O5" s="1438"/>
      <c r="P5" s="1438"/>
      <c r="Q5" s="1438"/>
      <c r="R5" s="1438"/>
    </row>
    <row r="6" spans="1:18" ht="12.75" customHeight="1">
      <c r="A6" s="1439"/>
      <c r="B6" s="1439"/>
      <c r="C6" s="1439"/>
      <c r="D6" s="1439"/>
      <c r="E6" s="1439"/>
      <c r="F6" s="1439"/>
      <c r="G6" s="1439"/>
      <c r="H6" s="270"/>
      <c r="I6" s="270"/>
      <c r="J6" s="260"/>
      <c r="K6" s="270"/>
      <c r="L6" s="1438"/>
      <c r="M6" s="1438"/>
      <c r="N6" s="1438"/>
      <c r="O6" s="1438"/>
      <c r="P6" s="1438"/>
      <c r="Q6" s="1438"/>
      <c r="R6" s="1438"/>
    </row>
    <row r="7" spans="1:18" ht="12.75" customHeight="1">
      <c r="A7" s="1442" t="s">
        <v>45</v>
      </c>
      <c r="B7" s="1442"/>
      <c r="C7" s="1442"/>
      <c r="D7" s="1442"/>
      <c r="E7" s="1442"/>
      <c r="F7" s="1442"/>
      <c r="G7" s="1442"/>
      <c r="H7" s="270"/>
      <c r="I7" s="270"/>
      <c r="J7" s="260"/>
      <c r="K7" s="270"/>
      <c r="L7" s="1438"/>
      <c r="M7" s="1438"/>
      <c r="N7" s="1438"/>
      <c r="O7" s="1438"/>
      <c r="P7" s="1438"/>
      <c r="Q7" s="1438"/>
      <c r="R7" s="1438"/>
    </row>
    <row r="8" spans="1:18" ht="12.75" customHeight="1">
      <c r="A8" s="1439"/>
      <c r="B8" s="1439"/>
      <c r="C8" s="1439"/>
      <c r="D8" s="1439"/>
      <c r="E8" s="1439"/>
      <c r="F8" s="1439"/>
      <c r="G8" s="1439"/>
      <c r="H8" s="270"/>
      <c r="I8" s="270"/>
      <c r="J8" s="260"/>
      <c r="K8" s="270"/>
      <c r="L8" s="1438"/>
      <c r="M8" s="1438"/>
      <c r="N8" s="1438"/>
      <c r="O8" s="1438"/>
      <c r="P8" s="1438"/>
      <c r="Q8" s="1438"/>
      <c r="R8" s="1438"/>
    </row>
    <row r="9" spans="1:18" ht="12.75" customHeight="1">
      <c r="A9" s="1438" t="s">
        <v>182</v>
      </c>
      <c r="B9" s="1438"/>
      <c r="C9" s="1438"/>
      <c r="D9" s="1438"/>
      <c r="E9" s="1438"/>
      <c r="F9" s="1438"/>
      <c r="G9" s="1438"/>
      <c r="H9" s="270"/>
      <c r="I9" s="270"/>
      <c r="J9" s="260"/>
      <c r="K9" s="270"/>
      <c r="L9" s="1438"/>
      <c r="M9" s="1438"/>
      <c r="N9" s="1438"/>
      <c r="O9" s="1438"/>
      <c r="P9" s="1438"/>
      <c r="Q9" s="1438"/>
      <c r="R9" s="1438"/>
    </row>
    <row r="10" spans="1:18" ht="13.8" thickBot="1">
      <c r="A10" s="267"/>
      <c r="B10" s="1440" t="s">
        <v>51</v>
      </c>
      <c r="C10" s="1441"/>
      <c r="D10" s="1441"/>
      <c r="E10" s="1440" t="s">
        <v>52</v>
      </c>
      <c r="F10" s="1441"/>
      <c r="G10" s="1441"/>
      <c r="H10" s="300"/>
      <c r="I10" s="270"/>
      <c r="J10" s="297"/>
      <c r="K10" s="255"/>
      <c r="L10" s="251"/>
      <c r="M10" s="251"/>
      <c r="N10" s="251"/>
      <c r="O10" s="251"/>
      <c r="P10" s="251"/>
      <c r="Q10" s="251"/>
    </row>
    <row r="11" spans="1:18" ht="29.25" customHeight="1" thickBot="1">
      <c r="A11" s="268"/>
      <c r="B11" s="360" t="s">
        <v>183</v>
      </c>
      <c r="C11" s="360" t="s">
        <v>184</v>
      </c>
      <c r="D11" s="361" t="s">
        <v>185</v>
      </c>
      <c r="E11" s="360" t="s">
        <v>186</v>
      </c>
      <c r="F11" s="360" t="s">
        <v>184</v>
      </c>
      <c r="G11" s="360" t="s">
        <v>57</v>
      </c>
      <c r="H11" s="270"/>
      <c r="I11" s="270"/>
      <c r="J11" s="298"/>
      <c r="K11" s="28"/>
      <c r="L11" s="256"/>
      <c r="M11" s="251"/>
      <c r="N11" s="251"/>
      <c r="O11" s="251"/>
      <c r="P11" s="251"/>
      <c r="Q11" s="251"/>
    </row>
    <row r="12" spans="1:18" ht="13.35" customHeight="1">
      <c r="A12" s="334" t="s">
        <v>187</v>
      </c>
      <c r="B12" s="259">
        <v>-119658</v>
      </c>
      <c r="C12" s="259">
        <f>F41</f>
        <v>-28385</v>
      </c>
      <c r="D12" s="225" t="s">
        <v>87</v>
      </c>
      <c r="E12" s="259">
        <v>4388076.0000000037</v>
      </c>
      <c r="F12" s="259">
        <f>C12</f>
        <v>-28385</v>
      </c>
      <c r="G12" s="290">
        <f>F12/E12</f>
        <v>-6.468666449715086E-3</v>
      </c>
      <c r="H12" s="270"/>
      <c r="I12" s="270"/>
      <c r="J12" s="261"/>
      <c r="K12" s="258"/>
      <c r="L12" s="256"/>
      <c r="M12" s="251"/>
      <c r="N12" s="251"/>
      <c r="O12" s="251"/>
      <c r="P12" s="251"/>
      <c r="Q12" s="251"/>
    </row>
    <row r="13" spans="1:18" ht="13.35" customHeight="1">
      <c r="A13" s="334" t="s">
        <v>188</v>
      </c>
      <c r="B13" s="259">
        <v>-322.56</v>
      </c>
      <c r="C13" s="259">
        <f>F48</f>
        <v>404.59999999999997</v>
      </c>
      <c r="D13" s="226" t="s">
        <v>87</v>
      </c>
      <c r="E13" s="259">
        <v>11967.479999999998</v>
      </c>
      <c r="F13" s="259">
        <f>C13</f>
        <v>404.59999999999997</v>
      </c>
      <c r="G13" s="257">
        <f>F13/E13</f>
        <v>3.3808287124774808E-2</v>
      </c>
      <c r="H13" s="270"/>
      <c r="I13" s="270"/>
      <c r="J13" s="298"/>
      <c r="K13" s="28"/>
      <c r="L13" s="256"/>
      <c r="M13" s="251"/>
      <c r="N13" s="251"/>
      <c r="O13" s="251"/>
      <c r="P13" s="251"/>
      <c r="Q13" s="251"/>
    </row>
    <row r="14" spans="1:18" ht="13.35" customHeight="1">
      <c r="A14" s="305" t="s">
        <v>189</v>
      </c>
      <c r="B14" s="259"/>
      <c r="C14" s="259"/>
      <c r="D14" s="257"/>
      <c r="E14" s="259"/>
      <c r="F14" s="257"/>
      <c r="G14"/>
      <c r="H14" s="270"/>
      <c r="I14" s="270"/>
      <c r="J14" s="298"/>
      <c r="K14" s="28"/>
      <c r="L14" s="256"/>
      <c r="M14" s="251"/>
      <c r="N14" s="251"/>
      <c r="O14" s="251"/>
      <c r="P14" s="251"/>
      <c r="Q14" s="251"/>
    </row>
    <row r="15" spans="1:18" ht="12.75" customHeight="1">
      <c r="A15" s="1439"/>
      <c r="B15" s="1439"/>
      <c r="C15" s="1439"/>
      <c r="D15" s="1439"/>
      <c r="E15" s="1439"/>
      <c r="F15" s="1439"/>
      <c r="G15" s="1439"/>
      <c r="H15" s="270"/>
      <c r="I15" s="270"/>
      <c r="J15" s="260"/>
      <c r="K15" s="270"/>
      <c r="L15" s="1438"/>
      <c r="M15" s="1438"/>
      <c r="N15" s="1438"/>
      <c r="O15" s="1438"/>
      <c r="P15" s="1438"/>
      <c r="Q15" s="1438"/>
      <c r="R15" s="1438"/>
    </row>
    <row r="16" spans="1:18" ht="12.75" customHeight="1">
      <c r="A16" s="1438" t="s">
        <v>191</v>
      </c>
      <c r="B16" s="1438"/>
      <c r="C16" s="1438"/>
      <c r="D16" s="1438"/>
      <c r="E16" s="1438"/>
      <c r="F16" s="1438"/>
      <c r="G16" s="1438"/>
      <c r="H16" s="270"/>
      <c r="I16" s="270"/>
      <c r="J16" s="260"/>
      <c r="K16" s="270"/>
      <c r="L16" s="1438"/>
      <c r="M16" s="1438"/>
      <c r="N16" s="1438"/>
      <c r="O16" s="1438"/>
      <c r="P16" s="1438"/>
      <c r="Q16" s="1438"/>
      <c r="R16" s="1438"/>
    </row>
    <row r="17" spans="1:17" ht="13.8" thickBot="1">
      <c r="A17" s="267"/>
      <c r="B17" s="1440" t="s">
        <v>51</v>
      </c>
      <c r="C17" s="1441"/>
      <c r="D17" s="1441"/>
      <c r="E17" s="1440" t="s">
        <v>52</v>
      </c>
      <c r="F17" s="1441"/>
      <c r="G17" s="1441"/>
      <c r="H17" s="300"/>
      <c r="I17" s="270"/>
      <c r="J17" s="297"/>
      <c r="K17" s="255"/>
      <c r="L17" s="251"/>
      <c r="M17" s="251"/>
      <c r="N17" s="251"/>
      <c r="O17" s="251"/>
      <c r="P17" s="251"/>
      <c r="Q17" s="251"/>
    </row>
    <row r="18" spans="1:17" ht="29.25" customHeight="1" thickBot="1">
      <c r="A18" s="268"/>
      <c r="B18" s="360" t="s">
        <v>183</v>
      </c>
      <c r="C18" s="360" t="s">
        <v>184</v>
      </c>
      <c r="D18" s="361" t="s">
        <v>185</v>
      </c>
      <c r="E18" s="360" t="s">
        <v>186</v>
      </c>
      <c r="F18" s="360" t="s">
        <v>184</v>
      </c>
      <c r="G18" s="360" t="s">
        <v>57</v>
      </c>
      <c r="H18" s="270"/>
      <c r="I18" s="270"/>
      <c r="J18" s="298"/>
      <c r="K18" s="28"/>
      <c r="L18" s="256"/>
      <c r="M18" s="251"/>
      <c r="N18" s="251"/>
      <c r="O18" s="251"/>
      <c r="P18" s="251"/>
      <c r="Q18" s="251"/>
    </row>
    <row r="19" spans="1:17" ht="13.35" customHeight="1">
      <c r="A19" s="334" t="s">
        <v>187</v>
      </c>
      <c r="B19" s="259">
        <f>B12+'Overall Results PY 2016'!C24+'Overall Results PY 2017'!C28</f>
        <v>7075992</v>
      </c>
      <c r="C19" s="259">
        <f>C12+'Overall Results PY 2016'!D24+'Overall Results PY 2017'!D28</f>
        <v>5075669</v>
      </c>
      <c r="D19" s="225">
        <f>C19/B19</f>
        <v>0.71730847067096737</v>
      </c>
      <c r="E19" s="259">
        <v>4388076.0000000037</v>
      </c>
      <c r="F19" s="259">
        <f>C19</f>
        <v>5075669</v>
      </c>
      <c r="G19" s="290">
        <f>F19/E19</f>
        <v>1.1566957819326729</v>
      </c>
      <c r="H19" s="270"/>
      <c r="I19" s="270"/>
      <c r="J19" s="261"/>
      <c r="K19" s="258"/>
      <c r="L19" s="256"/>
      <c r="M19" s="251"/>
      <c r="N19" s="251"/>
      <c r="O19" s="251"/>
      <c r="P19" s="251"/>
      <c r="Q19" s="251"/>
    </row>
    <row r="20" spans="1:17" ht="13.35" customHeight="1">
      <c r="A20" s="334" t="s">
        <v>188</v>
      </c>
      <c r="B20" s="259">
        <v>19356</v>
      </c>
      <c r="C20" s="259">
        <f>F51</f>
        <v>20273.399999999998</v>
      </c>
      <c r="D20" s="226">
        <f>C20/B20</f>
        <v>1.047396156230626</v>
      </c>
      <c r="E20" s="259">
        <v>11967.479999999998</v>
      </c>
      <c r="F20" s="259">
        <f>C20</f>
        <v>20273.399999999998</v>
      </c>
      <c r="G20" s="257">
        <f>F20/E20</f>
        <v>1.6940408507054119</v>
      </c>
      <c r="H20" s="270"/>
      <c r="I20" s="270"/>
      <c r="J20" s="298"/>
      <c r="K20" s="28"/>
      <c r="L20" s="256"/>
      <c r="M20" s="251"/>
      <c r="N20" s="251"/>
      <c r="O20" s="251"/>
      <c r="P20" s="251"/>
      <c r="Q20" s="251"/>
    </row>
    <row r="21" spans="1:17" ht="13.35" customHeight="1">
      <c r="A21" s="305" t="s">
        <v>189</v>
      </c>
      <c r="B21" s="259"/>
      <c r="C21" s="259"/>
      <c r="D21" s="257"/>
      <c r="E21" s="259"/>
      <c r="F21" s="257"/>
      <c r="G21"/>
      <c r="H21" s="270"/>
      <c r="I21" s="270"/>
      <c r="J21" s="298"/>
      <c r="K21" s="28"/>
      <c r="L21" s="256"/>
      <c r="M21" s="251"/>
      <c r="N21" s="251"/>
      <c r="O21" s="251"/>
      <c r="P21" s="251"/>
      <c r="Q21" s="251"/>
    </row>
    <row r="22" spans="1:17" ht="13.35" customHeight="1">
      <c r="A22" s="305"/>
      <c r="B22" s="259"/>
      <c r="C22" s="259"/>
      <c r="D22" s="257"/>
      <c r="E22" s="259"/>
      <c r="F22" s="257"/>
      <c r="G22"/>
      <c r="H22" s="270"/>
      <c r="I22" s="270"/>
      <c r="J22" s="298"/>
      <c r="K22" s="28"/>
      <c r="L22" s="256"/>
      <c r="M22" s="251"/>
      <c r="N22" s="251"/>
      <c r="O22" s="251"/>
      <c r="P22" s="251"/>
      <c r="Q22" s="251"/>
    </row>
    <row r="23" spans="1:17" ht="13.35" customHeight="1">
      <c r="A23" s="265"/>
      <c r="B23" s="259"/>
      <c r="C23" s="259"/>
      <c r="D23" s="257"/>
      <c r="E23" s="270"/>
      <c r="F23" s="270"/>
      <c r="G23" s="270"/>
      <c r="H23" s="270"/>
      <c r="I23" s="270"/>
      <c r="J23" s="297"/>
      <c r="K23" s="295"/>
      <c r="L23" s="253"/>
      <c r="M23" s="251"/>
      <c r="N23" s="251"/>
      <c r="O23" s="251"/>
      <c r="P23" s="251"/>
      <c r="Q23" s="251"/>
    </row>
    <row r="24" spans="1:17" ht="13.35" customHeight="1">
      <c r="A24" s="1438" t="s">
        <v>192</v>
      </c>
      <c r="B24" s="1438"/>
      <c r="C24" s="1438"/>
      <c r="D24" s="1438"/>
      <c r="E24" s="270"/>
      <c r="F24" s="270"/>
      <c r="G24" s="270"/>
      <c r="H24" s="270"/>
      <c r="I24" s="270"/>
      <c r="J24" s="262"/>
      <c r="K24" s="252"/>
      <c r="L24" s="252"/>
      <c r="M24" s="251"/>
      <c r="N24" s="251"/>
      <c r="O24" s="251"/>
      <c r="P24" s="251"/>
      <c r="Q24" s="251"/>
    </row>
    <row r="25" spans="1:17" ht="33.6" thickBot="1">
      <c r="A25" s="264" t="s">
        <v>104</v>
      </c>
      <c r="B25" s="264" t="s">
        <v>105</v>
      </c>
      <c r="C25" s="264" t="s">
        <v>106</v>
      </c>
      <c r="D25" s="264" t="s">
        <v>107</v>
      </c>
      <c r="E25" s="269"/>
      <c r="F25" s="270"/>
      <c r="G25" s="270"/>
      <c r="H25" s="270"/>
      <c r="I25" s="270"/>
      <c r="J25" s="262"/>
      <c r="K25" s="252"/>
      <c r="L25" s="252"/>
      <c r="M25" s="251"/>
      <c r="N25" s="251"/>
      <c r="O25" s="251"/>
      <c r="P25" s="251"/>
      <c r="Q25" s="251"/>
    </row>
    <row r="26" spans="1:17" ht="13.5" customHeight="1" thickTop="1">
      <c r="A26" s="1444" t="s">
        <v>579</v>
      </c>
      <c r="B26" s="1444"/>
      <c r="C26" s="1444"/>
      <c r="D26" s="308">
        <v>1</v>
      </c>
      <c r="E26" s="270"/>
      <c r="F26" s="270"/>
      <c r="G26" s="270"/>
      <c r="H26" s="270"/>
      <c r="I26" s="270"/>
      <c r="J26" s="263"/>
      <c r="K26" s="254"/>
      <c r="L26" s="254"/>
      <c r="M26" s="251"/>
      <c r="N26" s="251"/>
      <c r="O26" s="251"/>
      <c r="P26" s="251"/>
      <c r="Q26" s="251"/>
    </row>
    <row r="27" spans="1:17" ht="13.5" customHeight="1">
      <c r="A27" s="266"/>
      <c r="B27" s="266"/>
      <c r="C27" s="266"/>
      <c r="D27" s="266"/>
      <c r="E27" s="270"/>
      <c r="F27" s="270"/>
      <c r="G27" s="270"/>
      <c r="H27" s="270"/>
      <c r="I27" s="270"/>
      <c r="J27" s="263"/>
      <c r="K27" s="254"/>
      <c r="L27" s="650"/>
      <c r="M27" s="251"/>
      <c r="N27" s="251"/>
      <c r="O27" s="251"/>
      <c r="P27" s="251"/>
      <c r="Q27" s="251"/>
    </row>
    <row r="28" spans="1:17" ht="13.5" customHeight="1">
      <c r="A28" s="266"/>
      <c r="B28" s="266"/>
      <c r="C28" s="266"/>
      <c r="D28" s="266"/>
      <c r="E28" s="270"/>
      <c r="F28" s="359"/>
      <c r="G28" s="270"/>
      <c r="H28" s="270"/>
      <c r="I28" s="270"/>
      <c r="J28" s="263"/>
      <c r="K28" s="254"/>
      <c r="L28" s="254"/>
      <c r="M28" s="251"/>
      <c r="N28" s="251"/>
      <c r="O28" s="251"/>
      <c r="P28" s="251"/>
      <c r="Q28" s="251"/>
    </row>
    <row r="29" spans="1:17">
      <c r="A29" s="266"/>
      <c r="B29" s="266"/>
      <c r="C29" s="266"/>
      <c r="D29" s="266"/>
      <c r="E29" s="270"/>
      <c r="F29" s="270"/>
      <c r="G29" s="270"/>
      <c r="H29" s="270"/>
      <c r="I29" s="270"/>
      <c r="J29" s="263"/>
      <c r="K29" s="254"/>
      <c r="L29" s="254"/>
      <c r="M29" s="251"/>
      <c r="N29" s="251"/>
      <c r="O29" s="251"/>
      <c r="P29" s="251"/>
      <c r="Q29" s="251"/>
    </row>
    <row r="30" spans="1:17" ht="4.6500000000000004" customHeight="1">
      <c r="A30" s="1443"/>
      <c r="B30" s="1443"/>
      <c r="C30" s="1443"/>
      <c r="D30" s="1443"/>
      <c r="E30" s="1443"/>
      <c r="F30" s="1443"/>
      <c r="G30" s="1443"/>
      <c r="H30" s="1443"/>
      <c r="I30" s="1443"/>
      <c r="J30" s="301"/>
      <c r="K30"/>
      <c r="L30"/>
    </row>
    <row r="31" spans="1:17" ht="12.75" customHeight="1">
      <c r="A31" s="1435"/>
      <c r="B31" s="1435"/>
      <c r="C31" s="1435"/>
      <c r="D31" s="1435"/>
      <c r="E31" s="1435"/>
      <c r="F31" s="251"/>
      <c r="G31" s="251"/>
      <c r="H31" s="251"/>
      <c r="I31" s="251"/>
      <c r="J31" s="260"/>
      <c r="K31" s="270"/>
      <c r="L31" s="270"/>
      <c r="M31" s="251"/>
      <c r="N31" s="251"/>
      <c r="O31" s="251"/>
      <c r="P31" s="251"/>
      <c r="Q31" s="251"/>
    </row>
    <row r="32" spans="1:17" ht="15.6">
      <c r="A32" s="1439" t="s">
        <v>207</v>
      </c>
      <c r="B32" s="1439"/>
      <c r="C32" s="1439"/>
      <c r="D32" s="1439"/>
      <c r="E32" s="1439"/>
      <c r="F32" s="270"/>
      <c r="G32" s="270"/>
      <c r="H32" s="270"/>
      <c r="I32" s="270"/>
      <c r="J32" s="297"/>
      <c r="K32" s="255"/>
      <c r="L32" s="251"/>
      <c r="M32" s="251"/>
      <c r="N32" s="251"/>
      <c r="O32" s="251"/>
      <c r="P32" s="251"/>
      <c r="Q32" s="251"/>
    </row>
    <row r="33" spans="1:18" ht="12.75" customHeight="1">
      <c r="A33" s="1439"/>
      <c r="B33" s="1439"/>
      <c r="C33" s="1439"/>
      <c r="D33" s="1439"/>
      <c r="E33" s="1439"/>
      <c r="F33" s="270"/>
      <c r="G33" s="270"/>
      <c r="H33" s="270"/>
      <c r="I33" s="270"/>
      <c r="J33" s="297"/>
      <c r="K33" s="255"/>
      <c r="L33" s="251"/>
      <c r="M33" s="251"/>
      <c r="N33" s="251"/>
      <c r="O33" s="251"/>
      <c r="P33" s="251"/>
      <c r="Q33" s="251"/>
    </row>
    <row r="34" spans="1:18" ht="40.200000000000003" thickBot="1">
      <c r="A34" s="678" t="s">
        <v>580</v>
      </c>
      <c r="B34" s="806" t="s">
        <v>581</v>
      </c>
      <c r="C34" s="806" t="s">
        <v>582</v>
      </c>
      <c r="D34" s="806" t="s">
        <v>583</v>
      </c>
      <c r="E34" s="806" t="s">
        <v>584</v>
      </c>
      <c r="F34" s="806" t="s">
        <v>585</v>
      </c>
      <c r="G34" s="270"/>
      <c r="H34" s="270"/>
      <c r="I34" s="270"/>
      <c r="J34" s="297"/>
      <c r="K34" s="255"/>
      <c r="M34" s="650"/>
      <c r="N34" s="650"/>
      <c r="O34" s="650"/>
      <c r="P34" s="650"/>
      <c r="Q34" s="650"/>
      <c r="R34" s="650"/>
    </row>
    <row r="35" spans="1:18" ht="13.5" customHeight="1">
      <c r="A35" t="s">
        <v>968</v>
      </c>
      <c r="B35" s="2">
        <v>469</v>
      </c>
      <c r="C35" s="2">
        <v>0</v>
      </c>
      <c r="D35" s="2">
        <v>0</v>
      </c>
      <c r="E35" s="2">
        <v>197</v>
      </c>
      <c r="F35" s="2">
        <f t="shared" ref="F35:F40" si="0">SUM(B35:D35)*E35</f>
        <v>92393</v>
      </c>
      <c r="G35" s="270"/>
      <c r="H35" s="270"/>
      <c r="I35" s="270"/>
      <c r="J35" s="297"/>
      <c r="K35" s="255"/>
      <c r="L35" s="251"/>
      <c r="M35" s="251"/>
      <c r="N35" s="251"/>
      <c r="O35" s="251"/>
      <c r="P35" s="251"/>
      <c r="Q35" s="251"/>
    </row>
    <row r="36" spans="1:18" ht="13.5" customHeight="1">
      <c r="A36" s="1216" t="s">
        <v>970</v>
      </c>
      <c r="B36" s="2">
        <v>-57</v>
      </c>
      <c r="C36" s="2">
        <v>-569</v>
      </c>
      <c r="D36" s="2">
        <v>0</v>
      </c>
      <c r="E36" s="292">
        <v>197</v>
      </c>
      <c r="F36" s="292">
        <f t="shared" si="0"/>
        <v>-123322</v>
      </c>
      <c r="G36" s="270"/>
      <c r="H36" s="270"/>
      <c r="I36" s="270"/>
      <c r="J36" s="297"/>
      <c r="K36" s="255"/>
      <c r="L36" s="251"/>
      <c r="M36" s="251"/>
      <c r="N36" s="251"/>
      <c r="O36" s="251"/>
      <c r="P36" s="251"/>
      <c r="Q36" s="251"/>
    </row>
    <row r="37" spans="1:18" ht="13.5" customHeight="1">
      <c r="A37" s="1201" t="s">
        <v>969</v>
      </c>
      <c r="B37" s="2">
        <v>119</v>
      </c>
      <c r="C37" s="2">
        <v>0</v>
      </c>
      <c r="D37" s="2">
        <v>0</v>
      </c>
      <c r="E37" s="292">
        <v>318</v>
      </c>
      <c r="F37" s="292">
        <f t="shared" si="0"/>
        <v>37842</v>
      </c>
      <c r="G37" s="270"/>
      <c r="H37" s="270"/>
      <c r="I37" s="270"/>
      <c r="J37" s="297"/>
      <c r="K37" s="255"/>
      <c r="L37" s="251"/>
      <c r="M37" s="251"/>
      <c r="N37" s="251"/>
      <c r="O37" s="251"/>
      <c r="P37" s="251"/>
      <c r="Q37" s="251"/>
    </row>
    <row r="38" spans="1:18" ht="13.5" customHeight="1">
      <c r="A38" s="1217" t="s">
        <v>971</v>
      </c>
      <c r="B38" s="2">
        <v>-16</v>
      </c>
      <c r="C38" s="2">
        <v>-95</v>
      </c>
      <c r="D38" s="2">
        <v>0</v>
      </c>
      <c r="E38" s="292">
        <v>318</v>
      </c>
      <c r="F38" s="292">
        <f t="shared" si="0"/>
        <v>-35298</v>
      </c>
      <c r="G38" s="270"/>
      <c r="H38" s="270"/>
      <c r="I38" s="270"/>
      <c r="J38" s="297"/>
      <c r="K38" s="255"/>
      <c r="L38" s="251"/>
      <c r="M38" s="251"/>
      <c r="N38" s="251"/>
      <c r="O38" s="251"/>
      <c r="P38" s="251"/>
      <c r="Q38" s="251"/>
    </row>
    <row r="39" spans="1:18" ht="13.5" customHeight="1">
      <c r="A39" s="1214" t="s">
        <v>966</v>
      </c>
      <c r="B39" s="1215">
        <f>SUM(B35:B36)</f>
        <v>412</v>
      </c>
      <c r="C39" s="1215">
        <f>SUM(C35:C36)</f>
        <v>-569</v>
      </c>
      <c r="D39" s="1215">
        <f>SUM(D35:D36)</f>
        <v>0</v>
      </c>
      <c r="E39" s="1215">
        <v>197</v>
      </c>
      <c r="F39" s="1215">
        <f t="shared" si="0"/>
        <v>-30929</v>
      </c>
      <c r="G39" s="270"/>
      <c r="H39" s="270"/>
      <c r="I39" s="270"/>
      <c r="J39" s="297"/>
      <c r="K39" s="255"/>
      <c r="L39" s="251"/>
      <c r="M39" s="251"/>
      <c r="N39" s="251"/>
      <c r="O39" s="251"/>
      <c r="P39" s="251"/>
      <c r="Q39" s="251"/>
    </row>
    <row r="40" spans="1:18" ht="13.5" customHeight="1">
      <c r="A40" s="679" t="s">
        <v>967</v>
      </c>
      <c r="B40" s="292">
        <f>SUM(B37:B38)</f>
        <v>103</v>
      </c>
      <c r="C40" s="292">
        <f>SUM(C37:C38)</f>
        <v>-95</v>
      </c>
      <c r="D40" s="292">
        <f>SUM(D37:D38)</f>
        <v>0</v>
      </c>
      <c r="E40" s="292">
        <f>197+121</f>
        <v>318</v>
      </c>
      <c r="F40" s="292">
        <f t="shared" si="0"/>
        <v>2544</v>
      </c>
      <c r="G40" s="270"/>
      <c r="H40" s="270"/>
      <c r="I40" s="270"/>
      <c r="J40" s="297"/>
      <c r="K40" s="255"/>
      <c r="L40" s="251"/>
      <c r="M40" s="251"/>
      <c r="N40" s="251"/>
      <c r="O40" s="251"/>
      <c r="P40" s="251"/>
      <c r="Q40" s="251"/>
    </row>
    <row r="41" spans="1:18" ht="13.8" thickBot="1">
      <c r="A41" s="680" t="s">
        <v>34</v>
      </c>
      <c r="B41" s="681">
        <f>SUM(B39:B40)</f>
        <v>515</v>
      </c>
      <c r="C41" s="681">
        <f>SUM(C39:C40)</f>
        <v>-664</v>
      </c>
      <c r="D41" s="681">
        <f>SUM(D39:D40)</f>
        <v>0</v>
      </c>
      <c r="E41" s="681" t="s">
        <v>171</v>
      </c>
      <c r="F41" s="681">
        <f>SUM(F39:F40)</f>
        <v>-28385</v>
      </c>
      <c r="G41" s="270"/>
      <c r="H41" s="270"/>
      <c r="I41" s="270"/>
      <c r="J41" s="297"/>
      <c r="K41" s="255"/>
      <c r="L41" s="270"/>
      <c r="M41" s="251"/>
      <c r="N41" s="251"/>
      <c r="O41" s="251"/>
      <c r="P41" s="251"/>
      <c r="Q41" s="251"/>
    </row>
    <row r="42" spans="1:18" ht="13.5" customHeight="1" thickTop="1">
      <c r="A42" s="335" t="s">
        <v>586</v>
      </c>
      <c r="B42" s="335"/>
      <c r="C42" s="682"/>
      <c r="D42" s="682"/>
      <c r="E42" s="682"/>
      <c r="F42" s="682"/>
      <c r="G42" s="270"/>
      <c r="H42" s="270"/>
      <c r="I42" s="270"/>
      <c r="J42" s="297"/>
      <c r="K42" s="255"/>
      <c r="L42" s="270"/>
      <c r="M42" s="251"/>
      <c r="N42" s="251"/>
      <c r="O42" s="251"/>
      <c r="P42" s="251"/>
      <c r="Q42" s="251"/>
    </row>
    <row r="43" spans="1:18" ht="13.5" customHeight="1">
      <c r="A43" s="305" t="s">
        <v>189</v>
      </c>
      <c r="B43" s="335"/>
      <c r="C43" s="682"/>
      <c r="D43" s="682"/>
      <c r="E43" s="682"/>
      <c r="F43" s="682"/>
      <c r="G43" s="270"/>
      <c r="H43" s="270"/>
      <c r="I43" s="270"/>
      <c r="J43" s="297"/>
      <c r="K43" s="255"/>
      <c r="L43" s="270"/>
      <c r="M43" s="251"/>
      <c r="N43" s="251"/>
      <c r="O43" s="251"/>
      <c r="P43" s="251"/>
      <c r="Q43" s="251"/>
    </row>
    <row r="44" spans="1:18" ht="13.5" customHeight="1">
      <c r="A44" s="335"/>
      <c r="B44" s="335"/>
      <c r="C44" s="682"/>
      <c r="D44" s="682"/>
      <c r="E44" s="682"/>
      <c r="F44" s="682"/>
      <c r="G44" s="270"/>
      <c r="H44" s="270"/>
      <c r="I44" s="270"/>
      <c r="J44" s="297"/>
      <c r="K44" s="255"/>
      <c r="L44" s="270"/>
      <c r="M44" s="251"/>
      <c r="N44" s="251"/>
      <c r="O44" s="251"/>
      <c r="P44" s="251"/>
      <c r="Q44" s="251"/>
    </row>
    <row r="45" spans="1:18" ht="42" customHeight="1" thickBot="1">
      <c r="A45" s="678" t="s">
        <v>587</v>
      </c>
      <c r="B45" s="806" t="s">
        <v>581</v>
      </c>
      <c r="C45" s="806" t="s">
        <v>582</v>
      </c>
      <c r="D45" s="806" t="s">
        <v>583</v>
      </c>
      <c r="E45" s="806" t="s">
        <v>588</v>
      </c>
      <c r="F45" s="806" t="s">
        <v>589</v>
      </c>
      <c r="G45" s="270"/>
      <c r="H45" s="270"/>
      <c r="I45" s="270"/>
      <c r="J45" s="297"/>
      <c r="K45" s="255"/>
      <c r="L45" s="270"/>
      <c r="M45" s="251"/>
      <c r="N45" s="251"/>
      <c r="O45" s="251"/>
      <c r="P45" s="251"/>
      <c r="Q45" s="251"/>
    </row>
    <row r="46" spans="1:18" ht="13.5" customHeight="1">
      <c r="A46" s="1201" t="s">
        <v>972</v>
      </c>
      <c r="B46" s="2">
        <v>588</v>
      </c>
      <c r="C46" s="2">
        <v>435</v>
      </c>
      <c r="D46" s="2">
        <v>3</v>
      </c>
      <c r="E46" s="2">
        <v>1.4</v>
      </c>
      <c r="F46" s="2">
        <f t="shared" ref="F46:F51" si="1">SUM(B46:D46)*E46</f>
        <v>1436.3999999999999</v>
      </c>
      <c r="G46" s="270"/>
      <c r="H46" s="270"/>
      <c r="I46" s="270"/>
      <c r="J46" s="297"/>
      <c r="K46" s="255"/>
      <c r="L46" s="270"/>
    </row>
    <row r="47" spans="1:18" ht="13.5" customHeight="1">
      <c r="A47" s="1216" t="s">
        <v>973</v>
      </c>
      <c r="B47" s="2">
        <v>-73</v>
      </c>
      <c r="C47" s="2">
        <v>-664</v>
      </c>
      <c r="D47" s="2">
        <v>0</v>
      </c>
      <c r="E47" s="688">
        <v>1.4</v>
      </c>
      <c r="F47" s="2">
        <f t="shared" si="1"/>
        <v>-1031.8</v>
      </c>
      <c r="G47" s="270"/>
      <c r="H47" s="270"/>
      <c r="I47" s="270"/>
      <c r="J47" s="297"/>
      <c r="K47" s="255"/>
      <c r="L47" s="270"/>
    </row>
    <row r="48" spans="1:18">
      <c r="A48" s="1214" t="s">
        <v>666</v>
      </c>
      <c r="B48" s="1215">
        <f>SUM(B46:B47)</f>
        <v>515</v>
      </c>
      <c r="C48" s="1215">
        <f>SUM(C46:C47)</f>
        <v>-229</v>
      </c>
      <c r="D48" s="1215">
        <f>SUM(D46:D47)</f>
        <v>3</v>
      </c>
      <c r="E48" s="1218">
        <v>1.4</v>
      </c>
      <c r="F48" s="1215">
        <f t="shared" si="1"/>
        <v>404.59999999999997</v>
      </c>
      <c r="G48" s="270"/>
      <c r="H48" s="270"/>
      <c r="I48" s="270"/>
      <c r="J48" s="297"/>
      <c r="K48" s="255"/>
      <c r="L48" s="251"/>
    </row>
    <row r="49" spans="1:18" ht="13.5" customHeight="1">
      <c r="A49" s="679" t="s">
        <v>590</v>
      </c>
      <c r="B49" s="292">
        <v>1995</v>
      </c>
      <c r="C49" s="292">
        <v>8190</v>
      </c>
      <c r="D49" s="292">
        <v>25</v>
      </c>
      <c r="E49" s="688">
        <v>1.4</v>
      </c>
      <c r="F49" s="292">
        <f t="shared" si="1"/>
        <v>14294</v>
      </c>
      <c r="G49" s="270"/>
      <c r="H49" s="270"/>
      <c r="I49" s="270"/>
      <c r="J49" s="297"/>
      <c r="K49" s="255"/>
      <c r="L49" s="251"/>
    </row>
    <row r="50" spans="1:18">
      <c r="A50" s="679" t="s">
        <v>591</v>
      </c>
      <c r="B50" s="292">
        <v>1093</v>
      </c>
      <c r="C50" s="292">
        <v>2871</v>
      </c>
      <c r="D50" s="292">
        <v>18</v>
      </c>
      <c r="E50" s="688">
        <v>1.4</v>
      </c>
      <c r="F50" s="292">
        <f t="shared" si="1"/>
        <v>5574.7999999999993</v>
      </c>
      <c r="G50" s="270"/>
      <c r="H50" s="270"/>
      <c r="I50" s="270"/>
      <c r="J50" s="297"/>
      <c r="K50" s="255"/>
      <c r="L50" s="251"/>
    </row>
    <row r="51" spans="1:18" ht="13.8" thickBot="1">
      <c r="A51" s="680" t="s">
        <v>592</v>
      </c>
      <c r="B51" s="681">
        <f>SUM(B48:B50)</f>
        <v>3603</v>
      </c>
      <c r="C51" s="681">
        <f>SUM(C48:C50)</f>
        <v>10832</v>
      </c>
      <c r="D51" s="681">
        <f>SUM(D48:D50)</f>
        <v>46</v>
      </c>
      <c r="E51" s="689">
        <v>1.4</v>
      </c>
      <c r="F51" s="681">
        <f t="shared" si="1"/>
        <v>20273.399999999998</v>
      </c>
      <c r="G51" s="270"/>
      <c r="H51" s="270"/>
      <c r="I51" s="270"/>
      <c r="J51" s="297"/>
      <c r="K51" s="255"/>
      <c r="L51" s="251"/>
    </row>
    <row r="52" spans="1:18" ht="13.5" customHeight="1" thickTop="1">
      <c r="A52" s="335" t="s">
        <v>593</v>
      </c>
      <c r="B52" s="335"/>
      <c r="C52" s="682"/>
      <c r="D52" s="682"/>
      <c r="E52" s="682"/>
      <c r="F52" s="682"/>
      <c r="G52" s="270"/>
      <c r="H52" s="270"/>
      <c r="I52" s="270"/>
      <c r="J52" s="297"/>
      <c r="K52" s="255"/>
      <c r="L52" s="270"/>
      <c r="M52" s="270"/>
      <c r="N52" s="270"/>
      <c r="O52" s="270"/>
      <c r="P52" s="270"/>
      <c r="Q52" s="270"/>
      <c r="R52" s="270"/>
    </row>
    <row r="53" spans="1:18" ht="13.5" customHeight="1">
      <c r="A53" s="305" t="s">
        <v>189</v>
      </c>
      <c r="B53" s="335"/>
      <c r="C53" s="682"/>
      <c r="D53" s="682"/>
      <c r="E53" s="682"/>
      <c r="F53" s="682"/>
      <c r="G53" s="270"/>
      <c r="H53" s="270"/>
      <c r="I53" s="270"/>
      <c r="J53" s="297"/>
      <c r="K53" s="255"/>
      <c r="L53" s="251"/>
    </row>
    <row r="54" spans="1:18" ht="13.5" customHeight="1">
      <c r="A54" s="822"/>
      <c r="B54" s="270"/>
      <c r="C54" s="270"/>
      <c r="D54" s="270"/>
      <c r="E54" s="270"/>
      <c r="F54" s="270"/>
      <c r="G54" s="270"/>
      <c r="H54" s="270"/>
      <c r="I54" s="270"/>
      <c r="J54" s="297"/>
      <c r="K54" s="255"/>
      <c r="L54" s="251"/>
    </row>
    <row r="55" spans="1:18">
      <c r="A55" s="1438" t="s">
        <v>594</v>
      </c>
      <c r="B55" s="1438"/>
      <c r="C55" s="1438"/>
      <c r="D55" s="1438"/>
      <c r="E55" s="270"/>
      <c r="F55" s="270"/>
      <c r="G55" s="270"/>
      <c r="H55" s="270"/>
      <c r="I55" s="270"/>
      <c r="J55" s="297"/>
      <c r="K55" s="255"/>
      <c r="L55" s="251"/>
    </row>
    <row r="56" spans="1:18" ht="13.8" thickBot="1">
      <c r="A56" s="806" t="s">
        <v>595</v>
      </c>
      <c r="B56" s="806" t="s">
        <v>596</v>
      </c>
      <c r="C56" s="806" t="s">
        <v>597</v>
      </c>
      <c r="D56" s="806" t="s">
        <v>598</v>
      </c>
      <c r="E56" s="270"/>
      <c r="F56" s="270"/>
      <c r="G56" s="270"/>
      <c r="H56" s="270"/>
      <c r="I56" s="270"/>
      <c r="J56" s="297"/>
      <c r="K56" s="255"/>
      <c r="L56" s="251"/>
    </row>
    <row r="57" spans="1:18">
      <c r="A57" s="670">
        <v>43644</v>
      </c>
      <c r="B57" s="671">
        <v>0.66666666666666663</v>
      </c>
      <c r="C57" s="672">
        <v>0.75</v>
      </c>
      <c r="D57" s="673">
        <v>2</v>
      </c>
      <c r="E57" s="270"/>
      <c r="F57" s="270"/>
      <c r="G57" s="270"/>
      <c r="H57" s="270"/>
      <c r="I57" s="270"/>
      <c r="J57" s="297"/>
      <c r="K57" s="255"/>
      <c r="L57" s="251"/>
    </row>
    <row r="58" spans="1:18">
      <c r="A58" s="674">
        <v>43683</v>
      </c>
      <c r="B58" s="675">
        <v>0.66666666666666663</v>
      </c>
      <c r="C58" s="676">
        <v>5.75</v>
      </c>
      <c r="D58" s="677">
        <v>2</v>
      </c>
      <c r="E58" s="270"/>
      <c r="F58" s="270"/>
      <c r="G58" s="270"/>
      <c r="H58" s="270"/>
      <c r="I58" s="270"/>
      <c r="J58" s="297"/>
      <c r="K58" s="255"/>
      <c r="L58" s="251"/>
    </row>
    <row r="59" spans="1:18">
      <c r="A59" s="305" t="s">
        <v>189</v>
      </c>
      <c r="B59" s="270"/>
      <c r="C59" s="270"/>
      <c r="D59" s="270"/>
      <c r="E59" s="270"/>
      <c r="F59" s="270"/>
      <c r="G59" s="270"/>
      <c r="H59" s="270"/>
      <c r="I59" s="270"/>
      <c r="J59" s="297"/>
      <c r="K59" s="255"/>
      <c r="L59" s="251"/>
    </row>
    <row r="60" spans="1:18">
      <c r="H60" s="270"/>
      <c r="I60" s="270"/>
      <c r="J60" s="297"/>
      <c r="K60" s="255"/>
      <c r="L60" s="251"/>
    </row>
    <row r="61" spans="1:18">
      <c r="A61" s="1438" t="s">
        <v>599</v>
      </c>
      <c r="B61" s="1438"/>
      <c r="C61" s="1438"/>
      <c r="D61" s="1438"/>
      <c r="H61" s="270"/>
      <c r="I61" s="270"/>
      <c r="J61" s="297"/>
      <c r="K61" s="255"/>
      <c r="L61" s="251"/>
    </row>
    <row r="62" spans="1:18" ht="27" thickBot="1">
      <c r="A62" s="678" t="s">
        <v>600</v>
      </c>
      <c r="B62" s="806" t="s">
        <v>601</v>
      </c>
      <c r="C62" s="806" t="s">
        <v>584</v>
      </c>
      <c r="D62" s="806" t="s">
        <v>602</v>
      </c>
      <c r="H62" s="270"/>
      <c r="I62" s="270"/>
      <c r="J62" s="297"/>
      <c r="K62" s="255"/>
      <c r="L62" s="251"/>
    </row>
    <row r="63" spans="1:18">
      <c r="A63" s="679" t="s">
        <v>603</v>
      </c>
      <c r="B63" s="687">
        <v>5.39</v>
      </c>
      <c r="C63" s="687">
        <v>-43.39</v>
      </c>
      <c r="D63" s="687">
        <v>-92.17</v>
      </c>
      <c r="H63" s="270"/>
      <c r="I63" s="270"/>
      <c r="J63" s="297"/>
      <c r="K63" s="255"/>
      <c r="L63" s="251"/>
    </row>
    <row r="64" spans="1:18">
      <c r="A64" s="679" t="s">
        <v>604</v>
      </c>
      <c r="B64" s="687">
        <v>11.08</v>
      </c>
      <c r="C64" s="687">
        <v>-44.7</v>
      </c>
      <c r="D64" s="687">
        <v>-100.49</v>
      </c>
      <c r="H64" s="270"/>
      <c r="I64" s="270"/>
      <c r="J64" s="297"/>
      <c r="K64" s="255"/>
      <c r="L64" s="251"/>
    </row>
    <row r="65" spans="1:12" ht="13.5" customHeight="1">
      <c r="A65" s="679" t="s">
        <v>605</v>
      </c>
      <c r="B65" s="687">
        <v>12.27</v>
      </c>
      <c r="C65" s="687">
        <v>-20.03</v>
      </c>
      <c r="D65" s="687">
        <v>-52.33</v>
      </c>
      <c r="H65" s="270"/>
      <c r="I65" s="270"/>
      <c r="J65" s="297"/>
      <c r="K65" s="255"/>
      <c r="L65" s="251"/>
    </row>
    <row r="66" spans="1:12" ht="13.5" customHeight="1">
      <c r="A66" s="679" t="s">
        <v>606</v>
      </c>
      <c r="B66" s="687">
        <v>22.89</v>
      </c>
      <c r="C66" s="687">
        <v>-9.75</v>
      </c>
      <c r="D66" s="687">
        <v>-42.39</v>
      </c>
      <c r="H66" s="270"/>
      <c r="I66" s="270"/>
      <c r="J66" s="297"/>
      <c r="K66" s="255"/>
      <c r="L66" s="251"/>
    </row>
    <row r="67" spans="1:12" ht="13.5" customHeight="1">
      <c r="A67" s="679" t="s">
        <v>607</v>
      </c>
      <c r="B67" s="687">
        <v>18.190000000000001</v>
      </c>
      <c r="C67" s="687">
        <v>-1.26</v>
      </c>
      <c r="D67" s="687">
        <v>-20.71</v>
      </c>
      <c r="H67" s="270"/>
      <c r="I67" s="270"/>
      <c r="J67" s="297"/>
      <c r="K67" s="255"/>
      <c r="L67" s="251"/>
    </row>
    <row r="68" spans="1:12">
      <c r="A68" s="679" t="s">
        <v>608</v>
      </c>
      <c r="B68" s="687">
        <v>-1.2</v>
      </c>
      <c r="C68" s="687">
        <v>-6.99</v>
      </c>
      <c r="D68" s="687">
        <v>-12.79</v>
      </c>
      <c r="H68" s="270"/>
      <c r="I68" s="270"/>
      <c r="J68" s="297"/>
      <c r="K68" s="255"/>
      <c r="L68" s="251"/>
    </row>
    <row r="69" spans="1:12">
      <c r="A69" s="679" t="s">
        <v>609</v>
      </c>
      <c r="B69" s="687">
        <v>-6.75</v>
      </c>
      <c r="C69" s="687">
        <v>-13.31</v>
      </c>
      <c r="D69" s="687">
        <v>-19.86</v>
      </c>
      <c r="H69" s="270"/>
      <c r="I69" s="270"/>
      <c r="J69" s="297"/>
      <c r="K69" s="255"/>
      <c r="L69" s="251"/>
    </row>
    <row r="70" spans="1:12">
      <c r="A70" s="679" t="s">
        <v>610</v>
      </c>
      <c r="B70" s="687">
        <v>-22.53</v>
      </c>
      <c r="C70" s="687">
        <v>-29.82</v>
      </c>
      <c r="D70" s="687">
        <v>-37.1</v>
      </c>
      <c r="H70" s="270"/>
      <c r="I70" s="270"/>
      <c r="J70" s="297"/>
      <c r="K70" s="255"/>
      <c r="L70" s="251"/>
    </row>
    <row r="71" spans="1:12" ht="13.5" customHeight="1">
      <c r="A71" s="679" t="s">
        <v>611</v>
      </c>
      <c r="B71" s="687">
        <v>-2.5499999999999998</v>
      </c>
      <c r="C71" s="687">
        <v>-4.71</v>
      </c>
      <c r="D71" s="687">
        <v>-6.88</v>
      </c>
      <c r="J71" s="297"/>
      <c r="K71" s="255"/>
      <c r="L71" s="251"/>
    </row>
    <row r="72" spans="1:12" ht="13.5" customHeight="1">
      <c r="A72" s="679" t="s">
        <v>612</v>
      </c>
      <c r="B72" s="687">
        <v>-5.99</v>
      </c>
      <c r="C72" s="687">
        <v>-11.69</v>
      </c>
      <c r="D72" s="687">
        <v>-17.39</v>
      </c>
      <c r="J72" s="297"/>
      <c r="K72" s="729"/>
      <c r="L72" s="730"/>
    </row>
    <row r="73" spans="1:12" ht="13.5" customHeight="1">
      <c r="A73" s="679" t="s">
        <v>613</v>
      </c>
      <c r="B73" s="687">
        <v>11.31</v>
      </c>
      <c r="C73" s="687">
        <v>3.03</v>
      </c>
      <c r="D73" s="687">
        <v>-5.24</v>
      </c>
      <c r="E73"/>
      <c r="F73"/>
      <c r="J73" s="297"/>
      <c r="K73" s="729"/>
      <c r="L73" s="730"/>
    </row>
    <row r="74" spans="1:12" ht="13.5" customHeight="1">
      <c r="A74" s="679" t="s">
        <v>614</v>
      </c>
      <c r="B74" s="687">
        <v>-2.57</v>
      </c>
      <c r="C74" s="687">
        <v>-13.9</v>
      </c>
      <c r="D74" s="687">
        <v>-25.24</v>
      </c>
      <c r="E74"/>
      <c r="F74"/>
      <c r="J74" s="297"/>
      <c r="K74" s="729"/>
      <c r="L74" s="730"/>
    </row>
    <row r="75" spans="1:12" ht="36" customHeight="1" thickBot="1">
      <c r="A75" s="680" t="s">
        <v>34</v>
      </c>
      <c r="B75" s="686">
        <v>39.54</v>
      </c>
      <c r="C75" s="686">
        <v>-196.52</v>
      </c>
      <c r="D75" s="686">
        <v>-432.58</v>
      </c>
      <c r="E75"/>
      <c r="F75"/>
      <c r="J75" s="297"/>
      <c r="K75" s="729"/>
      <c r="L75" s="730"/>
    </row>
    <row r="76" spans="1:12" ht="13.5" customHeight="1" thickTop="1">
      <c r="A76" s="305" t="s">
        <v>667</v>
      </c>
      <c r="J76" s="297"/>
      <c r="K76" s="729"/>
      <c r="L76" s="730"/>
    </row>
    <row r="77" spans="1:12" ht="13.5" customHeight="1">
      <c r="J77" s="297"/>
      <c r="K77" s="729"/>
      <c r="L77" s="730"/>
    </row>
    <row r="78" spans="1:12" ht="13.5" customHeight="1">
      <c r="A78" s="5" t="s">
        <v>668</v>
      </c>
      <c r="J78" s="297"/>
      <c r="K78" s="729"/>
      <c r="L78" s="730"/>
    </row>
    <row r="79" spans="1:12" ht="13.5" customHeight="1">
      <c r="A79" s="5"/>
      <c r="J79" s="297"/>
      <c r="K79" s="729"/>
      <c r="L79" s="730"/>
    </row>
    <row r="80" spans="1:12" ht="13.5" customHeight="1">
      <c r="A80" s="725" t="s">
        <v>615</v>
      </c>
      <c r="J80" s="297"/>
      <c r="K80" s="729"/>
      <c r="L80" s="730"/>
    </row>
    <row r="81" spans="1:12" ht="13.5" customHeight="1" thickBot="1">
      <c r="A81" s="806"/>
      <c r="B81" s="806" t="s">
        <v>616</v>
      </c>
      <c r="C81" s="806" t="s">
        <v>617</v>
      </c>
      <c r="D81" s="806" t="s">
        <v>618</v>
      </c>
      <c r="E81" s="806" t="s">
        <v>619</v>
      </c>
      <c r="F81" s="806" t="s">
        <v>620</v>
      </c>
      <c r="G81" s="806" t="s">
        <v>621</v>
      </c>
      <c r="J81" s="297"/>
      <c r="K81" s="729"/>
      <c r="L81" s="730"/>
    </row>
    <row r="82" spans="1:12" ht="13.5" customHeight="1">
      <c r="A82" s="731" t="s">
        <v>622</v>
      </c>
      <c r="B82" s="290">
        <v>0.35616438356164382</v>
      </c>
      <c r="C82" s="290">
        <v>0.27397260273972601</v>
      </c>
      <c r="D82" s="290">
        <v>0.21917808219178081</v>
      </c>
      <c r="E82" s="290">
        <v>6.8493150684931503E-2</v>
      </c>
      <c r="F82" s="290">
        <v>2.7397260273972601E-2</v>
      </c>
      <c r="G82" s="290">
        <v>5.4794520547945313E-2</v>
      </c>
      <c r="J82" s="297"/>
      <c r="K82" s="729"/>
      <c r="L82" s="730"/>
    </row>
    <row r="83" spans="1:12" ht="13.5" customHeight="1">
      <c r="A83" s="732" t="s">
        <v>623</v>
      </c>
      <c r="B83" s="257">
        <v>0.27397260273972601</v>
      </c>
      <c r="C83" s="257">
        <v>0.24657534246575341</v>
      </c>
      <c r="D83" s="257">
        <v>0.26027397260273971</v>
      </c>
      <c r="E83" s="257">
        <v>9.5890410958904104E-2</v>
      </c>
      <c r="F83" s="257">
        <v>4.1095890410958902E-2</v>
      </c>
      <c r="G83" s="257">
        <v>8.2191780821917915E-2</v>
      </c>
      <c r="J83" s="297"/>
      <c r="K83" s="729"/>
      <c r="L83" s="730"/>
    </row>
    <row r="84" spans="1:12" ht="13.5" customHeight="1">
      <c r="A84" s="732" t="s">
        <v>624</v>
      </c>
      <c r="B84" s="257">
        <v>0.46524064171122992</v>
      </c>
      <c r="C84" s="257">
        <v>0.28877005347593582</v>
      </c>
      <c r="D84" s="257">
        <v>0.13903743315508021</v>
      </c>
      <c r="E84" s="257">
        <v>4.2780748663101595E-2</v>
      </c>
      <c r="F84" s="257">
        <v>1.6042780748663103E-2</v>
      </c>
      <c r="G84" s="257">
        <v>4.8128342245989386E-2</v>
      </c>
      <c r="J84" s="297"/>
      <c r="K84" s="729"/>
      <c r="L84" s="730"/>
    </row>
    <row r="85" spans="1:12" ht="13.5" customHeight="1">
      <c r="A85" s="732" t="s">
        <v>625</v>
      </c>
      <c r="B85" s="257">
        <v>0.37967914438502676</v>
      </c>
      <c r="C85" s="257">
        <v>0.29411764705882354</v>
      </c>
      <c r="D85" s="257">
        <v>0.16577540106951871</v>
      </c>
      <c r="E85" s="257">
        <v>5.3475935828877004E-2</v>
      </c>
      <c r="F85" s="257">
        <v>1.6042780748663103E-2</v>
      </c>
      <c r="G85" s="257">
        <v>9.0909090909090828E-2</v>
      </c>
      <c r="J85" s="297"/>
      <c r="K85" s="729"/>
      <c r="L85" s="730"/>
    </row>
    <row r="86" spans="1:12" ht="13.5" customHeight="1">
      <c r="A86" s="732" t="s">
        <v>626</v>
      </c>
      <c r="B86" s="257">
        <v>0.40106951871657759</v>
      </c>
      <c r="C86" s="257">
        <v>0.28342245989304815</v>
      </c>
      <c r="D86" s="257">
        <v>0.18181818181818182</v>
      </c>
      <c r="E86" s="257">
        <v>3.2085561497326207E-2</v>
      </c>
      <c r="F86" s="257">
        <v>1.6042780748663103E-2</v>
      </c>
      <c r="G86" s="257">
        <v>8.5561497326203106E-2</v>
      </c>
      <c r="J86" s="297"/>
      <c r="K86" s="729"/>
      <c r="L86" s="730"/>
    </row>
    <row r="87" spans="1:12" ht="13.5" customHeight="1">
      <c r="A87" s="732" t="s">
        <v>627</v>
      </c>
      <c r="B87" s="257">
        <v>0.41711229946524064</v>
      </c>
      <c r="C87" s="257">
        <v>0.27272727272727271</v>
      </c>
      <c r="D87" s="257">
        <v>0.18716577540106949</v>
      </c>
      <c r="E87" s="257">
        <v>4.8128342245989303E-2</v>
      </c>
      <c r="F87" s="257">
        <v>2.6737967914438502E-2</v>
      </c>
      <c r="G87" s="257">
        <v>4.8128342245989386E-2</v>
      </c>
      <c r="J87" s="297"/>
      <c r="K87" s="729"/>
      <c r="L87" s="730"/>
    </row>
    <row r="88" spans="1:12" ht="13.5" customHeight="1">
      <c r="A88" s="732" t="s">
        <v>628</v>
      </c>
      <c r="B88" s="257">
        <v>0.32978723404255317</v>
      </c>
      <c r="C88" s="257">
        <v>0.47872340425531917</v>
      </c>
      <c r="D88" s="257">
        <v>0.13297872340425532</v>
      </c>
      <c r="E88" s="257">
        <v>4.2553191489361701E-2</v>
      </c>
      <c r="F88" s="257">
        <v>1.0638297872340425E-2</v>
      </c>
      <c r="G88" s="257">
        <v>5.3191489361702482E-3</v>
      </c>
      <c r="J88" s="297"/>
      <c r="K88" s="729"/>
      <c r="L88" s="730"/>
    </row>
    <row r="89" spans="1:12" ht="46.5" customHeight="1">
      <c r="A89" s="732" t="s">
        <v>629</v>
      </c>
      <c r="B89" s="257">
        <v>0.72340425531914898</v>
      </c>
      <c r="C89" s="257">
        <v>0.19680851063829788</v>
      </c>
      <c r="D89" s="257">
        <v>5.3191489361702128E-2</v>
      </c>
      <c r="E89" s="257">
        <v>5.3191489361702126E-3</v>
      </c>
      <c r="F89" s="257">
        <v>2.1276595744680851E-2</v>
      </c>
      <c r="G89" s="257">
        <v>0</v>
      </c>
      <c r="J89" s="297"/>
      <c r="K89" s="729"/>
      <c r="L89" s="730"/>
    </row>
    <row r="90" spans="1:12">
      <c r="A90" s="732" t="s">
        <v>630</v>
      </c>
      <c r="B90" s="257">
        <v>0.68085106382978722</v>
      </c>
      <c r="C90" s="257">
        <v>0.18085106382978725</v>
      </c>
      <c r="D90" s="257">
        <v>7.4468085106382975E-2</v>
      </c>
      <c r="E90" s="257">
        <v>3.1914893617021274E-2</v>
      </c>
      <c r="F90" s="257">
        <v>2.1276595744680851E-2</v>
      </c>
      <c r="G90" s="257">
        <v>1.0638297872340496E-2</v>
      </c>
      <c r="J90" s="297"/>
      <c r="K90" s="729"/>
      <c r="L90" s="730"/>
    </row>
    <row r="91" spans="1:12">
      <c r="A91" s="732" t="s">
        <v>631</v>
      </c>
      <c r="B91" s="257">
        <v>0.92021276595744683</v>
      </c>
      <c r="C91" s="257">
        <v>3.1914893617021274E-2</v>
      </c>
      <c r="D91" s="257">
        <v>2.6595744680851064E-2</v>
      </c>
      <c r="E91" s="257">
        <v>0</v>
      </c>
      <c r="F91" s="257">
        <v>1.5957446808510637E-2</v>
      </c>
      <c r="G91" s="257">
        <v>5.3191489361701372E-3</v>
      </c>
      <c r="J91" s="297"/>
      <c r="K91" s="729"/>
      <c r="L91" s="730"/>
    </row>
    <row r="92" spans="1:12">
      <c r="A92" s="733" t="s">
        <v>632</v>
      </c>
      <c r="B92" s="728">
        <v>0.69680851063829796</v>
      </c>
      <c r="C92" s="728">
        <v>0.20744680851063829</v>
      </c>
      <c r="D92" s="728">
        <v>7.9787234042553196E-2</v>
      </c>
      <c r="E92" s="728">
        <v>5.3191489361702126E-3</v>
      </c>
      <c r="F92" s="728">
        <v>1.0638297872340425E-2</v>
      </c>
      <c r="G92" s="728">
        <v>0</v>
      </c>
      <c r="J92" s="297"/>
      <c r="K92" s="729"/>
      <c r="L92" s="730"/>
    </row>
    <row r="93" spans="1:12" ht="13.5" customHeight="1">
      <c r="J93" s="297"/>
      <c r="K93" s="729"/>
      <c r="L93" s="730"/>
    </row>
    <row r="94" spans="1:12" ht="13.5" customHeight="1">
      <c r="A94" s="725" t="s">
        <v>633</v>
      </c>
      <c r="J94" s="297"/>
      <c r="K94" s="729"/>
      <c r="L94" s="730"/>
    </row>
    <row r="95" spans="1:12" ht="13.5" customHeight="1" thickBot="1">
      <c r="A95" s="806"/>
      <c r="B95" s="806" t="s">
        <v>634</v>
      </c>
      <c r="C95" s="806" t="s">
        <v>635</v>
      </c>
      <c r="D95" s="806" t="s">
        <v>636</v>
      </c>
      <c r="J95" s="297"/>
      <c r="K95" s="729"/>
      <c r="L95" s="730"/>
    </row>
    <row r="96" spans="1:12" ht="13.5" customHeight="1">
      <c r="A96" s="731" t="s">
        <v>637</v>
      </c>
      <c r="B96" s="290">
        <v>0.64945652173913049</v>
      </c>
      <c r="C96" s="290">
        <v>0.52500000000000002</v>
      </c>
      <c r="D96" s="290">
        <v>0.6785714285714286</v>
      </c>
      <c r="J96" s="297"/>
      <c r="K96" s="729"/>
      <c r="L96" s="730"/>
    </row>
    <row r="97" spans="1:12">
      <c r="A97" s="732" t="s">
        <v>638</v>
      </c>
      <c r="B97" s="257">
        <v>0.25543478260869568</v>
      </c>
      <c r="C97" s="257">
        <v>0.21666666666666667</v>
      </c>
      <c r="D97" s="257">
        <v>0.17142857142857143</v>
      </c>
      <c r="J97" s="297"/>
      <c r="K97" s="729"/>
      <c r="L97" s="730"/>
    </row>
    <row r="98" spans="1:12">
      <c r="A98" s="732" t="s">
        <v>639</v>
      </c>
      <c r="B98" s="257">
        <v>0.16304347826086957</v>
      </c>
      <c r="C98" s="257">
        <v>0.2</v>
      </c>
      <c r="D98" s="257">
        <v>0.17857142857142858</v>
      </c>
      <c r="J98" s="297"/>
      <c r="K98" s="729"/>
      <c r="L98" s="730"/>
    </row>
    <row r="99" spans="1:12" ht="13.5" customHeight="1">
      <c r="A99" s="732" t="s">
        <v>640</v>
      </c>
      <c r="B99" s="257">
        <v>0.11684782608695653</v>
      </c>
      <c r="C99" s="257">
        <v>0.15</v>
      </c>
      <c r="D99" s="257">
        <v>0.1357142857142857</v>
      </c>
      <c r="J99" s="297"/>
      <c r="K99" s="729"/>
      <c r="L99" s="730"/>
    </row>
    <row r="100" spans="1:12" ht="42.75" customHeight="1">
      <c r="A100" s="732" t="s">
        <v>641</v>
      </c>
      <c r="B100" s="257">
        <v>0.18206521739130432</v>
      </c>
      <c r="C100" s="257">
        <v>0.10833333333333334</v>
      </c>
      <c r="D100" s="257">
        <v>0.12142857142857143</v>
      </c>
      <c r="J100" s="297"/>
      <c r="K100" s="729"/>
      <c r="L100" s="730"/>
    </row>
    <row r="101" spans="1:12" ht="13.5" customHeight="1">
      <c r="A101" s="732" t="s">
        <v>642</v>
      </c>
      <c r="B101" s="257">
        <v>6.7934782608695649E-2</v>
      </c>
      <c r="C101" s="257">
        <v>4.1666666666666671E-2</v>
      </c>
      <c r="D101" s="257">
        <v>1.4285714285714285E-2</v>
      </c>
      <c r="J101" s="297"/>
      <c r="K101" s="729"/>
      <c r="L101" s="730"/>
    </row>
    <row r="102" spans="1:12" ht="13.5" customHeight="1">
      <c r="A102" s="732" t="s">
        <v>643</v>
      </c>
      <c r="B102" s="257">
        <v>5.434782608695652E-3</v>
      </c>
      <c r="C102" s="257">
        <v>8.3333333333333332E-3</v>
      </c>
      <c r="D102" s="257">
        <v>1.4285714285714285E-2</v>
      </c>
      <c r="J102" s="297"/>
      <c r="K102" s="729"/>
      <c r="L102" s="730"/>
    </row>
    <row r="103" spans="1:12">
      <c r="A103" s="733" t="s">
        <v>621</v>
      </c>
      <c r="B103" s="728">
        <v>2.717391304347826E-3</v>
      </c>
      <c r="C103" s="728">
        <v>0</v>
      </c>
      <c r="D103" s="728">
        <v>0</v>
      </c>
      <c r="J103" s="297"/>
      <c r="K103" s="729"/>
      <c r="L103" s="730"/>
    </row>
    <row r="104" spans="1:12">
      <c r="J104" s="297"/>
      <c r="K104" s="729"/>
      <c r="L104" s="730"/>
    </row>
    <row r="105" spans="1:12">
      <c r="A105" s="725" t="s">
        <v>644</v>
      </c>
    </row>
    <row r="106" spans="1:12" ht="27" thickBot="1">
      <c r="A106" s="806"/>
      <c r="B106" s="806" t="s">
        <v>645</v>
      </c>
      <c r="C106" s="806" t="s">
        <v>646</v>
      </c>
      <c r="D106" s="806" t="s">
        <v>647</v>
      </c>
    </row>
    <row r="107" spans="1:12">
      <c r="A107" s="731" t="s">
        <v>648</v>
      </c>
      <c r="B107" s="290">
        <v>8.9743589743589744E-2</v>
      </c>
      <c r="C107" s="290">
        <v>0.10434782608695652</v>
      </c>
      <c r="D107" s="290">
        <v>0.13043478260869565</v>
      </c>
    </row>
    <row r="108" spans="1:12">
      <c r="A108" s="732" t="s">
        <v>649</v>
      </c>
      <c r="B108" s="257">
        <v>0.15641025641025641</v>
      </c>
      <c r="C108" s="257">
        <v>0.10434782608695652</v>
      </c>
      <c r="D108" s="257">
        <v>0.20496894409937888</v>
      </c>
    </row>
    <row r="109" spans="1:12">
      <c r="A109" s="732" t="s">
        <v>650</v>
      </c>
      <c r="B109" s="257">
        <v>0.6333333333333333</v>
      </c>
      <c r="C109" s="257">
        <v>0.70434782608695656</v>
      </c>
      <c r="D109" s="257">
        <v>0.55900621118012417</v>
      </c>
    </row>
    <row r="110" spans="1:12">
      <c r="A110" s="733" t="s">
        <v>551</v>
      </c>
      <c r="B110" s="728">
        <v>0.12051282051282051</v>
      </c>
      <c r="C110" s="728">
        <v>8.6956521739130432E-2</v>
      </c>
      <c r="D110" s="728">
        <v>0.10559006211180125</v>
      </c>
    </row>
  </sheetData>
  <mergeCells count="31">
    <mergeCell ref="A61:D61"/>
    <mergeCell ref="E10:G10"/>
    <mergeCell ref="A24:D24"/>
    <mergeCell ref="A9:G9"/>
    <mergeCell ref="L7:R7"/>
    <mergeCell ref="L8:R8"/>
    <mergeCell ref="A8:G8"/>
    <mergeCell ref="A7:G7"/>
    <mergeCell ref="A55:D55"/>
    <mergeCell ref="A30:I30"/>
    <mergeCell ref="B17:D17"/>
    <mergeCell ref="E17:G17"/>
    <mergeCell ref="A33:E33"/>
    <mergeCell ref="A32:E32"/>
    <mergeCell ref="A31:E31"/>
    <mergeCell ref="A26:C26"/>
    <mergeCell ref="L6:R6"/>
    <mergeCell ref="L9:R9"/>
    <mergeCell ref="A15:G15"/>
    <mergeCell ref="L15:R15"/>
    <mergeCell ref="A16:G16"/>
    <mergeCell ref="L16:R16"/>
    <mergeCell ref="B10:D10"/>
    <mergeCell ref="A6:G6"/>
    <mergeCell ref="A1:R1"/>
    <mergeCell ref="A2:R2"/>
    <mergeCell ref="A3:R3"/>
    <mergeCell ref="L4:R4"/>
    <mergeCell ref="L5:R5"/>
    <mergeCell ref="A5:G5"/>
    <mergeCell ref="A4:G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01"/>
  <sheetViews>
    <sheetView zoomScaleNormal="100" workbookViewId="0"/>
  </sheetViews>
  <sheetFormatPr defaultRowHeight="13.2"/>
  <cols>
    <col min="1" max="1" width="97.88671875" style="3" customWidth="1"/>
    <col min="2" max="2" width="65" customWidth="1"/>
    <col min="3" max="3" width="11.109375" customWidth="1"/>
    <col min="4" max="4" width="9.109375" style="2" customWidth="1"/>
    <col min="5" max="7" width="11.88671875" customWidth="1"/>
    <col min="8" max="8" width="12.44140625" bestFit="1" customWidth="1"/>
    <col min="9" max="10" width="11.88671875" customWidth="1"/>
    <col min="11" max="11" width="14" bestFit="1" customWidth="1"/>
    <col min="12" max="12" width="11.88671875" style="2" customWidth="1"/>
  </cols>
  <sheetData>
    <row r="1" spans="1:15" ht="35.25" customHeight="1">
      <c r="A1" s="2"/>
      <c r="B1" s="2"/>
      <c r="D1"/>
      <c r="L1"/>
    </row>
    <row r="2" spans="1:15" ht="49.5" customHeight="1">
      <c r="A2" s="303" t="str">
        <f>Cover!B8</f>
        <v>KCP&amp;L-MO Evaluation, Measurement, and Verification Report – Appendix Databook</v>
      </c>
      <c r="C2" s="25"/>
      <c r="D2" s="25"/>
      <c r="E2" s="25"/>
      <c r="F2" s="25"/>
      <c r="G2" s="2"/>
      <c r="H2" s="2"/>
      <c r="L2"/>
    </row>
    <row r="3" spans="1:15" s="26" customFormat="1">
      <c r="A3" s="106" t="s">
        <v>10</v>
      </c>
      <c r="B3"/>
      <c r="C3" s="778"/>
      <c r="D3" s="778"/>
      <c r="E3" s="778"/>
      <c r="F3" s="778"/>
      <c r="G3" s="778"/>
      <c r="H3" s="778"/>
      <c r="I3" s="778"/>
      <c r="J3" s="778"/>
      <c r="K3" s="778"/>
      <c r="L3" s="778"/>
      <c r="M3" s="778"/>
      <c r="N3" s="778"/>
      <c r="O3" s="778"/>
    </row>
    <row r="4" spans="1:15" s="27" customFormat="1" ht="13.5" customHeight="1">
      <c r="A4" s="1246" t="s">
        <v>977</v>
      </c>
      <c r="B4" s="1213"/>
      <c r="C4" s="1212"/>
      <c r="D4" s="1212"/>
      <c r="E4" s="1212"/>
      <c r="F4" s="1212"/>
      <c r="G4" s="1212"/>
      <c r="H4" s="1212"/>
      <c r="I4" s="1212"/>
      <c r="J4" s="1212"/>
      <c r="K4" s="1212"/>
      <c r="L4" s="1212"/>
      <c r="M4" s="1212"/>
    </row>
    <row r="5" spans="1:15" s="27" customFormat="1" ht="13.5" customHeight="1">
      <c r="A5" s="1246" t="s">
        <v>11</v>
      </c>
      <c r="B5"/>
      <c r="C5" s="777"/>
      <c r="D5" s="777"/>
      <c r="E5" s="777"/>
      <c r="F5" s="777"/>
      <c r="G5" s="777"/>
      <c r="H5" s="777"/>
      <c r="I5" s="777"/>
      <c r="J5" s="777"/>
      <c r="K5" s="777"/>
      <c r="L5" s="777"/>
      <c r="M5" s="777"/>
    </row>
    <row r="6" spans="1:15" s="27" customFormat="1" ht="13.5" customHeight="1">
      <c r="A6" s="1246" t="s">
        <v>12</v>
      </c>
      <c r="B6"/>
      <c r="C6" s="777"/>
      <c r="D6" s="777"/>
      <c r="E6" s="777"/>
      <c r="F6" s="777"/>
      <c r="G6" s="777"/>
      <c r="H6" s="777"/>
      <c r="I6" s="777"/>
      <c r="J6" s="777"/>
      <c r="K6" s="777"/>
      <c r="L6" s="777"/>
      <c r="M6" s="777"/>
    </row>
    <row r="7" spans="1:15" s="27" customFormat="1" ht="13.5" customHeight="1">
      <c r="A7" s="1246" t="s">
        <v>13</v>
      </c>
      <c r="B7"/>
      <c r="C7" s="777"/>
      <c r="D7" s="777"/>
      <c r="E7" s="777"/>
      <c r="F7" s="777"/>
      <c r="G7" s="777"/>
      <c r="H7" s="777"/>
      <c r="I7" s="777"/>
      <c r="J7" s="777"/>
      <c r="K7" s="777"/>
      <c r="L7" s="777"/>
      <c r="M7" s="777"/>
    </row>
    <row r="8" spans="1:15" s="1" customFormat="1" ht="13.5" customHeight="1">
      <c r="A8" s="1246" t="s">
        <v>14</v>
      </c>
      <c r="B8" s="27"/>
      <c r="D8" s="3"/>
      <c r="E8" s="295"/>
      <c r="F8" s="295"/>
      <c r="G8" s="4"/>
      <c r="H8" s="4"/>
      <c r="I8" s="4"/>
      <c r="J8" s="4"/>
      <c r="K8" s="4"/>
      <c r="L8" s="9"/>
      <c r="M8" s="4"/>
      <c r="N8" s="5"/>
      <c r="O8" s="4"/>
    </row>
    <row r="9" spans="1:15" s="1" customFormat="1" ht="13.5" customHeight="1">
      <c r="A9" s="1246" t="s">
        <v>15</v>
      </c>
      <c r="B9" s="27"/>
      <c r="D9" s="3"/>
      <c r="E9" s="52"/>
      <c r="F9" s="52"/>
      <c r="G9" s="53"/>
      <c r="H9" s="53"/>
      <c r="I9" s="53"/>
      <c r="J9" s="53"/>
      <c r="K9" s="53"/>
      <c r="L9" s="257"/>
      <c r="M9" s="54"/>
      <c r="N9" s="55"/>
    </row>
    <row r="10" spans="1:15" s="1" customFormat="1" ht="13.5" customHeight="1">
      <c r="A10" s="1246" t="s">
        <v>16</v>
      </c>
      <c r="B10" s="27"/>
      <c r="D10" s="3"/>
      <c r="E10" s="52"/>
      <c r="F10" s="52"/>
      <c r="G10" s="52"/>
      <c r="H10" s="52"/>
      <c r="I10" s="52"/>
      <c r="J10" s="52"/>
      <c r="K10" s="52"/>
      <c r="L10" s="257"/>
    </row>
    <row r="11" spans="1:15" s="1" customFormat="1" ht="13.5" customHeight="1">
      <c r="A11" s="1246" t="s">
        <v>17</v>
      </c>
      <c r="B11" s="27"/>
      <c r="D11" s="3"/>
      <c r="E11" s="52"/>
      <c r="F11" s="52"/>
      <c r="G11" s="53"/>
      <c r="H11" s="53"/>
      <c r="I11" s="53"/>
      <c r="J11" s="53"/>
      <c r="K11" s="53"/>
      <c r="L11" s="257"/>
      <c r="M11" s="54"/>
      <c r="N11" s="55"/>
    </row>
    <row r="12" spans="1:15" s="1" customFormat="1" ht="13.5" customHeight="1">
      <c r="A12" s="1246" t="s">
        <v>18</v>
      </c>
      <c r="B12" s="27"/>
      <c r="D12" s="3"/>
      <c r="E12" s="52"/>
      <c r="F12" s="52"/>
      <c r="G12" s="53"/>
      <c r="H12" s="53"/>
      <c r="I12" s="53"/>
      <c r="J12" s="53"/>
      <c r="K12" s="53"/>
      <c r="L12" s="257"/>
      <c r="M12" s="54"/>
      <c r="N12" s="55"/>
    </row>
    <row r="13" spans="1:15" s="1" customFormat="1" ht="13.5" customHeight="1">
      <c r="A13" s="1246" t="s">
        <v>19</v>
      </c>
      <c r="B13" s="27"/>
      <c r="D13" s="3"/>
      <c r="E13" s="52"/>
      <c r="F13" s="52"/>
      <c r="G13" s="52"/>
      <c r="H13" s="52"/>
      <c r="I13" s="52"/>
      <c r="J13" s="52"/>
      <c r="K13" s="52"/>
      <c r="L13" s="257"/>
    </row>
    <row r="14" spans="1:15" s="1" customFormat="1" ht="13.5" customHeight="1">
      <c r="A14" s="1246" t="s">
        <v>20</v>
      </c>
      <c r="B14" s="27"/>
      <c r="D14" s="3"/>
      <c r="E14" s="52"/>
      <c r="F14" s="52"/>
      <c r="G14" s="53"/>
      <c r="H14" s="53"/>
      <c r="I14" s="53"/>
      <c r="J14" s="53"/>
      <c r="K14" s="53"/>
      <c r="L14" s="257"/>
      <c r="M14" s="54"/>
      <c r="N14" s="55"/>
    </row>
    <row r="15" spans="1:15" s="1" customFormat="1" ht="13.5" customHeight="1">
      <c r="A15" s="1246" t="s">
        <v>21</v>
      </c>
      <c r="B15" s="27"/>
      <c r="D15" s="3"/>
      <c r="E15" s="52"/>
      <c r="F15" s="52"/>
      <c r="G15" s="53"/>
      <c r="H15" s="53"/>
      <c r="I15" s="53"/>
      <c r="J15" s="53"/>
      <c r="K15" s="53"/>
      <c r="L15" s="257"/>
    </row>
    <row r="16" spans="1:15" s="1" customFormat="1" ht="13.5" customHeight="1">
      <c r="A16" s="1246" t="s">
        <v>22</v>
      </c>
      <c r="B16" s="27"/>
      <c r="D16" s="3"/>
      <c r="E16" s="52"/>
      <c r="F16" s="52"/>
      <c r="G16" s="53"/>
      <c r="H16" s="53"/>
      <c r="I16" s="53"/>
      <c r="J16" s="53"/>
      <c r="K16" s="53"/>
      <c r="L16" s="257"/>
    </row>
    <row r="17" spans="1:14" s="1" customFormat="1" ht="13.5" customHeight="1">
      <c r="A17" s="1246" t="s">
        <v>23</v>
      </c>
      <c r="B17" s="27"/>
      <c r="D17" s="3"/>
      <c r="E17" s="52"/>
      <c r="F17" s="52"/>
      <c r="G17" s="53"/>
      <c r="H17" s="53"/>
      <c r="I17" s="53"/>
      <c r="J17" s="53"/>
      <c r="K17" s="53"/>
      <c r="L17" s="257"/>
      <c r="M17" s="54"/>
      <c r="N17" s="55"/>
    </row>
    <row r="18" spans="1:14" s="1" customFormat="1" ht="13.5" customHeight="1">
      <c r="A18" s="1246" t="s">
        <v>24</v>
      </c>
      <c r="B18" s="27"/>
      <c r="D18" s="3"/>
      <c r="E18" s="52"/>
      <c r="F18" s="52"/>
      <c r="G18" s="53"/>
      <c r="H18" s="53"/>
      <c r="I18" s="53"/>
      <c r="J18" s="53"/>
      <c r="K18" s="53"/>
      <c r="L18" s="257"/>
      <c r="M18" s="54"/>
      <c r="N18" s="55"/>
    </row>
    <row r="19" spans="1:14" s="1" customFormat="1" ht="13.5" customHeight="1">
      <c r="A19" s="1246" t="s">
        <v>25</v>
      </c>
      <c r="B19" s="27"/>
      <c r="D19" s="3"/>
      <c r="E19" s="52"/>
      <c r="F19" s="52"/>
      <c r="G19" s="53"/>
      <c r="H19" s="53"/>
      <c r="I19" s="53"/>
      <c r="J19" s="53"/>
      <c r="K19" s="53"/>
      <c r="L19" s="257"/>
      <c r="M19" s="54"/>
      <c r="N19" s="55"/>
    </row>
    <row r="20" spans="1:14" s="1" customFormat="1" ht="13.5" customHeight="1">
      <c r="A20" s="1246" t="s">
        <v>26</v>
      </c>
      <c r="B20" s="27"/>
      <c r="D20" s="3"/>
      <c r="E20" s="52"/>
      <c r="F20" s="52"/>
      <c r="G20" s="52"/>
      <c r="H20" s="52"/>
      <c r="I20" s="52"/>
      <c r="J20" s="52"/>
      <c r="K20" s="52"/>
      <c r="L20" s="257"/>
    </row>
    <row r="21" spans="1:14" s="1" customFormat="1" ht="13.5" customHeight="1">
      <c r="A21" s="105"/>
      <c r="B21" s="27"/>
      <c r="D21" s="3"/>
      <c r="L21" s="3"/>
    </row>
    <row r="22" spans="1:14" s="1" customFormat="1" ht="13.5" customHeight="1">
      <c r="A22" s="27"/>
      <c r="B22" s="27"/>
      <c r="D22" s="3"/>
      <c r="E22" s="52"/>
      <c r="F22" s="52"/>
      <c r="G22" s="53"/>
      <c r="H22" s="53"/>
      <c r="I22" s="53"/>
      <c r="J22" s="53"/>
      <c r="K22" s="53"/>
      <c r="L22" s="257"/>
      <c r="M22" s="54"/>
      <c r="N22" s="55"/>
    </row>
    <row r="23" spans="1:14" s="1" customFormat="1" ht="13.5" customHeight="1">
      <c r="A23" s="105"/>
      <c r="B23" s="27"/>
      <c r="D23" s="3"/>
      <c r="E23" s="52"/>
      <c r="F23" s="52"/>
      <c r="G23" s="53"/>
      <c r="H23" s="53"/>
      <c r="I23" s="53"/>
      <c r="J23" s="53"/>
      <c r="K23" s="53"/>
      <c r="L23" s="257"/>
      <c r="M23" s="54"/>
      <c r="N23" s="55"/>
    </row>
    <row r="24" spans="1:14" s="1" customFormat="1" ht="13.5" customHeight="1">
      <c r="A24" s="27"/>
      <c r="B24" s="27"/>
      <c r="D24" s="3"/>
      <c r="E24" s="52"/>
      <c r="F24" s="52"/>
      <c r="G24" s="53"/>
      <c r="H24" s="53"/>
      <c r="I24" s="53"/>
      <c r="J24" s="53"/>
      <c r="K24" s="53"/>
      <c r="L24" s="257"/>
      <c r="N24" s="55"/>
    </row>
    <row r="25" spans="1:14" s="1" customFormat="1" ht="13.5" customHeight="1">
      <c r="A25" s="105"/>
      <c r="B25" s="27"/>
      <c r="D25" s="3"/>
      <c r="E25" s="52"/>
      <c r="F25" s="52"/>
      <c r="G25" s="53"/>
      <c r="H25" s="53"/>
      <c r="I25" s="53"/>
      <c r="J25" s="53"/>
      <c r="K25" s="53"/>
      <c r="L25" s="257"/>
      <c r="N25" s="55"/>
    </row>
    <row r="26" spans="1:14" s="1" customFormat="1" ht="13.5" customHeight="1">
      <c r="A26" s="27"/>
      <c r="B26" s="27"/>
      <c r="D26" s="3"/>
      <c r="E26" s="53"/>
      <c r="F26" s="53"/>
      <c r="G26" s="53"/>
      <c r="H26" s="53"/>
      <c r="I26" s="53"/>
      <c r="J26" s="53"/>
      <c r="K26" s="53"/>
      <c r="L26" s="257"/>
      <c r="N26" s="55"/>
    </row>
    <row r="27" spans="1:14" s="1" customFormat="1" ht="13.5" customHeight="1">
      <c r="A27" s="105"/>
      <c r="B27" s="27"/>
      <c r="D27" s="3"/>
      <c r="L27" s="3"/>
    </row>
    <row r="28" spans="1:14" s="1" customFormat="1" ht="13.5" customHeight="1">
      <c r="A28" s="105"/>
      <c r="B28" s="27"/>
      <c r="D28" s="3"/>
      <c r="E28" s="52"/>
      <c r="F28" s="52"/>
      <c r="G28" s="53"/>
      <c r="H28" s="53"/>
      <c r="I28" s="53"/>
      <c r="J28" s="53"/>
      <c r="K28" s="53"/>
      <c r="L28" s="257"/>
    </row>
    <row r="29" spans="1:14" s="1" customFormat="1" ht="13.5" customHeight="1">
      <c r="A29" s="105"/>
      <c r="B29" s="27"/>
      <c r="D29" s="3"/>
      <c r="E29" s="53"/>
      <c r="F29" s="53"/>
      <c r="G29" s="53"/>
      <c r="H29" s="53"/>
      <c r="I29" s="53"/>
      <c r="J29" s="53"/>
      <c r="K29" s="53"/>
      <c r="L29" s="257"/>
    </row>
    <row r="30" spans="1:14" s="5" customFormat="1" ht="13.5" customHeight="1">
      <c r="A30" s="105"/>
      <c r="B30" s="27"/>
      <c r="D30" s="778"/>
      <c r="E30" s="8"/>
      <c r="F30" s="8"/>
      <c r="G30" s="8"/>
      <c r="H30" s="8"/>
      <c r="I30" s="8"/>
      <c r="J30" s="8"/>
      <c r="K30" s="8"/>
      <c r="L30" s="13"/>
    </row>
    <row r="31" spans="1:14" s="1" customFormat="1" ht="13.5" customHeight="1">
      <c r="A31" s="105"/>
      <c r="B31" s="27"/>
      <c r="D31" s="3"/>
      <c r="E31" s="52"/>
      <c r="F31" s="55"/>
      <c r="G31" s="55"/>
      <c r="H31" s="55"/>
      <c r="I31" s="55"/>
      <c r="J31" s="55"/>
      <c r="K31" s="55"/>
      <c r="L31" s="3"/>
    </row>
    <row r="32" spans="1:14" s="1" customFormat="1" ht="13.5" customHeight="1">
      <c r="A32" s="105"/>
      <c r="B32" s="27"/>
      <c r="D32" s="3"/>
      <c r="L32" s="3"/>
    </row>
    <row r="33" spans="1:13" s="1" customFormat="1" ht="13.5" customHeight="1">
      <c r="A33" s="105"/>
      <c r="B33" s="27"/>
      <c r="C33" s="5"/>
      <c r="D33" s="5"/>
      <c r="E33" s="5"/>
      <c r="F33" s="5"/>
      <c r="G33" s="5"/>
      <c r="H33" s="5"/>
      <c r="I33" s="5"/>
      <c r="J33" s="5"/>
      <c r="K33" s="5"/>
      <c r="L33" s="5"/>
      <c r="M33" s="5"/>
    </row>
    <row r="34" spans="1:13" s="1" customFormat="1" ht="13.5" customHeight="1">
      <c r="A34" s="105"/>
      <c r="B34" s="27"/>
      <c r="C34" s="5"/>
      <c r="D34" s="5"/>
      <c r="E34" s="5"/>
      <c r="F34" s="5"/>
      <c r="G34" s="5"/>
      <c r="H34" s="5"/>
      <c r="I34" s="5"/>
      <c r="J34" s="5"/>
      <c r="K34" s="5"/>
      <c r="L34" s="5"/>
      <c r="M34" s="5"/>
    </row>
    <row r="35" spans="1:13" s="1" customFormat="1" ht="13.5" customHeight="1">
      <c r="A35" s="105"/>
      <c r="B35" s="27"/>
      <c r="D35" s="3"/>
      <c r="E35" s="295"/>
      <c r="F35" s="295"/>
      <c r="G35" s="4"/>
      <c r="H35" s="4"/>
      <c r="I35" s="4"/>
      <c r="J35" s="4"/>
      <c r="K35" s="4"/>
      <c r="L35" s="9"/>
      <c r="M35" s="5"/>
    </row>
    <row r="36" spans="1:13" s="1" customFormat="1" ht="13.5" customHeight="1">
      <c r="A36" s="105"/>
      <c r="B36" s="27"/>
      <c r="D36" s="3"/>
      <c r="L36" s="3"/>
    </row>
    <row r="37" spans="1:13" s="1" customFormat="1" ht="13.5" customHeight="1">
      <c r="A37" s="105"/>
      <c r="B37" s="27"/>
      <c r="D37" s="3"/>
      <c r="E37" s="56"/>
      <c r="F37" s="56"/>
      <c r="G37" s="56"/>
      <c r="H37" s="56"/>
      <c r="I37" s="56"/>
      <c r="J37" s="56"/>
      <c r="K37" s="56"/>
      <c r="L37" s="57"/>
    </row>
    <row r="38" spans="1:13" s="1" customFormat="1" ht="13.5" customHeight="1">
      <c r="A38" s="105"/>
      <c r="B38" s="27"/>
      <c r="D38" s="3"/>
      <c r="E38" s="52"/>
      <c r="F38" s="52"/>
      <c r="G38" s="52"/>
      <c r="H38" s="52"/>
      <c r="I38" s="52"/>
      <c r="J38" s="52"/>
      <c r="K38" s="52"/>
      <c r="L38" s="57"/>
    </row>
    <row r="39" spans="1:13" s="1" customFormat="1" ht="13.5" customHeight="1">
      <c r="A39" s="105"/>
      <c r="B39" s="27"/>
      <c r="D39" s="3"/>
      <c r="E39" s="52"/>
      <c r="F39" s="52"/>
      <c r="G39" s="52"/>
      <c r="H39" s="52"/>
      <c r="I39" s="52"/>
      <c r="J39" s="52"/>
      <c r="K39" s="52"/>
      <c r="L39" s="57"/>
    </row>
    <row r="40" spans="1:13" s="1" customFormat="1" ht="13.5" customHeight="1">
      <c r="A40" s="105"/>
      <c r="B40" s="27"/>
      <c r="D40" s="3"/>
      <c r="E40" s="52"/>
      <c r="F40" s="52"/>
      <c r="G40" s="52"/>
      <c r="H40" s="52"/>
      <c r="I40" s="52"/>
      <c r="J40" s="52"/>
      <c r="K40" s="52"/>
      <c r="L40" s="257"/>
    </row>
    <row r="41" spans="1:13" s="1" customFormat="1" ht="13.5" customHeight="1">
      <c r="A41" s="105"/>
      <c r="B41" s="27"/>
      <c r="D41" s="3"/>
      <c r="L41" s="3"/>
    </row>
    <row r="42" spans="1:13" s="1" customFormat="1" ht="13.5" customHeight="1">
      <c r="A42" s="105"/>
      <c r="B42" s="27"/>
      <c r="D42" s="3"/>
      <c r="E42" s="56"/>
      <c r="F42" s="56"/>
      <c r="G42" s="56"/>
      <c r="H42" s="56"/>
      <c r="I42" s="56"/>
      <c r="J42" s="56"/>
      <c r="K42" s="56"/>
      <c r="L42" s="57"/>
    </row>
    <row r="43" spans="1:13" ht="13.5" customHeight="1">
      <c r="A43" s="307"/>
      <c r="B43" s="27"/>
      <c r="D43" s="3"/>
      <c r="E43" s="6"/>
      <c r="F43" s="6"/>
      <c r="G43" s="6"/>
      <c r="H43" s="6"/>
      <c r="I43" s="6"/>
      <c r="J43" s="6"/>
      <c r="K43" s="6"/>
      <c r="L43" s="14"/>
    </row>
    <row r="44" spans="1:13" ht="13.5" customHeight="1">
      <c r="A44" s="307"/>
      <c r="B44" s="27"/>
      <c r="D44" s="3"/>
      <c r="E44" s="6"/>
      <c r="F44" s="6"/>
      <c r="G44" s="6"/>
      <c r="H44" s="6"/>
      <c r="I44" s="6"/>
      <c r="J44" s="6"/>
      <c r="K44" s="6"/>
      <c r="L44" s="14"/>
    </row>
    <row r="45" spans="1:13" ht="13.5" customHeight="1">
      <c r="A45" s="307"/>
      <c r="B45" s="27"/>
      <c r="D45" s="3"/>
      <c r="E45" s="6"/>
      <c r="F45" s="6"/>
      <c r="G45" s="6"/>
      <c r="H45" s="6"/>
      <c r="I45" s="6"/>
      <c r="J45" s="6"/>
      <c r="K45" s="6"/>
      <c r="L45" s="14"/>
    </row>
    <row r="46" spans="1:13" ht="13.5" customHeight="1">
      <c r="A46" s="307"/>
      <c r="B46" s="27"/>
      <c r="D46" s="3"/>
      <c r="E46" s="6"/>
      <c r="F46" s="6"/>
      <c r="G46" s="6"/>
      <c r="H46" s="6"/>
      <c r="I46" s="6"/>
      <c r="J46" s="6"/>
      <c r="K46" s="6"/>
      <c r="L46" s="14"/>
    </row>
    <row r="47" spans="1:13" ht="13.5" customHeight="1">
      <c r="A47" s="307"/>
      <c r="B47" s="27"/>
      <c r="D47" s="3"/>
      <c r="E47" s="6"/>
      <c r="F47" s="6"/>
      <c r="G47" s="6"/>
      <c r="H47" s="6"/>
      <c r="I47" s="6"/>
      <c r="J47" s="6"/>
      <c r="K47" s="6"/>
      <c r="L47" s="14"/>
    </row>
    <row r="48" spans="1:13" ht="13.5" customHeight="1">
      <c r="A48" s="307"/>
      <c r="B48" s="27"/>
      <c r="D48" s="3"/>
      <c r="E48" s="6"/>
      <c r="F48" s="6"/>
      <c r="G48" s="6"/>
      <c r="H48" s="6"/>
      <c r="I48" s="6"/>
      <c r="J48" s="6"/>
      <c r="K48" s="6"/>
      <c r="L48" s="257"/>
    </row>
    <row r="49" spans="1:21" ht="13.5" customHeight="1">
      <c r="A49" s="307"/>
      <c r="B49" s="27"/>
      <c r="L49" s="16"/>
    </row>
    <row r="50" spans="1:21" ht="13.5" customHeight="1">
      <c r="A50" s="307"/>
      <c r="B50" s="27"/>
      <c r="D50" s="3"/>
      <c r="E50" s="56"/>
      <c r="F50" s="56"/>
      <c r="G50" s="56"/>
      <c r="H50" s="56"/>
      <c r="I50" s="56"/>
      <c r="J50" s="56"/>
      <c r="K50" s="56"/>
      <c r="L50" s="14"/>
    </row>
    <row r="51" spans="1:21" ht="13.5" customHeight="1">
      <c r="A51" s="307"/>
      <c r="B51" s="27"/>
      <c r="D51" s="3"/>
      <c r="E51" s="6"/>
      <c r="F51" s="6"/>
      <c r="G51" s="6"/>
      <c r="H51" s="6"/>
      <c r="I51" s="6"/>
      <c r="J51" s="6"/>
      <c r="K51" s="6"/>
      <c r="L51" s="14"/>
    </row>
    <row r="52" spans="1:21" ht="13.5" customHeight="1">
      <c r="A52" s="307"/>
      <c r="B52" s="27"/>
      <c r="D52" s="3"/>
      <c r="E52" s="6"/>
      <c r="F52" s="6"/>
      <c r="G52" s="6"/>
      <c r="H52" s="6"/>
      <c r="I52" s="6"/>
      <c r="J52" s="6"/>
      <c r="K52" s="6"/>
      <c r="L52" s="14"/>
    </row>
    <row r="53" spans="1:21" ht="13.5" customHeight="1">
      <c r="A53" s="307"/>
      <c r="B53" s="27"/>
      <c r="D53" s="3"/>
      <c r="E53" s="6"/>
      <c r="F53" s="6"/>
      <c r="G53" s="6"/>
      <c r="H53" s="6"/>
      <c r="I53" s="6"/>
      <c r="J53" s="6"/>
      <c r="K53" s="6"/>
      <c r="L53" s="14"/>
    </row>
    <row r="54" spans="1:21" ht="13.5" customHeight="1">
      <c r="A54" s="307"/>
      <c r="B54" s="27"/>
      <c r="D54" s="3"/>
      <c r="E54" s="6"/>
      <c r="F54" s="6"/>
      <c r="G54" s="6"/>
      <c r="H54" s="6"/>
      <c r="I54" s="6"/>
      <c r="J54" s="6"/>
      <c r="K54" s="6"/>
      <c r="L54" s="14"/>
    </row>
    <row r="55" spans="1:21" ht="13.5" customHeight="1">
      <c r="A55" s="307"/>
      <c r="B55" s="27"/>
      <c r="D55" s="3"/>
      <c r="E55" s="6"/>
      <c r="F55" s="6"/>
      <c r="G55" s="6"/>
      <c r="H55" s="6"/>
      <c r="I55" s="6"/>
      <c r="J55" s="6"/>
      <c r="K55" s="6"/>
      <c r="L55" s="257"/>
    </row>
    <row r="56" spans="1:21" ht="13.5" customHeight="1">
      <c r="A56" s="307"/>
      <c r="B56" s="27"/>
      <c r="L56" s="16"/>
    </row>
    <row r="57" spans="1:21" ht="13.5" customHeight="1">
      <c r="A57" s="307"/>
      <c r="B57" s="27"/>
      <c r="D57" s="3"/>
      <c r="E57" s="56"/>
      <c r="F57" s="56"/>
      <c r="G57" s="56"/>
      <c r="H57" s="56"/>
      <c r="I57" s="56"/>
      <c r="J57" s="56"/>
      <c r="K57" s="56"/>
      <c r="L57" s="14"/>
    </row>
    <row r="58" spans="1:21" ht="13.5" customHeight="1">
      <c r="A58" s="307"/>
      <c r="B58" s="27"/>
      <c r="D58" s="3"/>
      <c r="E58" s="6"/>
      <c r="F58" s="6"/>
      <c r="G58" s="6"/>
      <c r="H58" s="6"/>
      <c r="I58" s="6"/>
      <c r="J58" s="6"/>
      <c r="K58" s="6"/>
      <c r="L58" s="14"/>
    </row>
    <row r="59" spans="1:21" ht="13.5" customHeight="1">
      <c r="A59" s="307"/>
      <c r="B59" s="27"/>
      <c r="D59" s="3"/>
      <c r="E59" s="6"/>
      <c r="F59" s="6"/>
      <c r="G59" s="6"/>
      <c r="H59" s="6"/>
      <c r="I59" s="6"/>
      <c r="J59" s="6"/>
      <c r="K59" s="6"/>
      <c r="L59" s="257"/>
    </row>
    <row r="60" spans="1:21" s="5" customFormat="1" ht="13.5" customHeight="1">
      <c r="A60" s="307"/>
      <c r="B60" s="27"/>
      <c r="D60" s="778"/>
      <c r="E60" s="8"/>
      <c r="F60" s="8"/>
      <c r="G60" s="8"/>
      <c r="H60" s="8"/>
      <c r="I60" s="8"/>
      <c r="J60" s="8"/>
      <c r="K60" s="8"/>
      <c r="L60" s="13"/>
      <c r="Q60"/>
      <c r="R60"/>
      <c r="S60"/>
      <c r="T60"/>
      <c r="U60"/>
    </row>
    <row r="61" spans="1:21" ht="13.5" customHeight="1">
      <c r="A61" s="307"/>
      <c r="B61" s="27"/>
    </row>
    <row r="62" spans="1:21" ht="13.5" customHeight="1">
      <c r="A62" s="307"/>
      <c r="B62" s="27"/>
    </row>
    <row r="63" spans="1:21" ht="13.5" customHeight="1">
      <c r="A63" s="307"/>
      <c r="B63" s="27"/>
      <c r="C63" s="5"/>
      <c r="D63" s="5"/>
      <c r="E63" s="5"/>
      <c r="F63" s="5"/>
      <c r="G63" s="5"/>
      <c r="H63" s="5"/>
      <c r="I63" s="5"/>
      <c r="J63" s="5"/>
      <c r="K63" s="5"/>
      <c r="L63" s="5"/>
    </row>
    <row r="64" spans="1:21" ht="13.5" customHeight="1">
      <c r="A64" s="307"/>
      <c r="B64" s="27"/>
      <c r="E64" s="295"/>
      <c r="F64" s="295"/>
      <c r="G64" s="4"/>
      <c r="H64" s="4"/>
      <c r="I64" s="4"/>
      <c r="J64" s="4"/>
      <c r="K64" s="4"/>
      <c r="L64" s="9"/>
    </row>
    <row r="65" spans="1:12" ht="13.5" customHeight="1">
      <c r="A65" s="307"/>
      <c r="B65" s="27"/>
    </row>
    <row r="66" spans="1:12" ht="13.5" customHeight="1">
      <c r="A66" s="307"/>
      <c r="B66" s="27"/>
      <c r="D66" s="3"/>
      <c r="E66" s="56"/>
      <c r="F66" s="56"/>
      <c r="G66" s="56"/>
      <c r="H66" s="56"/>
      <c r="I66" s="56"/>
      <c r="J66" s="56"/>
      <c r="K66" s="56"/>
      <c r="L66" s="257"/>
    </row>
    <row r="67" spans="1:12" ht="13.5" customHeight="1">
      <c r="A67" s="307"/>
      <c r="B67" s="27"/>
      <c r="D67" s="3"/>
      <c r="E67" s="53"/>
      <c r="F67" s="53"/>
      <c r="G67" s="53"/>
      <c r="H67" s="53"/>
      <c r="I67" s="53"/>
      <c r="J67" s="53"/>
      <c r="K67" s="53"/>
      <c r="L67" s="257"/>
    </row>
    <row r="68" spans="1:12" ht="13.5" customHeight="1">
      <c r="A68" s="307"/>
      <c r="B68" s="27"/>
      <c r="D68" s="3"/>
      <c r="E68" s="12"/>
      <c r="F68" s="12"/>
      <c r="G68" s="12"/>
      <c r="H68" s="12"/>
      <c r="I68" s="12"/>
      <c r="J68" s="12"/>
      <c r="K68" s="12"/>
      <c r="L68" s="257"/>
    </row>
    <row r="69" spans="1:12" ht="13.5" customHeight="1">
      <c r="A69" s="307"/>
      <c r="B69" s="27"/>
      <c r="D69" s="3"/>
      <c r="E69" s="6"/>
      <c r="F69" s="6"/>
      <c r="G69" s="6"/>
      <c r="H69" s="6"/>
      <c r="I69" s="6"/>
      <c r="J69" s="6"/>
      <c r="K69" s="6"/>
      <c r="L69" s="257"/>
    </row>
    <row r="70" spans="1:12" ht="13.5" customHeight="1">
      <c r="A70" s="307"/>
      <c r="B70" s="27"/>
    </row>
    <row r="71" spans="1:12" ht="13.5" customHeight="1">
      <c r="A71" s="307"/>
      <c r="B71" s="27"/>
      <c r="D71" s="3"/>
      <c r="E71" s="56"/>
      <c r="F71" s="56"/>
      <c r="G71" s="56"/>
      <c r="H71" s="56"/>
      <c r="I71" s="56"/>
      <c r="J71" s="56"/>
      <c r="K71" s="56"/>
      <c r="L71" s="257"/>
    </row>
    <row r="72" spans="1:12" ht="13.5" customHeight="1">
      <c r="A72" s="307"/>
      <c r="B72" s="27"/>
      <c r="D72" s="3"/>
      <c r="E72" s="53"/>
      <c r="F72" s="53"/>
      <c r="G72" s="53"/>
      <c r="H72" s="53"/>
      <c r="I72" s="53"/>
      <c r="J72" s="53"/>
      <c r="K72" s="53"/>
      <c r="L72" s="257"/>
    </row>
    <row r="73" spans="1:12" ht="13.5" customHeight="1">
      <c r="A73" s="307"/>
      <c r="B73" s="27"/>
      <c r="D73" s="3"/>
      <c r="E73" s="53"/>
      <c r="F73" s="53"/>
      <c r="G73" s="53"/>
      <c r="H73" s="53"/>
      <c r="I73" s="53"/>
      <c r="J73" s="53"/>
      <c r="K73" s="53"/>
      <c r="L73" s="257"/>
    </row>
    <row r="74" spans="1:12" ht="13.5" customHeight="1">
      <c r="A74" s="307"/>
      <c r="B74" s="27"/>
      <c r="D74" s="3"/>
      <c r="E74" s="53"/>
      <c r="F74" s="53"/>
      <c r="G74" s="53"/>
      <c r="H74" s="53"/>
      <c r="I74" s="53"/>
      <c r="J74" s="53"/>
      <c r="K74" s="53"/>
      <c r="L74" s="257"/>
    </row>
    <row r="75" spans="1:12" ht="13.5" customHeight="1">
      <c r="A75" s="307"/>
      <c r="B75" s="27"/>
      <c r="D75" s="3"/>
      <c r="E75" s="53"/>
      <c r="F75" s="53"/>
      <c r="G75" s="53"/>
      <c r="H75" s="53"/>
      <c r="I75" s="53"/>
      <c r="J75" s="53"/>
      <c r="K75" s="53"/>
      <c r="L75" s="257"/>
    </row>
    <row r="76" spans="1:12" ht="13.5" customHeight="1">
      <c r="A76" s="307"/>
      <c r="B76" s="27"/>
      <c r="D76" s="3"/>
      <c r="E76" s="12"/>
      <c r="F76" s="12"/>
      <c r="G76" s="12"/>
      <c r="H76" s="12"/>
      <c r="I76" s="12"/>
      <c r="J76" s="12"/>
      <c r="K76" s="12"/>
      <c r="L76" s="257"/>
    </row>
    <row r="77" spans="1:12" ht="13.5" customHeight="1">
      <c r="A77" s="307"/>
      <c r="B77" s="27"/>
      <c r="D77" s="3"/>
      <c r="E77" s="6"/>
      <c r="F77" s="6"/>
      <c r="G77" s="6"/>
      <c r="H77" s="6"/>
      <c r="I77" s="6"/>
      <c r="J77" s="6"/>
      <c r="K77" s="6"/>
      <c r="L77" s="257"/>
    </row>
    <row r="78" spans="1:12" ht="13.5" customHeight="1">
      <c r="A78" s="307"/>
      <c r="B78" s="27"/>
    </row>
    <row r="79" spans="1:12" ht="13.5" customHeight="1">
      <c r="A79" s="307"/>
      <c r="B79" s="27"/>
      <c r="D79" s="3"/>
      <c r="E79" s="56"/>
      <c r="F79" s="56"/>
      <c r="G79" s="56"/>
      <c r="H79" s="56"/>
      <c r="I79" s="56"/>
      <c r="J79" s="56"/>
      <c r="K79" s="56"/>
      <c r="L79" s="257"/>
    </row>
    <row r="80" spans="1:12" ht="13.5" customHeight="1">
      <c r="A80" s="307"/>
      <c r="B80" s="27"/>
      <c r="D80" s="3"/>
      <c r="E80" s="53"/>
      <c r="F80" s="53"/>
      <c r="G80" s="53"/>
      <c r="H80" s="53"/>
      <c r="I80" s="53"/>
      <c r="J80" s="53"/>
      <c r="K80" s="53"/>
      <c r="L80" s="257"/>
    </row>
    <row r="81" spans="1:12" ht="13.5" customHeight="1">
      <c r="A81" s="307"/>
      <c r="B81" s="27"/>
      <c r="D81" s="3"/>
      <c r="E81" s="53"/>
      <c r="F81" s="53"/>
      <c r="G81" s="53"/>
      <c r="H81" s="53"/>
      <c r="I81" s="53"/>
      <c r="J81" s="53"/>
      <c r="K81" s="53"/>
      <c r="L81" s="257"/>
    </row>
    <row r="82" spans="1:12" ht="13.5" customHeight="1">
      <c r="A82" s="307"/>
      <c r="B82" s="27"/>
      <c r="D82" s="3"/>
      <c r="E82" s="53"/>
      <c r="F82" s="53"/>
      <c r="G82" s="53"/>
      <c r="H82" s="53"/>
      <c r="I82" s="53"/>
      <c r="J82" s="53"/>
      <c r="K82" s="53"/>
      <c r="L82" s="257"/>
    </row>
    <row r="83" spans="1:12" ht="13.5" customHeight="1">
      <c r="A83" s="307"/>
      <c r="B83" s="27"/>
      <c r="D83" s="3"/>
      <c r="E83" s="12"/>
      <c r="F83" s="12"/>
      <c r="G83" s="12"/>
      <c r="H83" s="12"/>
      <c r="I83" s="12"/>
      <c r="J83" s="12"/>
      <c r="K83" s="12"/>
      <c r="L83" s="257"/>
    </row>
    <row r="84" spans="1:12" ht="13.5" customHeight="1">
      <c r="A84" s="307"/>
      <c r="B84" s="27"/>
      <c r="D84" s="3"/>
      <c r="E84" s="6"/>
      <c r="F84" s="6"/>
      <c r="G84" s="6"/>
      <c r="H84" s="6"/>
      <c r="I84" s="6"/>
      <c r="J84" s="6"/>
      <c r="K84" s="6"/>
      <c r="L84" s="257"/>
    </row>
    <row r="85" spans="1:12" ht="13.5" customHeight="1">
      <c r="A85" s="307"/>
      <c r="B85" s="27"/>
    </row>
    <row r="86" spans="1:12" ht="13.5" customHeight="1">
      <c r="A86" s="307"/>
      <c r="B86" s="27"/>
      <c r="D86" s="3"/>
      <c r="E86" s="56"/>
      <c r="F86" s="56"/>
      <c r="G86" s="56"/>
      <c r="H86" s="56"/>
      <c r="I86" s="56"/>
      <c r="J86" s="56"/>
      <c r="K86" s="56"/>
      <c r="L86" s="257"/>
    </row>
    <row r="87" spans="1:12" ht="13.5" customHeight="1">
      <c r="A87" s="307"/>
      <c r="B87" s="27"/>
      <c r="D87" s="3"/>
      <c r="E87" s="12"/>
      <c r="F87" s="12"/>
      <c r="G87" s="12"/>
      <c r="H87" s="12"/>
      <c r="I87" s="12"/>
      <c r="J87" s="12"/>
      <c r="K87" s="12"/>
      <c r="L87" s="257"/>
    </row>
    <row r="88" spans="1:12" ht="13.5" customHeight="1">
      <c r="A88" s="307"/>
      <c r="B88" s="27"/>
      <c r="D88" s="3"/>
      <c r="E88" s="6"/>
      <c r="F88" s="6"/>
      <c r="G88" s="6"/>
      <c r="H88" s="6"/>
      <c r="I88" s="6"/>
      <c r="J88" s="6"/>
      <c r="K88" s="6"/>
      <c r="L88" s="257"/>
    </row>
    <row r="89" spans="1:12" s="5" customFormat="1" ht="13.5" customHeight="1">
      <c r="A89" s="307"/>
      <c r="B89" s="27"/>
      <c r="D89" s="778"/>
      <c r="E89" s="17"/>
      <c r="F89" s="17"/>
      <c r="G89" s="17"/>
      <c r="H89" s="17"/>
      <c r="I89" s="17"/>
      <c r="J89" s="17"/>
      <c r="K89" s="17"/>
      <c r="L89" s="13"/>
    </row>
    <row r="90" spans="1:12" ht="13.5" customHeight="1">
      <c r="A90" s="307"/>
      <c r="B90" s="27"/>
    </row>
    <row r="91" spans="1:12" ht="13.5" customHeight="1">
      <c r="A91" s="307"/>
      <c r="B91" s="27"/>
    </row>
    <row r="92" spans="1:12" ht="13.5" customHeight="1">
      <c r="A92" s="307"/>
      <c r="B92" s="27"/>
    </row>
    <row r="93" spans="1:12" ht="13.5" customHeight="1">
      <c r="A93" s="307"/>
      <c r="B93" s="27"/>
    </row>
    <row r="94" spans="1:12" ht="13.5" customHeight="1">
      <c r="A94" s="307"/>
      <c r="B94" s="27"/>
    </row>
    <row r="95" spans="1:12" ht="13.5" customHeight="1">
      <c r="A95" s="307"/>
      <c r="B95" s="27"/>
    </row>
    <row r="96" spans="1:12" ht="13.5" customHeight="1">
      <c r="A96" s="307"/>
      <c r="B96" s="27"/>
    </row>
    <row r="97" spans="1:12" ht="13.5" customHeight="1">
      <c r="A97" s="307"/>
      <c r="B97" s="27"/>
    </row>
    <row r="98" spans="1:12" ht="13.5" customHeight="1">
      <c r="A98" s="50"/>
      <c r="B98" s="27"/>
    </row>
    <row r="99" spans="1:12" ht="13.5" customHeight="1">
      <c r="A99" s="50"/>
      <c r="B99" s="27"/>
    </row>
    <row r="100" spans="1:12" ht="13.5" customHeight="1">
      <c r="A100" s="50"/>
      <c r="B100" s="27"/>
      <c r="E100" s="207"/>
      <c r="F100" s="207"/>
      <c r="G100" s="207"/>
      <c r="H100" s="207"/>
      <c r="I100" s="207"/>
      <c r="J100" s="207"/>
      <c r="K100" s="207"/>
      <c r="L100" s="57"/>
    </row>
    <row r="101" spans="1:12">
      <c r="A101" s="50"/>
      <c r="B101" s="27"/>
    </row>
  </sheetData>
  <phoneticPr fontId="14" type="noConversion"/>
  <hyperlinks>
    <hyperlink ref="A6" location="'Overall Results PY 2016'!A1" display="PY2016 Overall Results"/>
    <hyperlink ref="A9" location="'Block Bidding'!A4" display="Block Bidding"/>
    <hyperlink ref="A11" location="'Small Bus. Lighting'!A4" display="Small Bus. Lighting"/>
    <hyperlink ref="A13" location="'Income-Eligible Multi-Family'!A4" display="Income-Eligible Multi-Family"/>
    <hyperlink ref="A12" location="'Whole House Efficiency'!A4" display="Whole House Efficiency"/>
    <hyperlink ref="A14" location="'Home Lighting Rebate'!A4" display="Home Lighting Rebate"/>
    <hyperlink ref="A15" location="HER!A4" display="Home Energy Report"/>
    <hyperlink ref="A16" location="IEHER!A4" display="IEHER"/>
    <hyperlink ref="A17" location="OEA!A4" display="OEA: Energy Analyzer"/>
    <hyperlink ref="A18" location="'Res Programmable Thermostat'!A4" display="Res Programmable Thermostat"/>
    <hyperlink ref="A19" location="'Bus Programmable Thermostat'!A4" display="Bus Programmable Thermostat"/>
    <hyperlink ref="A20" location="'Demand Response Incentive'!A4" display="Demand Response Incentive"/>
    <hyperlink ref="A8" location="'Business EER - Custom'!A4" display="Business EER - Custom"/>
    <hyperlink ref="A5" location="'Overall Results PY 2017'!A1" display="PY2017 Overall Results"/>
    <hyperlink ref="A7" location="'Business EER - Standard'!A4" display="Business EER - Standard"/>
    <hyperlink ref="A10" location="'Business EER - SEM'!A4" display="Business EER - SEM"/>
    <hyperlink ref="A4" location="'Overall Results PY 2018'!A1" display="PY2018 Overall Results"/>
  </hyperlinks>
  <pageMargins left="0.7" right="0.7" top="0.75" bottom="0.75" header="0.3" footer="0.3"/>
  <pageSetup orientation="landscape" verticalDpi="200" r:id="rId1"/>
  <headerFooter alignWithMargins="0">
    <oddFooter>&amp;R&amp;1#&amp;"Calibri"&amp;10&amp;KA80000Internal Use Only</oddFooter>
  </headerFooter>
  <rowBreaks count="1" manualBreakCount="1">
    <brk id="6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zoomScaleNormal="100" workbookViewId="0">
      <selection sqref="A1:R1"/>
    </sheetView>
  </sheetViews>
  <sheetFormatPr defaultRowHeight="13.2"/>
  <cols>
    <col min="1" max="1" width="50" customWidth="1"/>
    <col min="2" max="2" width="17.88671875" style="2" customWidth="1"/>
    <col min="3" max="3" width="15.88671875" style="30" customWidth="1"/>
    <col min="4" max="4" width="17.109375" style="30" customWidth="1"/>
    <col min="5" max="5" width="21.33203125" style="30" customWidth="1"/>
    <col min="6" max="6" width="17.88671875" style="30" customWidth="1"/>
    <col min="7" max="7" width="17.44140625" style="30" customWidth="1"/>
    <col min="8" max="9" width="15.109375" style="30" customWidth="1"/>
    <col min="10" max="10" width="0.5546875" style="87" customWidth="1"/>
    <col min="11" max="11" width="11.88671875" style="30" customWidth="1"/>
    <col min="12" max="12" width="12.88671875" style="30" customWidth="1"/>
    <col min="13" max="16" width="12.88671875" customWidth="1"/>
    <col min="17" max="17" width="8.6640625" customWidth="1"/>
  </cols>
  <sheetData>
    <row r="1" spans="1:18" ht="13.35" customHeight="1">
      <c r="A1" s="1451" t="str">
        <f>Cover!B8</f>
        <v>KCP&amp;L-MO Evaluation, Measurement, and Verification Report – Appendix Databook</v>
      </c>
      <c r="B1" s="1451"/>
      <c r="C1" s="1451"/>
      <c r="D1" s="1451"/>
      <c r="E1" s="1451"/>
      <c r="F1" s="1451"/>
      <c r="G1" s="1451"/>
      <c r="H1" s="1451"/>
      <c r="I1" s="1451"/>
      <c r="J1" s="1451"/>
      <c r="K1" s="1451"/>
      <c r="L1" s="1451"/>
      <c r="M1" s="1451"/>
      <c r="N1" s="1451"/>
      <c r="O1" s="1451"/>
      <c r="P1" s="1451"/>
      <c r="Q1" s="1451"/>
      <c r="R1" s="1451"/>
    </row>
    <row r="2" spans="1:18" ht="35.25" customHeight="1">
      <c r="A2" s="1452"/>
      <c r="B2" s="1452"/>
      <c r="C2" s="1452"/>
      <c r="D2" s="1452"/>
      <c r="E2" s="1452"/>
      <c r="F2" s="1452"/>
      <c r="G2" s="1452"/>
      <c r="H2" s="1452"/>
      <c r="I2" s="1452"/>
      <c r="J2" s="1452"/>
      <c r="K2" s="1452"/>
      <c r="L2" s="1452"/>
      <c r="M2" s="1452"/>
      <c r="N2" s="1452"/>
      <c r="O2" s="1452"/>
      <c r="P2" s="1452"/>
      <c r="Q2" s="1452"/>
      <c r="R2" s="1452"/>
    </row>
    <row r="3" spans="1:18">
      <c r="A3" s="1453"/>
      <c r="B3" s="1453"/>
      <c r="C3" s="1453"/>
      <c r="D3" s="1453"/>
      <c r="E3" s="1453"/>
      <c r="F3" s="1453"/>
      <c r="G3" s="1453"/>
      <c r="H3" s="1453"/>
      <c r="I3" s="1453"/>
      <c r="J3" s="1453"/>
      <c r="K3" s="1453"/>
      <c r="L3" s="1453"/>
      <c r="M3" s="1453"/>
      <c r="N3" s="1453"/>
      <c r="O3" s="1453"/>
      <c r="P3" s="1453"/>
      <c r="Q3" s="1453"/>
      <c r="R3" s="1453"/>
    </row>
    <row r="4" spans="1:18" ht="30" customHeight="1">
      <c r="A4" s="1450" t="s">
        <v>651</v>
      </c>
      <c r="B4" s="1450"/>
      <c r="C4" s="1450"/>
      <c r="D4" s="1450"/>
      <c r="E4" s="1450"/>
      <c r="F4" s="1450"/>
      <c r="G4" s="1450"/>
      <c r="H4" s="291"/>
      <c r="I4" s="291"/>
      <c r="J4" s="279"/>
      <c r="K4" s="291"/>
      <c r="L4" s="1450" t="s">
        <v>652</v>
      </c>
      <c r="M4" s="1450"/>
      <c r="N4" s="1450"/>
      <c r="O4" s="1450"/>
      <c r="P4" s="1450"/>
      <c r="Q4" s="1450"/>
      <c r="R4" s="1450"/>
    </row>
    <row r="5" spans="1:18" ht="15.6">
      <c r="A5" s="1446" t="s">
        <v>181</v>
      </c>
      <c r="B5" s="1446"/>
      <c r="C5" s="1446"/>
      <c r="D5" s="1446"/>
      <c r="E5" s="1446"/>
      <c r="F5" s="1446"/>
      <c r="G5" s="1446"/>
      <c r="H5" s="291"/>
      <c r="I5" s="291"/>
      <c r="J5" s="279"/>
      <c r="K5" s="291"/>
      <c r="L5" s="1449"/>
      <c r="M5" s="1449"/>
      <c r="N5" s="1449"/>
      <c r="O5" s="1449"/>
      <c r="P5" s="1449"/>
      <c r="Q5" s="1449"/>
      <c r="R5" s="1449"/>
    </row>
    <row r="6" spans="1:18" ht="12.75" customHeight="1">
      <c r="A6" s="1446"/>
      <c r="B6" s="1446"/>
      <c r="C6" s="1446"/>
      <c r="D6" s="1446"/>
      <c r="E6" s="1446"/>
      <c r="F6" s="1446"/>
      <c r="G6" s="1446"/>
      <c r="H6" s="291"/>
      <c r="I6" s="291"/>
      <c r="J6" s="279"/>
      <c r="K6" s="291"/>
      <c r="L6" s="1449"/>
      <c r="M6" s="1449"/>
      <c r="N6" s="1449"/>
      <c r="O6" s="1449"/>
      <c r="P6" s="1449"/>
      <c r="Q6" s="1449"/>
      <c r="R6" s="1449"/>
    </row>
    <row r="7" spans="1:18" ht="12.75" customHeight="1">
      <c r="A7" s="1454" t="s">
        <v>45</v>
      </c>
      <c r="B7" s="1454"/>
      <c r="C7" s="1454"/>
      <c r="D7" s="1454"/>
      <c r="E7" s="1454"/>
      <c r="F7" s="1454"/>
      <c r="G7" s="1454"/>
      <c r="H7" s="291"/>
      <c r="I7" s="291"/>
      <c r="J7" s="279"/>
      <c r="K7" s="291"/>
      <c r="L7" s="1449" t="s">
        <v>190</v>
      </c>
      <c r="M7" s="1449"/>
      <c r="N7" s="1449"/>
      <c r="O7" s="1449"/>
      <c r="P7" s="1449"/>
      <c r="Q7" s="1449"/>
      <c r="R7" s="1449"/>
    </row>
    <row r="8" spans="1:18" ht="12.75" customHeight="1">
      <c r="A8" s="1446"/>
      <c r="B8" s="1446"/>
      <c r="C8" s="1446"/>
      <c r="D8" s="1446"/>
      <c r="E8" s="1446"/>
      <c r="F8" s="1446"/>
      <c r="G8" s="1446"/>
      <c r="H8" s="291"/>
      <c r="I8" s="291"/>
      <c r="J8" s="279"/>
      <c r="K8" s="291"/>
      <c r="L8" s="291"/>
      <c r="M8" s="291"/>
      <c r="N8" s="291"/>
      <c r="O8" s="291"/>
      <c r="P8" s="291"/>
      <c r="Q8" s="291"/>
    </row>
    <row r="9" spans="1:18" ht="12.75" customHeight="1">
      <c r="A9" s="1449" t="s">
        <v>182</v>
      </c>
      <c r="B9" s="1449"/>
      <c r="C9" s="1449"/>
      <c r="D9" s="1449"/>
      <c r="E9" s="1449"/>
      <c r="F9" s="1449"/>
      <c r="G9" s="1449"/>
      <c r="H9" s="291"/>
      <c r="I9" s="291"/>
      <c r="J9" s="279"/>
      <c r="K9" s="291"/>
      <c r="L9" s="271"/>
      <c r="M9" s="271"/>
      <c r="N9" s="271"/>
      <c r="O9" s="271"/>
      <c r="P9" s="271"/>
      <c r="Q9" s="271"/>
    </row>
    <row r="10" spans="1:18" ht="13.8" thickBot="1">
      <c r="A10" s="286"/>
      <c r="B10" s="1448" t="s">
        <v>51</v>
      </c>
      <c r="C10" s="1448"/>
      <c r="D10" s="1448"/>
      <c r="E10" s="1447" t="s">
        <v>52</v>
      </c>
      <c r="F10" s="1448"/>
      <c r="G10" s="1448"/>
      <c r="H10" s="289"/>
      <c r="I10" s="291"/>
      <c r="J10" s="297"/>
      <c r="K10" s="275"/>
      <c r="L10" s="276"/>
      <c r="M10" s="271"/>
      <c r="N10" s="271"/>
      <c r="O10" s="271"/>
      <c r="P10" s="271"/>
      <c r="Q10" s="271"/>
    </row>
    <row r="11" spans="1:18" ht="29.25" customHeight="1" thickBot="1">
      <c r="A11" s="287"/>
      <c r="B11" s="357" t="s">
        <v>183</v>
      </c>
      <c r="C11" s="357" t="s">
        <v>184</v>
      </c>
      <c r="D11" s="358" t="s">
        <v>185</v>
      </c>
      <c r="E11" s="357" t="s">
        <v>186</v>
      </c>
      <c r="F11" s="357" t="s">
        <v>184</v>
      </c>
      <c r="G11" s="357" t="s">
        <v>57</v>
      </c>
      <c r="H11" s="291"/>
      <c r="I11" s="291"/>
      <c r="J11" s="298"/>
      <c r="K11" s="28"/>
      <c r="L11" s="276"/>
      <c r="M11" s="271"/>
      <c r="N11" s="271"/>
      <c r="O11" s="271"/>
      <c r="P11" s="271"/>
      <c r="Q11" s="271"/>
    </row>
    <row r="12" spans="1:18" ht="13.35" customHeight="1">
      <c r="A12" s="334" t="s">
        <v>187</v>
      </c>
      <c r="B12" s="294">
        <v>3696</v>
      </c>
      <c r="C12" s="294">
        <f>F41</f>
        <v>3076</v>
      </c>
      <c r="D12" s="397">
        <f>C12/B12</f>
        <v>0.83225108225108224</v>
      </c>
      <c r="E12" s="294">
        <v>98406.000000000349</v>
      </c>
      <c r="F12" s="294">
        <f>C12</f>
        <v>3076</v>
      </c>
      <c r="G12" s="290">
        <f>F12/E12</f>
        <v>3.1258256610369177E-2</v>
      </c>
      <c r="H12" s="291"/>
      <c r="I12" s="291"/>
      <c r="J12" s="280"/>
      <c r="K12" s="277"/>
      <c r="L12" s="276"/>
      <c r="M12" s="271"/>
      <c r="N12" s="271"/>
      <c r="O12" s="271"/>
      <c r="P12" s="271"/>
      <c r="Q12" s="271"/>
    </row>
    <row r="13" spans="1:18" ht="13.35" customHeight="1">
      <c r="A13" s="334" t="s">
        <v>188</v>
      </c>
      <c r="B13" s="278">
        <v>10.08</v>
      </c>
      <c r="C13" s="278">
        <f>F48</f>
        <v>21</v>
      </c>
      <c r="D13" s="397">
        <f>C13/B13</f>
        <v>2.0833333333333335</v>
      </c>
      <c r="E13" s="278">
        <v>268.38</v>
      </c>
      <c r="F13" s="278">
        <f>C13</f>
        <v>21</v>
      </c>
      <c r="G13" s="257">
        <f>F13/E13</f>
        <v>7.82472613458529E-2</v>
      </c>
      <c r="H13" s="291"/>
      <c r="I13" s="291"/>
      <c r="J13" s="298"/>
      <c r="K13" s="28"/>
      <c r="L13" s="276"/>
      <c r="M13" s="271"/>
      <c r="N13" s="271"/>
      <c r="O13" s="271"/>
      <c r="P13" s="271"/>
      <c r="Q13" s="271"/>
    </row>
    <row r="14" spans="1:18" ht="13.35" customHeight="1">
      <c r="A14" s="305" t="s">
        <v>189</v>
      </c>
      <c r="B14"/>
      <c r="C14" s="278"/>
      <c r="D14" s="278"/>
      <c r="E14" s="257"/>
      <c r="F14" s="278"/>
      <c r="G14" s="257"/>
      <c r="H14" s="291"/>
      <c r="I14" s="291"/>
      <c r="J14" s="298"/>
      <c r="K14" s="28"/>
      <c r="L14" s="273"/>
      <c r="M14" s="271"/>
      <c r="N14" s="271"/>
      <c r="O14" s="271"/>
      <c r="P14" s="271"/>
      <c r="Q14" s="271"/>
    </row>
    <row r="15" spans="1:18" ht="12.75" customHeight="1">
      <c r="A15" s="1446"/>
      <c r="B15" s="1446"/>
      <c r="C15" s="1446"/>
      <c r="D15" s="1446"/>
      <c r="E15" s="1446"/>
      <c r="F15" s="1446"/>
      <c r="G15" s="1446"/>
      <c r="H15" s="291"/>
      <c r="I15" s="291"/>
      <c r="J15" s="279"/>
      <c r="K15" s="291"/>
      <c r="L15" s="291"/>
      <c r="M15" s="291"/>
      <c r="N15" s="291"/>
      <c r="O15" s="291"/>
      <c r="P15" s="291"/>
      <c r="Q15" s="291"/>
    </row>
    <row r="16" spans="1:18" ht="12.75" customHeight="1">
      <c r="A16" s="1449" t="s">
        <v>191</v>
      </c>
      <c r="B16" s="1449"/>
      <c r="C16" s="1449"/>
      <c r="D16" s="1449"/>
      <c r="E16" s="1449"/>
      <c r="F16" s="1449"/>
      <c r="G16" s="1449"/>
      <c r="H16" s="291"/>
      <c r="I16" s="291"/>
      <c r="J16" s="279"/>
      <c r="K16" s="291"/>
      <c r="L16" s="271"/>
      <c r="M16" s="271"/>
      <c r="N16" s="271"/>
      <c r="O16" s="271"/>
      <c r="P16" s="271"/>
      <c r="Q16" s="271"/>
    </row>
    <row r="17" spans="1:18" ht="13.8" thickBot="1">
      <c r="A17" s="286"/>
      <c r="B17" s="1448" t="s">
        <v>51</v>
      </c>
      <c r="C17" s="1448"/>
      <c r="D17" s="1448"/>
      <c r="E17" s="1447" t="s">
        <v>52</v>
      </c>
      <c r="F17" s="1448"/>
      <c r="G17" s="1448"/>
      <c r="H17" s="289"/>
      <c r="I17" s="291"/>
      <c r="J17" s="297"/>
      <c r="K17" s="275"/>
      <c r="L17" s="276"/>
      <c r="M17" s="271"/>
      <c r="N17" s="271"/>
      <c r="O17" s="271"/>
      <c r="P17" s="271"/>
      <c r="Q17" s="271"/>
    </row>
    <row r="18" spans="1:18" ht="29.25" customHeight="1" thickBot="1">
      <c r="A18" s="287"/>
      <c r="B18" s="357" t="s">
        <v>183</v>
      </c>
      <c r="C18" s="357" t="s">
        <v>184</v>
      </c>
      <c r="D18" s="358" t="s">
        <v>185</v>
      </c>
      <c r="E18" s="357" t="s">
        <v>186</v>
      </c>
      <c r="F18" s="357" t="s">
        <v>184</v>
      </c>
      <c r="G18" s="357" t="s">
        <v>57</v>
      </c>
      <c r="H18" s="291"/>
      <c r="I18" s="291"/>
      <c r="J18" s="298"/>
      <c r="K18" s="28"/>
      <c r="L18" s="276"/>
      <c r="M18" s="271"/>
      <c r="N18" s="271"/>
      <c r="O18" s="271"/>
      <c r="P18" s="271"/>
      <c r="Q18" s="271"/>
    </row>
    <row r="19" spans="1:18" ht="13.35" customHeight="1">
      <c r="A19" s="334" t="s">
        <v>187</v>
      </c>
      <c r="B19" s="294">
        <f>B12+'Overall Results PY 2016'!C23+'Overall Results PY 2017'!C27</f>
        <v>141372</v>
      </c>
      <c r="C19" s="294">
        <f>C12+'Overall Results PY 2016'!D23+'Overall Results PY 2017'!D27</f>
        <v>88897</v>
      </c>
      <c r="D19" s="397">
        <f>C19/B19</f>
        <v>0.62881617293381997</v>
      </c>
      <c r="E19" s="294">
        <v>98406.000000000349</v>
      </c>
      <c r="F19" s="278">
        <f>C19</f>
        <v>88897</v>
      </c>
      <c r="G19" s="290">
        <f>F19/E19</f>
        <v>0.90336971322886495</v>
      </c>
      <c r="H19" s="291"/>
      <c r="I19" s="291"/>
      <c r="J19" s="280"/>
      <c r="K19" s="277"/>
      <c r="L19" s="276"/>
      <c r="M19" s="271"/>
      <c r="N19" s="271"/>
      <c r="O19" s="271"/>
      <c r="P19" s="271"/>
      <c r="Q19" s="271"/>
    </row>
    <row r="20" spans="1:18" ht="13.35" customHeight="1">
      <c r="A20" s="334" t="s">
        <v>188</v>
      </c>
      <c r="B20" s="278">
        <v>386</v>
      </c>
      <c r="C20" s="278">
        <f>F51</f>
        <v>424.2</v>
      </c>
      <c r="D20" s="397">
        <f>C20/B20</f>
        <v>1.0989637305699482</v>
      </c>
      <c r="E20" s="278">
        <v>268.38</v>
      </c>
      <c r="F20" s="278">
        <f>C20</f>
        <v>424.2</v>
      </c>
      <c r="G20" s="257">
        <f>F20/E20</f>
        <v>1.5805946791862284</v>
      </c>
      <c r="H20" s="291"/>
      <c r="I20" s="291"/>
      <c r="J20" s="298"/>
      <c r="K20" s="28"/>
      <c r="L20" s="276"/>
      <c r="M20" s="271"/>
      <c r="N20" s="271"/>
      <c r="O20" s="271"/>
      <c r="P20" s="271"/>
      <c r="Q20" s="271"/>
    </row>
    <row r="21" spans="1:18" ht="13.35" customHeight="1">
      <c r="A21" s="305" t="s">
        <v>189</v>
      </c>
      <c r="B21"/>
      <c r="C21" s="278"/>
      <c r="D21" s="278"/>
      <c r="E21" s="257"/>
      <c r="F21" s="278"/>
      <c r="G21" s="257"/>
      <c r="H21" s="291"/>
      <c r="I21" s="291"/>
      <c r="J21" s="298"/>
      <c r="K21" s="28"/>
      <c r="L21" s="273"/>
      <c r="M21" s="271"/>
      <c r="N21" s="271"/>
      <c r="O21" s="271"/>
      <c r="P21" s="271"/>
      <c r="Q21" s="271"/>
    </row>
    <row r="22" spans="1:18" ht="13.35" customHeight="1">
      <c r="A22" s="305"/>
      <c r="B22"/>
      <c r="C22" s="278"/>
      <c r="D22" s="278"/>
      <c r="E22" s="257"/>
      <c r="F22" s="278"/>
      <c r="G22" s="257"/>
      <c r="H22" s="291"/>
      <c r="I22" s="291"/>
      <c r="J22" s="298"/>
      <c r="K22" s="28"/>
      <c r="L22" s="273"/>
      <c r="M22" s="271"/>
      <c r="N22" s="271"/>
      <c r="O22" s="271"/>
      <c r="P22" s="271"/>
      <c r="Q22" s="271"/>
    </row>
    <row r="23" spans="1:18" ht="13.35" customHeight="1">
      <c r="A23" s="284"/>
      <c r="B23" s="278"/>
      <c r="C23" s="278"/>
      <c r="D23" s="257"/>
      <c r="E23" s="291"/>
      <c r="F23" s="291"/>
      <c r="G23" s="291"/>
      <c r="H23" s="291"/>
      <c r="I23" s="291"/>
      <c r="J23" s="297"/>
      <c r="K23" s="295"/>
      <c r="L23" s="272"/>
      <c r="M23" s="271"/>
      <c r="N23" s="271"/>
      <c r="O23" s="271"/>
      <c r="P23" s="271"/>
      <c r="Q23" s="271"/>
    </row>
    <row r="24" spans="1:18" ht="13.35" customHeight="1">
      <c r="A24" s="1449" t="s">
        <v>192</v>
      </c>
      <c r="B24" s="1449"/>
      <c r="C24" s="1449"/>
      <c r="D24" s="1449"/>
      <c r="E24" s="291"/>
      <c r="F24" s="291"/>
      <c r="G24" s="291"/>
      <c r="H24" s="291"/>
      <c r="I24" s="291"/>
      <c r="J24" s="281"/>
      <c r="K24" s="272"/>
      <c r="L24" s="272"/>
      <c r="M24" s="271"/>
      <c r="N24" s="271"/>
      <c r="O24" s="271"/>
      <c r="P24" s="271"/>
      <c r="Q24" s="271"/>
    </row>
    <row r="25" spans="1:18" ht="33.6" thickBot="1">
      <c r="A25" s="283" t="s">
        <v>104</v>
      </c>
      <c r="B25" s="283" t="s">
        <v>105</v>
      </c>
      <c r="C25" s="283" t="s">
        <v>106</v>
      </c>
      <c r="D25" s="283" t="s">
        <v>107</v>
      </c>
      <c r="E25" s="288"/>
      <c r="F25" s="291"/>
      <c r="G25" s="291"/>
      <c r="H25" s="291"/>
      <c r="I25" s="291"/>
      <c r="J25" s="281"/>
      <c r="K25" s="272"/>
      <c r="L25" s="274"/>
      <c r="M25" s="271"/>
      <c r="N25" s="271"/>
      <c r="O25" s="271"/>
      <c r="P25" s="271"/>
      <c r="Q25" s="271"/>
    </row>
    <row r="26" spans="1:18" ht="13.5" customHeight="1" thickTop="1">
      <c r="A26" s="1444" t="s">
        <v>579</v>
      </c>
      <c r="B26" s="1444"/>
      <c r="C26" s="1444"/>
      <c r="D26" s="308">
        <v>1</v>
      </c>
      <c r="E26" s="291"/>
      <c r="F26" s="291"/>
      <c r="G26" s="291"/>
      <c r="H26" s="291"/>
      <c r="I26" s="291"/>
      <c r="J26" s="282"/>
      <c r="K26" s="274"/>
      <c r="L26" s="291" t="s">
        <v>345</v>
      </c>
      <c r="M26" s="271"/>
      <c r="N26" s="271"/>
      <c r="O26" s="271"/>
      <c r="P26" s="271"/>
      <c r="Q26" s="271"/>
    </row>
    <row r="27" spans="1:18" ht="13.5" customHeight="1">
      <c r="A27" s="285"/>
      <c r="B27" s="285"/>
      <c r="C27" s="285"/>
      <c r="D27" s="285"/>
      <c r="E27" s="291"/>
      <c r="F27" s="291"/>
      <c r="G27" s="291"/>
      <c r="H27" s="291"/>
      <c r="I27" s="291"/>
      <c r="J27" s="282"/>
      <c r="K27" s="274"/>
      <c r="L27" s="274"/>
      <c r="M27" s="271"/>
      <c r="N27" s="271"/>
      <c r="O27" s="271"/>
      <c r="P27" s="271"/>
      <c r="Q27" s="271"/>
    </row>
    <row r="28" spans="1:18" ht="13.5" customHeight="1">
      <c r="A28" s="285"/>
      <c r="B28" s="285"/>
      <c r="C28" s="285"/>
      <c r="D28" s="285"/>
      <c r="E28" s="291"/>
      <c r="F28" s="356"/>
      <c r="G28" s="291"/>
      <c r="H28" s="291"/>
      <c r="I28" s="291"/>
      <c r="J28" s="282"/>
      <c r="K28" s="274"/>
      <c r="L28"/>
    </row>
    <row r="29" spans="1:18">
      <c r="A29" s="285"/>
      <c r="B29" s="285"/>
      <c r="C29" s="285"/>
      <c r="D29" s="285"/>
      <c r="E29" s="291"/>
      <c r="F29" s="291"/>
      <c r="G29" s="291"/>
      <c r="H29" s="291"/>
      <c r="I29" s="291"/>
      <c r="J29" s="282"/>
      <c r="K29"/>
      <c r="L29"/>
    </row>
    <row r="30" spans="1:18" ht="4.6500000000000004" customHeight="1">
      <c r="A30" s="1455"/>
      <c r="B30" s="1455"/>
      <c r="C30" s="1455"/>
      <c r="D30" s="1455"/>
      <c r="E30" s="1455"/>
      <c r="F30" s="1455"/>
      <c r="G30" s="1455"/>
      <c r="H30" s="1455"/>
      <c r="I30" s="1455"/>
      <c r="J30" s="302"/>
      <c r="K30"/>
      <c r="L30" s="291"/>
      <c r="M30" s="271"/>
      <c r="N30" s="271"/>
      <c r="O30" s="271"/>
      <c r="P30" s="271"/>
      <c r="Q30" s="271"/>
    </row>
    <row r="31" spans="1:18" ht="12.75" customHeight="1">
      <c r="A31" s="271"/>
      <c r="B31" s="271"/>
      <c r="C31" s="271"/>
      <c r="D31" s="271"/>
      <c r="E31" s="271"/>
      <c r="F31" s="271"/>
      <c r="G31" s="271"/>
      <c r="H31" s="271"/>
      <c r="I31" s="271"/>
      <c r="J31" s="279"/>
      <c r="K31" s="291"/>
      <c r="L31" s="271"/>
      <c r="M31" s="271"/>
      <c r="N31" s="271"/>
      <c r="O31" s="271"/>
      <c r="P31" s="271"/>
      <c r="Q31" s="271"/>
    </row>
    <row r="32" spans="1:18" ht="15.6">
      <c r="A32" s="802" t="s">
        <v>207</v>
      </c>
      <c r="B32" s="291"/>
      <c r="C32" s="291"/>
      <c r="D32" s="291"/>
      <c r="E32" s="291"/>
      <c r="F32" s="291"/>
      <c r="G32" s="291"/>
      <c r="H32" s="291"/>
      <c r="I32" s="291"/>
      <c r="J32" s="297"/>
      <c r="K32" s="275"/>
      <c r="M32" s="291"/>
      <c r="N32" s="291"/>
      <c r="O32" s="291"/>
      <c r="P32" s="291"/>
      <c r="Q32" s="291"/>
      <c r="R32" s="291"/>
    </row>
    <row r="33" spans="1:17" ht="13.5" customHeight="1">
      <c r="A33" s="823"/>
      <c r="B33" s="291"/>
      <c r="C33" s="291"/>
      <c r="D33" s="291"/>
      <c r="E33" s="291"/>
      <c r="F33" s="291"/>
      <c r="G33" s="291"/>
      <c r="H33" s="291"/>
      <c r="I33" s="291"/>
      <c r="J33" s="297"/>
      <c r="K33" s="275"/>
      <c r="L33" s="271"/>
      <c r="M33" s="271"/>
      <c r="N33" s="271"/>
      <c r="O33" s="271"/>
      <c r="P33" s="271"/>
      <c r="Q33" s="271"/>
    </row>
    <row r="34" spans="1:17" ht="40.200000000000003" thickBot="1">
      <c r="A34" s="678" t="s">
        <v>580</v>
      </c>
      <c r="B34" s="806" t="s">
        <v>581</v>
      </c>
      <c r="C34" s="806" t="s">
        <v>582</v>
      </c>
      <c r="D34" s="806" t="s">
        <v>583</v>
      </c>
      <c r="E34" s="806" t="s">
        <v>584</v>
      </c>
      <c r="F34" s="806" t="s">
        <v>585</v>
      </c>
      <c r="G34" s="291"/>
      <c r="H34" s="291"/>
      <c r="I34" s="291"/>
      <c r="J34" s="297"/>
      <c r="K34" s="275"/>
      <c r="L34" s="271"/>
      <c r="M34" s="271"/>
      <c r="N34" s="271"/>
      <c r="O34" s="271"/>
      <c r="P34" s="271"/>
      <c r="Q34" s="271"/>
    </row>
    <row r="35" spans="1:17" ht="13.5" customHeight="1">
      <c r="A35" s="1201" t="s">
        <v>968</v>
      </c>
      <c r="B35" s="2">
        <v>15</v>
      </c>
      <c r="C35" s="2">
        <v>0</v>
      </c>
      <c r="D35" s="2">
        <v>0</v>
      </c>
      <c r="E35" s="2">
        <v>197</v>
      </c>
      <c r="F35" s="2">
        <f t="shared" ref="F35:F40" si="0">SUM(B35:D35)*E35</f>
        <v>2955</v>
      </c>
      <c r="G35" s="291"/>
      <c r="H35" s="291"/>
      <c r="I35" s="291"/>
      <c r="J35" s="297"/>
      <c r="K35" s="275"/>
      <c r="L35" s="271"/>
      <c r="M35" s="271"/>
      <c r="N35" s="271"/>
      <c r="O35" s="271"/>
      <c r="P35" s="271"/>
      <c r="Q35" s="271"/>
    </row>
    <row r="36" spans="1:17" ht="13.5" customHeight="1">
      <c r="A36" s="1217" t="s">
        <v>970</v>
      </c>
      <c r="B36" s="2">
        <v>0</v>
      </c>
      <c r="C36" s="2">
        <v>-1</v>
      </c>
      <c r="D36" s="2">
        <v>0</v>
      </c>
      <c r="E36" s="292">
        <v>197</v>
      </c>
      <c r="F36" s="292">
        <f t="shared" si="0"/>
        <v>-197</v>
      </c>
      <c r="G36" s="291"/>
      <c r="H36" s="291"/>
      <c r="I36" s="291"/>
      <c r="J36" s="297"/>
      <c r="K36" s="275"/>
      <c r="L36" s="271"/>
      <c r="M36" s="271"/>
      <c r="N36" s="271"/>
      <c r="O36" s="271"/>
      <c r="P36" s="271"/>
      <c r="Q36" s="271"/>
    </row>
    <row r="37" spans="1:17" ht="13.5" customHeight="1">
      <c r="A37" s="1201" t="s">
        <v>969</v>
      </c>
      <c r="B37" s="2">
        <v>1</v>
      </c>
      <c r="C37" s="2">
        <v>0</v>
      </c>
      <c r="D37" s="2">
        <v>0</v>
      </c>
      <c r="E37" s="292">
        <v>318</v>
      </c>
      <c r="F37" s="292">
        <f t="shared" si="0"/>
        <v>318</v>
      </c>
      <c r="G37" s="291"/>
      <c r="H37" s="291"/>
      <c r="I37" s="291"/>
      <c r="J37" s="297"/>
      <c r="K37" s="275"/>
      <c r="L37" s="271"/>
      <c r="M37" s="271"/>
      <c r="N37" s="271"/>
      <c r="O37" s="271"/>
      <c r="P37" s="271"/>
      <c r="Q37" s="271"/>
    </row>
    <row r="38" spans="1:17" ht="13.5" customHeight="1">
      <c r="A38" s="1217" t="s">
        <v>971</v>
      </c>
      <c r="B38" s="292">
        <v>0</v>
      </c>
      <c r="C38" s="292">
        <v>0</v>
      </c>
      <c r="D38" s="292">
        <v>0</v>
      </c>
      <c r="E38" s="292">
        <v>318</v>
      </c>
      <c r="F38" s="292">
        <f t="shared" si="0"/>
        <v>0</v>
      </c>
      <c r="G38" s="291"/>
      <c r="H38" s="291"/>
      <c r="I38" s="291"/>
      <c r="J38" s="297"/>
      <c r="K38" s="275"/>
      <c r="L38" s="271"/>
      <c r="M38" s="271"/>
      <c r="N38" s="271"/>
      <c r="O38" s="271"/>
      <c r="P38" s="271"/>
      <c r="Q38" s="271"/>
    </row>
    <row r="39" spans="1:17" ht="13.5" customHeight="1">
      <c r="A39" s="1214" t="s">
        <v>966</v>
      </c>
      <c r="B39" s="1215">
        <f>SUM(B35:B36)</f>
        <v>15</v>
      </c>
      <c r="C39" s="1215">
        <f>SUM(C35:C36)</f>
        <v>-1</v>
      </c>
      <c r="D39" s="1215">
        <f>SUM(D35:D36)</f>
        <v>0</v>
      </c>
      <c r="E39" s="1215">
        <v>197</v>
      </c>
      <c r="F39" s="1215">
        <f t="shared" si="0"/>
        <v>2758</v>
      </c>
      <c r="G39" s="291"/>
      <c r="H39" s="291"/>
      <c r="I39" s="291"/>
      <c r="J39" s="297"/>
      <c r="K39" s="275"/>
      <c r="L39" s="291"/>
      <c r="M39" s="271"/>
      <c r="N39" s="271"/>
      <c r="O39" s="271"/>
      <c r="P39" s="271"/>
      <c r="Q39" s="271"/>
    </row>
    <row r="40" spans="1:17" ht="13.5" customHeight="1">
      <c r="A40" s="679" t="s">
        <v>967</v>
      </c>
      <c r="B40" s="292">
        <f>SUM(B37:B38)</f>
        <v>1</v>
      </c>
      <c r="C40" s="292">
        <f>SUM(C37:C38)</f>
        <v>0</v>
      </c>
      <c r="D40" s="292">
        <f>SUM(D37:D38)</f>
        <v>0</v>
      </c>
      <c r="E40" s="292">
        <f>197+121</f>
        <v>318</v>
      </c>
      <c r="F40" s="292">
        <f t="shared" si="0"/>
        <v>318</v>
      </c>
      <c r="G40" s="291"/>
      <c r="H40" s="291"/>
      <c r="I40" s="291"/>
      <c r="J40" s="297"/>
      <c r="K40" s="275"/>
      <c r="L40" s="271"/>
      <c r="M40" s="271"/>
      <c r="N40" s="271"/>
      <c r="O40" s="271"/>
      <c r="P40" s="271"/>
      <c r="Q40" s="271"/>
    </row>
    <row r="41" spans="1:17" ht="13.8" thickBot="1">
      <c r="A41" s="680" t="s">
        <v>34</v>
      </c>
      <c r="B41" s="681">
        <f>SUM(B39:B40)</f>
        <v>16</v>
      </c>
      <c r="C41" s="681">
        <f>SUM(C39:C40)</f>
        <v>-1</v>
      </c>
      <c r="D41" s="681">
        <f>SUM(D39:D40)</f>
        <v>0</v>
      </c>
      <c r="E41" s="681" t="s">
        <v>171</v>
      </c>
      <c r="F41" s="681">
        <f>SUM(F39:F40)</f>
        <v>3076</v>
      </c>
      <c r="G41" s="291"/>
      <c r="H41" s="291"/>
      <c r="I41" s="291"/>
      <c r="J41" s="297"/>
      <c r="K41" s="275"/>
      <c r="L41" s="271"/>
      <c r="M41" s="271"/>
      <c r="N41" s="271"/>
      <c r="O41" s="271"/>
      <c r="P41" s="271"/>
      <c r="Q41" s="271"/>
    </row>
    <row r="42" spans="1:17" ht="13.5" customHeight="1" thickTop="1">
      <c r="A42" s="335" t="s">
        <v>586</v>
      </c>
      <c r="B42" s="335"/>
      <c r="C42" s="682"/>
      <c r="D42" s="682"/>
      <c r="E42" s="682"/>
      <c r="F42" s="682"/>
      <c r="G42" s="291"/>
      <c r="H42" s="291"/>
      <c r="I42" s="291"/>
      <c r="J42" s="297"/>
      <c r="K42" s="275"/>
      <c r="L42" s="271"/>
    </row>
    <row r="43" spans="1:17" ht="13.5" customHeight="1">
      <c r="A43" s="305" t="s">
        <v>189</v>
      </c>
      <c r="B43" s="335"/>
      <c r="C43" s="682"/>
      <c r="D43" s="682"/>
      <c r="E43" s="682"/>
      <c r="F43" s="682"/>
      <c r="G43" s="291"/>
      <c r="H43" s="291"/>
      <c r="I43" s="291"/>
      <c r="J43" s="297"/>
      <c r="K43" s="275"/>
      <c r="L43" s="271"/>
    </row>
    <row r="44" spans="1:17" ht="13.5" customHeight="1">
      <c r="A44" s="335"/>
      <c r="B44" s="335"/>
      <c r="C44" s="682"/>
      <c r="D44" s="682"/>
      <c r="E44" s="682"/>
      <c r="F44" s="682"/>
      <c r="G44" s="291"/>
      <c r="H44" s="291"/>
      <c r="I44" s="291"/>
      <c r="J44" s="297"/>
      <c r="K44" s="275"/>
      <c r="L44" s="271"/>
    </row>
    <row r="45" spans="1:17" ht="13.5" customHeight="1" thickBot="1">
      <c r="A45" s="678" t="s">
        <v>587</v>
      </c>
      <c r="B45" s="806" t="s">
        <v>581</v>
      </c>
      <c r="C45" s="806" t="s">
        <v>582</v>
      </c>
      <c r="D45" s="806" t="s">
        <v>583</v>
      </c>
      <c r="E45" s="806" t="s">
        <v>588</v>
      </c>
      <c r="F45" s="806" t="s">
        <v>589</v>
      </c>
      <c r="G45" s="291"/>
      <c r="H45" s="291"/>
      <c r="I45" s="291"/>
      <c r="J45" s="297"/>
      <c r="K45" s="275"/>
      <c r="L45" s="271"/>
    </row>
    <row r="46" spans="1:17" ht="13.5" customHeight="1">
      <c r="A46" s="1201" t="s">
        <v>972</v>
      </c>
      <c r="B46" s="2">
        <v>16</v>
      </c>
      <c r="C46" s="2">
        <v>0</v>
      </c>
      <c r="D46" s="2">
        <v>0</v>
      </c>
      <c r="E46" s="613">
        <v>1.4</v>
      </c>
      <c r="F46" s="2">
        <f t="shared" ref="F46:F51" si="1">SUM(B46:D46)*E46</f>
        <v>22.4</v>
      </c>
      <c r="G46" s="291"/>
      <c r="H46" s="291"/>
      <c r="I46" s="291"/>
      <c r="J46" s="297"/>
      <c r="K46" s="275"/>
      <c r="L46" s="271"/>
    </row>
    <row r="47" spans="1:17" ht="13.5" customHeight="1">
      <c r="A47" s="1217" t="s">
        <v>973</v>
      </c>
      <c r="B47" s="2">
        <v>0</v>
      </c>
      <c r="C47" s="2">
        <v>-1</v>
      </c>
      <c r="D47" s="2">
        <v>0</v>
      </c>
      <c r="E47" s="688">
        <v>1.4</v>
      </c>
      <c r="F47" s="292">
        <f t="shared" si="1"/>
        <v>-1.4</v>
      </c>
      <c r="G47" s="291"/>
      <c r="H47" s="291"/>
      <c r="I47" s="291"/>
      <c r="J47" s="297"/>
      <c r="K47" s="275"/>
      <c r="L47" s="271"/>
    </row>
    <row r="48" spans="1:17">
      <c r="A48" s="1214" t="s">
        <v>666</v>
      </c>
      <c r="B48" s="1215">
        <f>SUM(B46:B47)</f>
        <v>16</v>
      </c>
      <c r="C48" s="1215">
        <f>SUM(C46:C47)</f>
        <v>-1</v>
      </c>
      <c r="D48" s="1215">
        <f>SUM(D46:D47)</f>
        <v>0</v>
      </c>
      <c r="E48" s="1218">
        <v>1.4</v>
      </c>
      <c r="F48" s="1215">
        <f t="shared" si="1"/>
        <v>21</v>
      </c>
      <c r="G48" s="291"/>
      <c r="H48" s="291"/>
      <c r="I48" s="291"/>
      <c r="J48" s="297"/>
      <c r="K48" s="275"/>
      <c r="L48" s="271"/>
    </row>
    <row r="49" spans="1:18">
      <c r="A49" s="679" t="s">
        <v>590</v>
      </c>
      <c r="B49" s="292">
        <v>217</v>
      </c>
      <c r="C49" s="292">
        <v>4</v>
      </c>
      <c r="D49" s="292">
        <v>0</v>
      </c>
      <c r="E49" s="688">
        <v>1.4</v>
      </c>
      <c r="F49" s="292">
        <f t="shared" si="1"/>
        <v>309.39999999999998</v>
      </c>
      <c r="G49" s="291"/>
      <c r="H49" s="291"/>
      <c r="I49" s="291"/>
      <c r="J49" s="297"/>
      <c r="K49" s="275"/>
      <c r="L49" s="291"/>
    </row>
    <row r="50" spans="1:18">
      <c r="A50" s="679" t="s">
        <v>591</v>
      </c>
      <c r="B50" s="292">
        <v>63</v>
      </c>
      <c r="C50" s="292">
        <v>4</v>
      </c>
      <c r="D50" s="292">
        <v>0</v>
      </c>
      <c r="E50" s="688">
        <v>1.4</v>
      </c>
      <c r="F50" s="292">
        <f t="shared" si="1"/>
        <v>93.8</v>
      </c>
      <c r="G50" s="291"/>
      <c r="H50" s="291"/>
      <c r="I50" s="291"/>
      <c r="J50" s="297"/>
      <c r="K50" s="275"/>
      <c r="L50" s="271"/>
    </row>
    <row r="51" spans="1:18" ht="13.8" thickBot="1">
      <c r="A51" s="680" t="s">
        <v>592</v>
      </c>
      <c r="B51" s="681">
        <f>SUM(B48:B50)</f>
        <v>296</v>
      </c>
      <c r="C51" s="681">
        <f>SUM(C48:C50)</f>
        <v>7</v>
      </c>
      <c r="D51" s="681">
        <f>SUM(D48:D50)</f>
        <v>0</v>
      </c>
      <c r="E51" s="689">
        <v>1.4</v>
      </c>
      <c r="F51" s="681">
        <f t="shared" si="1"/>
        <v>424.2</v>
      </c>
      <c r="G51" s="291"/>
      <c r="H51" s="291"/>
      <c r="I51" s="291"/>
      <c r="J51" s="297"/>
      <c r="K51" s="275"/>
      <c r="L51" s="1449"/>
      <c r="M51" s="1449"/>
      <c r="N51" s="1449"/>
      <c r="O51" s="1449"/>
      <c r="P51" s="1449"/>
      <c r="Q51" s="1449"/>
      <c r="R51" s="1449"/>
    </row>
    <row r="52" spans="1:18" ht="13.5" customHeight="1" thickTop="1">
      <c r="A52" s="335" t="s">
        <v>593</v>
      </c>
      <c r="B52" s="335"/>
      <c r="C52" s="682"/>
      <c r="D52" s="682"/>
      <c r="E52" s="682"/>
      <c r="F52" s="682"/>
      <c r="G52" s="291"/>
      <c r="H52" s="291"/>
      <c r="I52" s="291"/>
      <c r="J52" s="297"/>
      <c r="K52" s="275"/>
      <c r="L52" s="271"/>
    </row>
    <row r="53" spans="1:18" ht="13.5" customHeight="1">
      <c r="A53" s="305" t="s">
        <v>189</v>
      </c>
      <c r="B53" s="335"/>
      <c r="C53" s="682"/>
      <c r="D53" s="682"/>
      <c r="E53" s="682"/>
      <c r="F53" s="682"/>
      <c r="G53" s="291"/>
      <c r="H53" s="291"/>
      <c r="I53" s="291"/>
      <c r="J53" s="297"/>
      <c r="K53" s="275"/>
      <c r="L53" s="271"/>
    </row>
    <row r="54" spans="1:18" ht="13.5" customHeight="1">
      <c r="A54" s="305"/>
      <c r="B54" s="291"/>
      <c r="C54" s="291"/>
      <c r="D54" s="291"/>
      <c r="E54" s="291"/>
      <c r="F54" s="291"/>
      <c r="G54" s="291"/>
      <c r="H54" s="291"/>
      <c r="I54" s="291"/>
      <c r="J54" s="297"/>
      <c r="K54" s="275"/>
      <c r="L54" s="271"/>
    </row>
    <row r="55" spans="1:18">
      <c r="A55" s="1449" t="s">
        <v>594</v>
      </c>
      <c r="B55" s="1449"/>
      <c r="C55" s="1449"/>
      <c r="D55" s="1449"/>
      <c r="E55" s="291"/>
      <c r="F55" s="291"/>
      <c r="G55" s="291"/>
      <c r="H55" s="291"/>
      <c r="I55" s="291"/>
      <c r="J55" s="297"/>
      <c r="K55" s="275"/>
    </row>
    <row r="56" spans="1:18" ht="13.8" thickBot="1">
      <c r="A56" s="806" t="s">
        <v>595</v>
      </c>
      <c r="B56" s="806" t="s">
        <v>596</v>
      </c>
      <c r="C56" s="806" t="s">
        <v>597</v>
      </c>
      <c r="D56" s="806" t="s">
        <v>598</v>
      </c>
      <c r="E56" s="291"/>
      <c r="F56" s="291"/>
      <c r="G56" s="291"/>
      <c r="H56" s="291"/>
      <c r="I56" s="291"/>
      <c r="J56" s="297"/>
      <c r="K56" s="275"/>
    </row>
    <row r="57" spans="1:18">
      <c r="A57" s="670">
        <v>43644</v>
      </c>
      <c r="B57" s="671">
        <v>0.66666666666666663</v>
      </c>
      <c r="C57" s="672">
        <v>0.75</v>
      </c>
      <c r="D57" s="673">
        <v>2</v>
      </c>
      <c r="E57" s="291"/>
      <c r="F57" s="291"/>
      <c r="G57" s="291"/>
      <c r="H57" s="291"/>
      <c r="I57" s="291"/>
      <c r="J57" s="297"/>
      <c r="K57" s="275"/>
      <c r="L57"/>
    </row>
    <row r="58" spans="1:18">
      <c r="A58" s="674">
        <v>43683</v>
      </c>
      <c r="B58" s="675">
        <v>0.66666666666666663</v>
      </c>
      <c r="C58" s="676">
        <v>5.75</v>
      </c>
      <c r="D58" s="677">
        <v>2</v>
      </c>
      <c r="E58" s="291"/>
      <c r="F58" s="291"/>
      <c r="G58" s="291"/>
      <c r="H58" s="291"/>
      <c r="I58" s="291"/>
      <c r="J58" s="297"/>
      <c r="K58" s="275"/>
    </row>
    <row r="59" spans="1:18">
      <c r="A59" s="305" t="s">
        <v>189</v>
      </c>
      <c r="H59" s="291"/>
      <c r="I59" s="291"/>
      <c r="J59" s="297"/>
      <c r="K59" s="275"/>
    </row>
    <row r="60" spans="1:18">
      <c r="H60" s="291"/>
      <c r="I60" s="291"/>
      <c r="J60" s="297"/>
      <c r="K60" s="275"/>
    </row>
    <row r="61" spans="1:18">
      <c r="A61" s="5" t="s">
        <v>668</v>
      </c>
      <c r="J61" s="297"/>
      <c r="K61" s="275"/>
    </row>
    <row r="62" spans="1:18">
      <c r="A62" s="5"/>
      <c r="J62" s="297"/>
      <c r="K62" s="275"/>
    </row>
    <row r="63" spans="1:18" ht="13.5" customHeight="1">
      <c r="A63" s="725" t="s">
        <v>615</v>
      </c>
      <c r="J63" s="297"/>
      <c r="K63" s="275"/>
      <c r="L63"/>
    </row>
    <row r="64" spans="1:18" ht="27" thickBot="1">
      <c r="A64" s="806"/>
      <c r="B64" s="806" t="s">
        <v>616</v>
      </c>
      <c r="C64" s="806" t="s">
        <v>617</v>
      </c>
      <c r="D64" s="806" t="s">
        <v>618</v>
      </c>
      <c r="E64" s="806" t="s">
        <v>619</v>
      </c>
      <c r="F64" s="806" t="s">
        <v>620</v>
      </c>
      <c r="G64" s="806" t="s">
        <v>621</v>
      </c>
      <c r="J64" s="297"/>
      <c r="K64" s="275"/>
    </row>
    <row r="65" spans="1:12" ht="13.5" customHeight="1">
      <c r="A65" s="726" t="s">
        <v>622</v>
      </c>
      <c r="B65" s="257">
        <v>0.35616438356164382</v>
      </c>
      <c r="C65" s="257">
        <v>0.27397260273972601</v>
      </c>
      <c r="D65" s="257">
        <v>0.21917808219178081</v>
      </c>
      <c r="E65" s="257">
        <v>6.8493150684931503E-2</v>
      </c>
      <c r="F65" s="257">
        <v>2.7397260273972601E-2</v>
      </c>
      <c r="G65" s="257">
        <v>5.4794520547945313E-2</v>
      </c>
      <c r="J65" s="297"/>
      <c r="K65" s="275"/>
      <c r="L65"/>
    </row>
    <row r="66" spans="1:12" ht="13.5" customHeight="1">
      <c r="A66" s="726" t="s">
        <v>623</v>
      </c>
      <c r="B66" s="257">
        <v>0.27397260273972601</v>
      </c>
      <c r="C66" s="257">
        <v>0.24657534246575341</v>
      </c>
      <c r="D66" s="257">
        <v>0.26027397260273971</v>
      </c>
      <c r="E66" s="257">
        <v>9.5890410958904104E-2</v>
      </c>
      <c r="F66" s="257">
        <v>4.1095890410958902E-2</v>
      </c>
      <c r="G66" s="257">
        <v>8.2191780821917915E-2</v>
      </c>
      <c r="J66" s="297"/>
      <c r="K66" s="275"/>
    </row>
    <row r="67" spans="1:12" ht="13.5" customHeight="1">
      <c r="A67" s="726" t="s">
        <v>624</v>
      </c>
      <c r="B67" s="257">
        <v>0.46524064171122992</v>
      </c>
      <c r="C67" s="257">
        <v>0.28877005347593582</v>
      </c>
      <c r="D67" s="257">
        <v>0.13903743315508021</v>
      </c>
      <c r="E67" s="257">
        <v>4.2780748663101595E-2</v>
      </c>
      <c r="F67" s="257">
        <v>1.6042780748663103E-2</v>
      </c>
      <c r="G67" s="257">
        <v>4.8128342245989386E-2</v>
      </c>
      <c r="J67" s="297"/>
      <c r="K67" s="275"/>
    </row>
    <row r="68" spans="1:12">
      <c r="A68" s="726" t="s">
        <v>625</v>
      </c>
      <c r="B68" s="257">
        <v>0.37967914438502676</v>
      </c>
      <c r="C68" s="257">
        <v>0.29411764705882354</v>
      </c>
      <c r="D68" s="257">
        <v>0.16577540106951871</v>
      </c>
      <c r="E68" s="257">
        <v>5.3475935828877004E-2</v>
      </c>
      <c r="F68" s="257">
        <v>1.6042780748663103E-2</v>
      </c>
      <c r="G68" s="257">
        <v>9.0909090909090828E-2</v>
      </c>
      <c r="J68" s="297"/>
      <c r="K68" s="275"/>
    </row>
    <row r="69" spans="1:12">
      <c r="A69" s="726" t="s">
        <v>626</v>
      </c>
      <c r="B69" s="257">
        <v>0.40106951871657759</v>
      </c>
      <c r="C69" s="257">
        <v>0.28342245989304815</v>
      </c>
      <c r="D69" s="257">
        <v>0.18181818181818182</v>
      </c>
      <c r="E69" s="257">
        <v>3.2085561497326207E-2</v>
      </c>
      <c r="F69" s="257">
        <v>1.6042780748663103E-2</v>
      </c>
      <c r="G69" s="257">
        <v>8.5561497326203106E-2</v>
      </c>
      <c r="J69" s="297"/>
      <c r="K69" s="275"/>
      <c r="L69" s="271"/>
    </row>
    <row r="70" spans="1:12">
      <c r="A70" s="726" t="s">
        <v>627</v>
      </c>
      <c r="B70" s="257">
        <v>0.41711229946524064</v>
      </c>
      <c r="C70" s="257">
        <v>0.27272727272727271</v>
      </c>
      <c r="D70" s="257">
        <v>0.18716577540106949</v>
      </c>
      <c r="E70" s="257">
        <v>4.8128342245989303E-2</v>
      </c>
      <c r="F70" s="257">
        <v>2.6737967914438502E-2</v>
      </c>
      <c r="G70" s="257">
        <v>4.8128342245989386E-2</v>
      </c>
      <c r="J70" s="297"/>
      <c r="K70" s="275"/>
      <c r="L70" s="271"/>
    </row>
    <row r="71" spans="1:12" ht="13.5" customHeight="1">
      <c r="A71" s="726" t="s">
        <v>628</v>
      </c>
      <c r="B71" s="257">
        <v>0.32978723404255317</v>
      </c>
      <c r="C71" s="257">
        <v>0.47872340425531917</v>
      </c>
      <c r="D71" s="257">
        <v>0.13297872340425532</v>
      </c>
      <c r="E71" s="257">
        <v>4.2553191489361701E-2</v>
      </c>
      <c r="F71" s="257">
        <v>1.0638297872340425E-2</v>
      </c>
      <c r="G71" s="257">
        <v>5.3191489361702482E-3</v>
      </c>
      <c r="J71" s="297"/>
      <c r="K71" s="275"/>
      <c r="L71" s="271"/>
    </row>
    <row r="72" spans="1:12" ht="13.5" customHeight="1">
      <c r="A72" s="726" t="s">
        <v>629</v>
      </c>
      <c r="B72" s="257">
        <v>0.72340425531914898</v>
      </c>
      <c r="C72" s="257">
        <v>0.19680851063829788</v>
      </c>
      <c r="D72" s="257">
        <v>5.3191489361702128E-2</v>
      </c>
      <c r="E72" s="257">
        <v>5.3191489361702126E-3</v>
      </c>
      <c r="F72" s="257">
        <v>2.1276595744680851E-2</v>
      </c>
      <c r="G72" s="257">
        <v>0</v>
      </c>
      <c r="J72" s="297"/>
      <c r="K72" s="275"/>
      <c r="L72" s="271"/>
    </row>
    <row r="73" spans="1:12" ht="13.5" customHeight="1">
      <c r="A73" s="726" t="s">
        <v>630</v>
      </c>
      <c r="B73" s="257">
        <v>0.68085106382978722</v>
      </c>
      <c r="C73" s="257">
        <v>0.18085106382978725</v>
      </c>
      <c r="D73" s="257">
        <v>7.4468085106382975E-2</v>
      </c>
      <c r="E73" s="257">
        <v>3.1914893617021274E-2</v>
      </c>
      <c r="F73" s="257">
        <v>2.1276595744680851E-2</v>
      </c>
      <c r="G73" s="257">
        <v>1.0638297872340496E-2</v>
      </c>
      <c r="J73" s="297"/>
      <c r="K73" s="275"/>
      <c r="L73" s="271"/>
    </row>
    <row r="74" spans="1:12">
      <c r="A74" s="726" t="s">
        <v>631</v>
      </c>
      <c r="B74" s="257">
        <v>0.92021276595744683</v>
      </c>
      <c r="C74" s="257">
        <v>3.1914893617021274E-2</v>
      </c>
      <c r="D74" s="257">
        <v>2.6595744680851064E-2</v>
      </c>
      <c r="E74" s="257">
        <v>0</v>
      </c>
      <c r="F74" s="257">
        <v>1.5957446808510637E-2</v>
      </c>
      <c r="G74" s="257">
        <v>5.3191489361701372E-3</v>
      </c>
      <c r="J74" s="297"/>
      <c r="K74" s="275"/>
      <c r="L74" s="271"/>
    </row>
    <row r="75" spans="1:12">
      <c r="A75" s="727" t="s">
        <v>632</v>
      </c>
      <c r="B75" s="728">
        <v>0.69680851063829796</v>
      </c>
      <c r="C75" s="728">
        <v>0.20744680851063829</v>
      </c>
      <c r="D75" s="728">
        <v>7.9787234042553196E-2</v>
      </c>
      <c r="E75" s="728">
        <v>5.3191489361702126E-3</v>
      </c>
      <c r="F75" s="728">
        <v>1.0638297872340425E-2</v>
      </c>
      <c r="G75" s="728">
        <v>0</v>
      </c>
      <c r="J75" s="297"/>
      <c r="K75" s="275"/>
      <c r="L75" s="271"/>
    </row>
    <row r="76" spans="1:12">
      <c r="J76" s="297"/>
      <c r="K76" s="275"/>
      <c r="L76" s="271"/>
    </row>
    <row r="77" spans="1:12" ht="13.5" customHeight="1">
      <c r="A77" s="725" t="s">
        <v>633</v>
      </c>
      <c r="J77" s="297"/>
      <c r="K77" s="275"/>
      <c r="L77" s="271"/>
    </row>
    <row r="78" spans="1:12" ht="13.5" customHeight="1" thickBot="1">
      <c r="A78" s="806"/>
      <c r="B78" s="806" t="s">
        <v>634</v>
      </c>
      <c r="C78" s="806" t="s">
        <v>635</v>
      </c>
      <c r="D78" s="806" t="s">
        <v>636</v>
      </c>
      <c r="J78" s="297"/>
      <c r="K78" s="275"/>
      <c r="L78" s="271"/>
    </row>
    <row r="79" spans="1:12" ht="13.5" customHeight="1">
      <c r="A79" s="726" t="s">
        <v>637</v>
      </c>
      <c r="B79" s="257">
        <v>0.64945652173913049</v>
      </c>
      <c r="C79" s="257">
        <v>0.52500000000000002</v>
      </c>
      <c r="D79" s="257">
        <v>0.6785714285714286</v>
      </c>
      <c r="J79" s="297"/>
      <c r="K79" s="275"/>
      <c r="L79" s="271"/>
    </row>
    <row r="80" spans="1:12" ht="13.5" customHeight="1">
      <c r="A80" s="726" t="s">
        <v>638</v>
      </c>
      <c r="B80" s="257">
        <v>0.25543478260869568</v>
      </c>
      <c r="C80" s="257">
        <v>0.21666666666666667</v>
      </c>
      <c r="D80" s="257">
        <v>0.17142857142857143</v>
      </c>
      <c r="J80" s="297"/>
      <c r="K80" s="275"/>
      <c r="L80" s="271"/>
    </row>
    <row r="81" spans="1:12">
      <c r="A81" s="726" t="s">
        <v>639</v>
      </c>
      <c r="B81" s="257">
        <v>0.16304347826086957</v>
      </c>
      <c r="C81" s="257">
        <v>0.2</v>
      </c>
      <c r="D81" s="257">
        <v>0.17857142857142858</v>
      </c>
      <c r="J81" s="297"/>
      <c r="K81" s="275"/>
      <c r="L81" s="271"/>
    </row>
    <row r="82" spans="1:12">
      <c r="A82" s="726" t="s">
        <v>640</v>
      </c>
      <c r="B82" s="257">
        <v>0.11684782608695653</v>
      </c>
      <c r="C82" s="257">
        <v>0.15</v>
      </c>
      <c r="D82" s="257">
        <v>0.1357142857142857</v>
      </c>
      <c r="J82" s="297"/>
      <c r="K82" s="275"/>
      <c r="L82" s="271"/>
    </row>
    <row r="83" spans="1:12" ht="13.5" customHeight="1">
      <c r="A83" s="726" t="s">
        <v>641</v>
      </c>
      <c r="B83" s="257">
        <v>0.18206521739130432</v>
      </c>
      <c r="C83" s="257">
        <v>0.10833333333333334</v>
      </c>
      <c r="D83" s="257">
        <v>0.12142857142857143</v>
      </c>
      <c r="J83" s="297"/>
      <c r="K83" s="275"/>
      <c r="L83" s="271"/>
    </row>
    <row r="84" spans="1:12" ht="13.5" customHeight="1">
      <c r="A84" s="726" t="s">
        <v>642</v>
      </c>
      <c r="B84" s="257">
        <v>6.7934782608695649E-2</v>
      </c>
      <c r="C84" s="257">
        <v>4.1666666666666671E-2</v>
      </c>
      <c r="D84" s="257">
        <v>1.4285714285714285E-2</v>
      </c>
      <c r="J84" s="297"/>
      <c r="K84" s="275"/>
      <c r="L84" s="271"/>
    </row>
    <row r="85" spans="1:12" ht="13.5" customHeight="1">
      <c r="A85" s="726" t="s">
        <v>643</v>
      </c>
      <c r="B85" s="257">
        <v>5.434782608695652E-3</v>
      </c>
      <c r="C85" s="257">
        <v>8.3333333333333332E-3</v>
      </c>
      <c r="D85" s="257">
        <v>1.4285714285714285E-2</v>
      </c>
      <c r="J85" s="297"/>
      <c r="K85" s="275"/>
      <c r="L85" s="271"/>
    </row>
    <row r="86" spans="1:12" ht="13.5" customHeight="1">
      <c r="A86" s="727" t="s">
        <v>621</v>
      </c>
      <c r="B86" s="728">
        <v>2.717391304347826E-3</v>
      </c>
      <c r="C86" s="728">
        <v>0</v>
      </c>
      <c r="D86" s="728">
        <v>0</v>
      </c>
      <c r="J86" s="297"/>
      <c r="K86" s="275"/>
      <c r="L86" s="271"/>
    </row>
    <row r="87" spans="1:12">
      <c r="J87" s="297"/>
      <c r="K87" s="275"/>
      <c r="L87" s="271"/>
    </row>
    <row r="88" spans="1:12">
      <c r="A88" s="1445" t="s">
        <v>644</v>
      </c>
      <c r="B88" s="1445"/>
      <c r="C88" s="1445"/>
      <c r="D88" s="1445"/>
      <c r="E88" s="1445"/>
      <c r="F88" s="1445"/>
      <c r="G88" s="1445"/>
      <c r="H88" s="1445"/>
      <c r="I88" s="1445"/>
      <c r="J88" s="297"/>
      <c r="K88" s="275"/>
      <c r="L88" s="271"/>
    </row>
    <row r="89" spans="1:12" ht="27" thickBot="1">
      <c r="A89" s="806"/>
      <c r="B89" s="806" t="s">
        <v>645</v>
      </c>
      <c r="C89" s="806" t="s">
        <v>646</v>
      </c>
      <c r="D89" s="806" t="s">
        <v>647</v>
      </c>
      <c r="J89" s="297"/>
      <c r="K89" s="275"/>
      <c r="L89" s="271"/>
    </row>
    <row r="90" spans="1:12">
      <c r="A90" s="726" t="s">
        <v>648</v>
      </c>
      <c r="B90" s="257">
        <v>8.9743589743589744E-2</v>
      </c>
      <c r="C90" s="257">
        <v>0.10434782608695652</v>
      </c>
      <c r="D90" s="257">
        <v>0.13043478260869565</v>
      </c>
      <c r="J90" s="297"/>
      <c r="K90" s="275"/>
      <c r="L90" s="271"/>
    </row>
    <row r="91" spans="1:12">
      <c r="A91" s="726" t="s">
        <v>649</v>
      </c>
      <c r="B91" s="257">
        <v>0.15641025641025641</v>
      </c>
      <c r="C91" s="257">
        <v>0.10434782608695652</v>
      </c>
      <c r="D91" s="257">
        <v>0.20496894409937888</v>
      </c>
      <c r="J91" s="297"/>
      <c r="K91" s="275"/>
      <c r="L91" s="271"/>
    </row>
    <row r="92" spans="1:12">
      <c r="A92" s="726" t="s">
        <v>650</v>
      </c>
      <c r="B92" s="257">
        <v>0.6333333333333333</v>
      </c>
      <c r="C92" s="257">
        <v>0.70434782608695656</v>
      </c>
      <c r="D92" s="257">
        <v>0.55900621118012417</v>
      </c>
      <c r="J92" s="297"/>
      <c r="K92" s="275"/>
      <c r="L92" s="271"/>
    </row>
    <row r="93" spans="1:12">
      <c r="A93" s="727" t="s">
        <v>551</v>
      </c>
      <c r="B93" s="728">
        <v>0.12051282051282051</v>
      </c>
      <c r="C93" s="728">
        <v>8.6956521739130432E-2</v>
      </c>
      <c r="D93" s="728">
        <v>0.10559006211180125</v>
      </c>
      <c r="J93" s="297"/>
      <c r="K93" s="275"/>
      <c r="L93" s="271"/>
    </row>
    <row r="94" spans="1:12">
      <c r="J94" s="297"/>
      <c r="K94" s="275"/>
      <c r="L94" s="271"/>
    </row>
    <row r="95" spans="1:12">
      <c r="J95" s="297"/>
      <c r="K95" s="275"/>
      <c r="L95" s="271"/>
    </row>
    <row r="96" spans="1:12">
      <c r="J96" s="297"/>
      <c r="K96" s="275"/>
    </row>
  </sheetData>
  <mergeCells count="25">
    <mergeCell ref="L51:R51"/>
    <mergeCell ref="A9:G9"/>
    <mergeCell ref="A8:G8"/>
    <mergeCell ref="A7:G7"/>
    <mergeCell ref="A26:C26"/>
    <mergeCell ref="B10:D10"/>
    <mergeCell ref="A30:I30"/>
    <mergeCell ref="L7:R7"/>
    <mergeCell ref="L6:R6"/>
    <mergeCell ref="L4:R4"/>
    <mergeCell ref="L5:R5"/>
    <mergeCell ref="A1:R1"/>
    <mergeCell ref="A2:R2"/>
    <mergeCell ref="A3:R3"/>
    <mergeCell ref="A4:G4"/>
    <mergeCell ref="A88:I88"/>
    <mergeCell ref="A6:G6"/>
    <mergeCell ref="A5:G5"/>
    <mergeCell ref="E10:G10"/>
    <mergeCell ref="A24:D24"/>
    <mergeCell ref="A55:D55"/>
    <mergeCell ref="A15:G15"/>
    <mergeCell ref="A16:G16"/>
    <mergeCell ref="B17:D17"/>
    <mergeCell ref="E17:G17"/>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Normal="100" workbookViewId="0">
      <selection sqref="A1:R1"/>
    </sheetView>
  </sheetViews>
  <sheetFormatPr defaultColWidth="9.109375" defaultRowHeight="13.2"/>
  <cols>
    <col min="1" max="1" width="35.88671875" customWidth="1"/>
    <col min="2" max="2" width="19.33203125" style="2" customWidth="1"/>
    <col min="3" max="3" width="21.44140625" style="30" customWidth="1"/>
    <col min="4" max="4" width="17.33203125" style="30" customWidth="1"/>
    <col min="5" max="5" width="15.6640625" style="30" customWidth="1"/>
    <col min="6" max="6" width="22.33203125" style="30" customWidth="1"/>
    <col min="7" max="7" width="17.44140625" style="30" customWidth="1"/>
    <col min="8" max="9" width="15.33203125" style="30" customWidth="1"/>
    <col min="10" max="10" width="0.5546875" style="87" customWidth="1"/>
    <col min="11" max="11" width="11.6640625" style="30" customWidth="1"/>
    <col min="12" max="12" width="12.6640625" style="30" customWidth="1"/>
    <col min="13" max="16" width="12.6640625" customWidth="1"/>
    <col min="17" max="17" width="9.33203125" customWidth="1"/>
  </cols>
  <sheetData>
    <row r="1" spans="1:18" ht="13.35" customHeight="1">
      <c r="A1" s="1458" t="s">
        <v>0</v>
      </c>
      <c r="B1" s="1458"/>
      <c r="C1" s="1458"/>
      <c r="D1" s="1458"/>
      <c r="E1" s="1458"/>
      <c r="F1" s="1458"/>
      <c r="G1" s="1458"/>
      <c r="H1" s="1458"/>
      <c r="I1" s="1458"/>
      <c r="J1" s="1458"/>
      <c r="K1" s="1458"/>
      <c r="L1" s="1458"/>
      <c r="M1" s="1458"/>
      <c r="N1" s="1458"/>
      <c r="O1" s="1458"/>
      <c r="P1" s="1458"/>
      <c r="Q1" s="1458"/>
      <c r="R1" s="1458"/>
    </row>
    <row r="2" spans="1:18" ht="35.25" customHeight="1">
      <c r="A2" s="1459"/>
      <c r="B2" s="1459"/>
      <c r="C2" s="1459"/>
      <c r="D2" s="1459"/>
      <c r="E2" s="1459"/>
      <c r="F2" s="1459"/>
      <c r="G2" s="1459"/>
      <c r="H2" s="1459"/>
      <c r="I2" s="1459"/>
      <c r="J2" s="1459"/>
      <c r="K2" s="1459"/>
      <c r="L2" s="1459"/>
      <c r="M2" s="1459"/>
      <c r="N2" s="1459"/>
      <c r="O2" s="1459"/>
      <c r="P2" s="1459"/>
      <c r="Q2" s="1459"/>
      <c r="R2" s="1459"/>
    </row>
    <row r="3" spans="1:18">
      <c r="A3" s="1460"/>
      <c r="B3" s="1460"/>
      <c r="C3" s="1460"/>
      <c r="D3" s="1460"/>
      <c r="E3" s="1460"/>
      <c r="F3" s="1460"/>
      <c r="G3" s="1460"/>
      <c r="H3" s="1460"/>
      <c r="I3" s="1460"/>
      <c r="J3" s="1460"/>
      <c r="K3" s="1460"/>
      <c r="L3" s="1460"/>
      <c r="M3" s="1460"/>
      <c r="N3" s="1460"/>
      <c r="O3" s="1460"/>
      <c r="P3" s="1460"/>
      <c r="Q3" s="1460"/>
      <c r="R3" s="1460"/>
    </row>
    <row r="4" spans="1:18" ht="30" customHeight="1">
      <c r="A4" s="1461" t="s">
        <v>653</v>
      </c>
      <c r="B4" s="1461"/>
      <c r="C4" s="1461"/>
      <c r="D4" s="1461"/>
      <c r="E4" s="1461"/>
      <c r="F4" s="1461"/>
      <c r="G4" s="1461"/>
      <c r="H4" s="621"/>
      <c r="I4" s="621"/>
      <c r="J4" s="622"/>
      <c r="K4" s="621"/>
      <c r="L4" s="1461" t="s">
        <v>654</v>
      </c>
      <c r="M4" s="1461"/>
      <c r="N4" s="1461"/>
      <c r="O4" s="1461"/>
      <c r="P4" s="1461"/>
      <c r="Q4" s="1461"/>
      <c r="R4" s="1461"/>
    </row>
    <row r="5" spans="1:18" ht="15.6">
      <c r="A5" s="1456" t="s">
        <v>181</v>
      </c>
      <c r="B5" s="1456"/>
      <c r="C5" s="1456"/>
      <c r="D5" s="1456"/>
      <c r="E5" s="1456"/>
      <c r="F5" s="1456"/>
      <c r="G5" s="1456"/>
      <c r="H5" s="621"/>
      <c r="I5" s="621"/>
      <c r="J5" s="622"/>
      <c r="K5" s="623"/>
      <c r="L5" s="1457" t="s">
        <v>345</v>
      </c>
      <c r="M5" s="1457"/>
      <c r="N5" s="1457"/>
      <c r="O5" s="1457"/>
      <c r="P5" s="1457"/>
      <c r="Q5" s="1457"/>
      <c r="R5" s="1457"/>
    </row>
    <row r="6" spans="1:18" ht="13.5" customHeight="1">
      <c r="A6" s="1459"/>
      <c r="B6" s="1459"/>
      <c r="C6" s="1459"/>
      <c r="D6" s="1459"/>
      <c r="E6" s="1459"/>
      <c r="F6" s="1459"/>
      <c r="G6" s="1459"/>
      <c r="H6" s="621"/>
      <c r="I6" s="621"/>
      <c r="J6" s="622"/>
      <c r="K6" s="624"/>
      <c r="L6" s="824"/>
      <c r="M6" s="624"/>
      <c r="N6" s="624"/>
      <c r="O6" s="624"/>
      <c r="P6" s="624"/>
      <c r="Q6" s="624"/>
    </row>
    <row r="7" spans="1:18" ht="13.5" customHeight="1">
      <c r="A7" s="1462" t="s">
        <v>45</v>
      </c>
      <c r="B7" s="1462"/>
      <c r="C7" s="1462"/>
      <c r="D7" s="1462"/>
      <c r="E7" s="1462"/>
      <c r="F7" s="1462"/>
      <c r="G7" s="1462"/>
      <c r="H7" s="621"/>
      <c r="I7" s="621"/>
      <c r="J7" s="622"/>
      <c r="K7" s="624"/>
      <c r="L7"/>
    </row>
    <row r="8" spans="1:18" ht="13.5" customHeight="1">
      <c r="A8" s="1459"/>
      <c r="B8" s="1459"/>
      <c r="C8" s="1459"/>
      <c r="D8" s="1459"/>
      <c r="E8" s="1459"/>
      <c r="F8" s="1459"/>
      <c r="G8" s="1459"/>
      <c r="H8" s="621"/>
      <c r="I8" s="621"/>
      <c r="J8" s="622"/>
      <c r="K8" s="624"/>
      <c r="L8" s="624"/>
      <c r="M8" s="624"/>
      <c r="N8" s="624"/>
      <c r="O8" s="624"/>
      <c r="P8" s="624"/>
      <c r="Q8" s="624"/>
    </row>
    <row r="9" spans="1:18" ht="13.5" customHeight="1">
      <c r="A9" s="1463" t="s">
        <v>182</v>
      </c>
      <c r="B9" s="1463"/>
      <c r="C9" s="1463"/>
      <c r="D9" s="1463"/>
      <c r="E9" s="1463"/>
      <c r="F9" s="1463"/>
      <c r="G9" s="1463"/>
      <c r="H9" s="621"/>
      <c r="I9" s="621"/>
      <c r="J9" s="622"/>
      <c r="K9" s="624"/>
      <c r="L9" s="624"/>
      <c r="M9" s="624"/>
      <c r="N9" s="624"/>
      <c r="O9" s="624"/>
      <c r="P9" s="624"/>
      <c r="Q9" s="624"/>
    </row>
    <row r="10" spans="1:18" ht="13.8" thickBot="1">
      <c r="A10" s="625"/>
      <c r="B10" s="1464" t="s">
        <v>51</v>
      </c>
      <c r="C10" s="1465"/>
      <c r="D10" s="1466"/>
      <c r="E10" s="1467" t="s">
        <v>52</v>
      </c>
      <c r="F10" s="1468"/>
      <c r="G10" s="1468"/>
      <c r="H10" s="626"/>
      <c r="I10" s="621"/>
      <c r="J10" s="297"/>
      <c r="K10" s="624"/>
      <c r="L10" s="624"/>
      <c r="M10" s="624"/>
      <c r="N10" s="624"/>
      <c r="O10" s="624"/>
      <c r="P10" s="624"/>
      <c r="Q10" s="624"/>
    </row>
    <row r="11" spans="1:18" ht="28.5" customHeight="1">
      <c r="A11" s="627"/>
      <c r="B11" s="628" t="s">
        <v>183</v>
      </c>
      <c r="C11" s="628" t="s">
        <v>184</v>
      </c>
      <c r="D11" s="629" t="s">
        <v>185</v>
      </c>
      <c r="E11" s="355" t="s">
        <v>186</v>
      </c>
      <c r="F11" s="628" t="s">
        <v>184</v>
      </c>
      <c r="G11" s="628" t="s">
        <v>57</v>
      </c>
      <c r="H11" s="621"/>
      <c r="I11" s="621"/>
      <c r="J11" s="298"/>
    </row>
    <row r="12" spans="1:18" ht="13.35" customHeight="1">
      <c r="A12" s="630" t="s">
        <v>187</v>
      </c>
      <c r="B12" s="632" t="s">
        <v>87</v>
      </c>
      <c r="C12" s="632" t="s">
        <v>87</v>
      </c>
      <c r="D12" s="632" t="s">
        <v>87</v>
      </c>
      <c r="E12" s="631" t="s">
        <v>87</v>
      </c>
      <c r="F12" s="632" t="s">
        <v>87</v>
      </c>
      <c r="G12" s="633" t="s">
        <v>87</v>
      </c>
      <c r="H12" s="621"/>
      <c r="I12" s="621"/>
      <c r="J12" s="634"/>
    </row>
    <row r="13" spans="1:18" ht="13.35" customHeight="1">
      <c r="A13" s="630" t="s">
        <v>188</v>
      </c>
      <c r="B13" s="631">
        <v>16500</v>
      </c>
      <c r="C13" s="631">
        <f>C23</f>
        <v>13463.53</v>
      </c>
      <c r="D13" s="226">
        <f>C13/B13</f>
        <v>0.81597151515151523</v>
      </c>
      <c r="E13" s="631">
        <f>E23</f>
        <v>15000</v>
      </c>
      <c r="F13" s="631">
        <f>C13</f>
        <v>13463.53</v>
      </c>
      <c r="G13" s="257">
        <f>F13/E13</f>
        <v>0.89756866666666668</v>
      </c>
      <c r="H13" s="621"/>
      <c r="I13" s="621"/>
      <c r="J13" s="298"/>
      <c r="K13" s="624"/>
      <c r="L13" s="624"/>
      <c r="M13" s="624"/>
      <c r="N13" s="624"/>
      <c r="O13" s="624"/>
      <c r="P13" s="624"/>
      <c r="Q13" s="624"/>
    </row>
    <row r="14" spans="1:18" ht="13.5" customHeight="1">
      <c r="A14" s="635"/>
      <c r="B14" s="631"/>
      <c r="C14" s="631"/>
      <c r="D14" s="631"/>
      <c r="E14" s="257"/>
      <c r="F14" s="631"/>
      <c r="G14" s="257"/>
      <c r="H14" s="621"/>
      <c r="I14" s="621"/>
      <c r="J14" s="298"/>
      <c r="K14" s="624"/>
      <c r="L14" s="624"/>
      <c r="M14" s="624"/>
      <c r="N14" s="624"/>
      <c r="O14" s="624"/>
      <c r="P14" s="624"/>
      <c r="Q14" s="624"/>
    </row>
    <row r="15" spans="1:18" ht="13.5" customHeight="1">
      <c r="A15" s="305" t="s">
        <v>189</v>
      </c>
      <c r="B15" s="631"/>
      <c r="C15" s="631"/>
      <c r="D15" s="631"/>
      <c r="E15" s="257"/>
      <c r="F15" s="631"/>
      <c r="G15" s="257"/>
      <c r="H15" s="621"/>
      <c r="I15" s="621"/>
      <c r="J15" s="298"/>
      <c r="K15" s="624"/>
      <c r="L15" s="624"/>
      <c r="M15" s="624"/>
      <c r="N15" s="624"/>
      <c r="O15" s="624"/>
      <c r="P15" s="624"/>
      <c r="Q15" s="624"/>
    </row>
    <row r="16" spans="1:18" ht="13.5" customHeight="1">
      <c r="A16" s="305" t="s">
        <v>655</v>
      </c>
      <c r="B16" s="631"/>
      <c r="C16" s="631"/>
      <c r="D16" s="631"/>
      <c r="E16" s="257"/>
      <c r="F16" s="631"/>
      <c r="G16" s="257"/>
      <c r="H16" s="621"/>
      <c r="I16" s="621"/>
      <c r="J16" s="298"/>
      <c r="K16" s="624"/>
      <c r="L16" s="624"/>
      <c r="M16" s="624"/>
      <c r="N16" s="624"/>
      <c r="O16" s="624"/>
      <c r="P16" s="624"/>
      <c r="Q16" s="624"/>
    </row>
    <row r="17" spans="1:17" ht="13.5" customHeight="1">
      <c r="A17" s="305"/>
      <c r="B17" s="631"/>
      <c r="C17" s="631"/>
      <c r="D17" s="631"/>
      <c r="E17" s="257"/>
      <c r="F17" s="631"/>
      <c r="G17" s="257"/>
      <c r="H17" s="621"/>
      <c r="I17" s="621"/>
      <c r="J17" s="298"/>
      <c r="K17" s="624"/>
      <c r="L17" s="624"/>
      <c r="M17" s="624"/>
      <c r="N17" s="624"/>
      <c r="O17" s="624"/>
      <c r="P17" s="624"/>
      <c r="Q17" s="624"/>
    </row>
    <row r="18" spans="1:17" ht="13.5" customHeight="1">
      <c r="A18" s="1463" t="s">
        <v>656</v>
      </c>
      <c r="B18" s="1463"/>
      <c r="C18" s="1463"/>
      <c r="D18" s="1463"/>
      <c r="E18" s="1463"/>
      <c r="F18" s="1463"/>
      <c r="G18" s="1463"/>
      <c r="H18" s="621"/>
      <c r="I18" s="621"/>
      <c r="J18" s="298"/>
      <c r="K18" s="624"/>
      <c r="L18" s="624"/>
      <c r="M18" s="624"/>
      <c r="N18" s="624"/>
      <c r="O18" s="624"/>
      <c r="P18" s="624"/>
      <c r="Q18" s="624"/>
    </row>
    <row r="19" spans="1:17" ht="13.5" customHeight="1" thickBot="1">
      <c r="A19" s="625"/>
      <c r="B19" s="1464" t="s">
        <v>51</v>
      </c>
      <c r="C19" s="1465"/>
      <c r="D19" s="1466"/>
      <c r="E19" s="1467" t="s">
        <v>52</v>
      </c>
      <c r="F19" s="1468"/>
      <c r="G19" s="1468"/>
      <c r="H19" s="621"/>
      <c r="I19" s="621"/>
      <c r="J19" s="298"/>
      <c r="K19" s="624"/>
      <c r="L19" s="624"/>
      <c r="M19" s="624"/>
      <c r="N19" s="624"/>
      <c r="O19" s="624"/>
      <c r="P19" s="624"/>
      <c r="Q19" s="624"/>
    </row>
    <row r="20" spans="1:17" ht="37.5" customHeight="1" thickBot="1">
      <c r="A20" s="627"/>
      <c r="B20" s="628" t="s">
        <v>183</v>
      </c>
      <c r="C20" s="628" t="s">
        <v>184</v>
      </c>
      <c r="D20" s="629" t="s">
        <v>185</v>
      </c>
      <c r="E20" s="355" t="s">
        <v>186</v>
      </c>
      <c r="F20" s="628" t="s">
        <v>184</v>
      </c>
      <c r="G20" s="628" t="s">
        <v>57</v>
      </c>
      <c r="H20" s="621"/>
      <c r="I20" s="621"/>
      <c r="J20" s="298"/>
      <c r="K20" s="624"/>
      <c r="L20" s="624"/>
      <c r="M20" s="624"/>
      <c r="N20" s="624"/>
      <c r="O20" s="624"/>
      <c r="P20" s="624"/>
      <c r="Q20" s="624"/>
    </row>
    <row r="21" spans="1:17" ht="13.5" customHeight="1">
      <c r="A21" s="636" t="s">
        <v>657</v>
      </c>
      <c r="B21" s="631">
        <v>6012</v>
      </c>
      <c r="C21" s="631">
        <v>3971</v>
      </c>
      <c r="D21" s="225">
        <f>C21/B21</f>
        <v>0.6605123087159015</v>
      </c>
      <c r="E21" s="1469" t="s">
        <v>171</v>
      </c>
      <c r="F21" s="1469" t="s">
        <v>171</v>
      </c>
      <c r="G21" s="1469" t="s">
        <v>171</v>
      </c>
      <c r="H21" s="621"/>
      <c r="I21" s="621"/>
      <c r="J21" s="298"/>
      <c r="K21" s="624"/>
      <c r="L21" s="624"/>
      <c r="M21" s="624"/>
      <c r="N21" s="624"/>
      <c r="O21" s="624"/>
      <c r="P21" s="624"/>
      <c r="Q21" s="624"/>
    </row>
    <row r="22" spans="1:17" ht="13.5" customHeight="1">
      <c r="A22" s="636" t="s">
        <v>658</v>
      </c>
      <c r="B22" s="631">
        <v>10488</v>
      </c>
      <c r="C22" s="631">
        <v>9492.5300000000007</v>
      </c>
      <c r="D22" s="257">
        <f>C22/B22</f>
        <v>0.90508485888634638</v>
      </c>
      <c r="E22" s="1470"/>
      <c r="F22" s="1470"/>
      <c r="G22" s="1470"/>
      <c r="H22" s="621"/>
      <c r="I22" s="621"/>
      <c r="J22" s="298"/>
      <c r="K22" s="624"/>
      <c r="L22" s="624"/>
      <c r="M22" s="624"/>
      <c r="N22" s="624"/>
      <c r="O22" s="624"/>
      <c r="P22" s="624"/>
      <c r="Q22" s="624"/>
    </row>
    <row r="23" spans="1:17" ht="13.5" customHeight="1">
      <c r="A23" s="637" t="s">
        <v>659</v>
      </c>
      <c r="B23" s="631">
        <f>SUM(B21:B22)</f>
        <v>16500</v>
      </c>
      <c r="C23" s="631">
        <f>SUM(C21:C22)</f>
        <v>13463.53</v>
      </c>
      <c r="D23" s="257">
        <f>C23/B23</f>
        <v>0.81597151515151523</v>
      </c>
      <c r="E23" s="631">
        <v>15000</v>
      </c>
      <c r="F23" s="631">
        <f>C23</f>
        <v>13463.53</v>
      </c>
      <c r="G23" s="257">
        <f>F23/E23</f>
        <v>0.89756866666666668</v>
      </c>
      <c r="H23" s="621"/>
      <c r="I23" s="621"/>
      <c r="J23" s="298"/>
      <c r="K23" s="624"/>
      <c r="L23" s="624"/>
      <c r="M23" s="624"/>
      <c r="N23" s="624"/>
      <c r="O23" s="624"/>
      <c r="P23" s="624"/>
      <c r="Q23" s="624"/>
    </row>
    <row r="24" spans="1:17" ht="13.5" customHeight="1">
      <c r="A24" s="635"/>
      <c r="B24" s="631"/>
      <c r="C24" s="631"/>
      <c r="D24" s="631"/>
      <c r="E24" s="631"/>
      <c r="F24" s="631"/>
      <c r="G24" s="257"/>
      <c r="H24" s="621"/>
      <c r="I24" s="621"/>
      <c r="J24" s="298"/>
      <c r="K24" s="624"/>
      <c r="L24" s="624"/>
      <c r="M24" s="624"/>
      <c r="N24" s="624"/>
      <c r="O24" s="624"/>
      <c r="P24" s="624"/>
      <c r="Q24" s="624"/>
    </row>
    <row r="25" spans="1:17" ht="13.5" customHeight="1">
      <c r="A25" s="305" t="s">
        <v>189</v>
      </c>
      <c r="B25" s="631"/>
      <c r="C25" s="631"/>
      <c r="D25" s="631"/>
      <c r="E25" s="257"/>
      <c r="F25" s="631"/>
      <c r="G25" s="257"/>
      <c r="H25" s="621"/>
      <c r="I25" s="621"/>
      <c r="J25" s="298"/>
      <c r="K25" s="624"/>
      <c r="L25" s="624"/>
      <c r="M25" s="624"/>
      <c r="N25" s="624"/>
      <c r="O25" s="624"/>
      <c r="P25" s="624"/>
      <c r="Q25" s="624"/>
    </row>
    <row r="26" spans="1:17" ht="13.5" customHeight="1">
      <c r="A26" s="305" t="s">
        <v>655</v>
      </c>
      <c r="B26" s="631"/>
      <c r="C26" s="631"/>
      <c r="D26" s="631"/>
      <c r="E26" s="257"/>
      <c r="F26" s="631"/>
      <c r="G26" s="257"/>
      <c r="H26" s="621"/>
      <c r="I26" s="621"/>
      <c r="J26" s="298"/>
      <c r="K26" s="624"/>
      <c r="L26" s="624"/>
      <c r="M26" s="624"/>
      <c r="N26" s="624"/>
      <c r="O26" s="624"/>
      <c r="P26" s="624"/>
      <c r="Q26" s="624"/>
    </row>
    <row r="27" spans="1:17" ht="13.5" customHeight="1">
      <c r="A27" s="305"/>
      <c r="B27" s="631"/>
      <c r="C27" s="631"/>
      <c r="D27" s="631"/>
      <c r="E27" s="257"/>
      <c r="F27" s="631"/>
      <c r="G27" s="257"/>
      <c r="H27" s="621"/>
      <c r="I27" s="621"/>
      <c r="J27" s="298"/>
      <c r="K27" s="624"/>
      <c r="L27" s="624"/>
      <c r="M27" s="624"/>
      <c r="N27" s="624"/>
      <c r="O27" s="624"/>
      <c r="P27" s="624"/>
      <c r="Q27" s="624"/>
    </row>
    <row r="28" spans="1:17" ht="13.5" customHeight="1">
      <c r="A28" s="1463" t="s">
        <v>192</v>
      </c>
      <c r="B28" s="1463"/>
      <c r="C28" s="1463"/>
      <c r="D28" s="1463"/>
      <c r="E28" s="621"/>
      <c r="F28" s="621"/>
      <c r="G28" s="621"/>
      <c r="H28" s="621"/>
      <c r="I28" s="621"/>
      <c r="J28" s="638"/>
      <c r="K28" s="624"/>
      <c r="L28" s="624"/>
    </row>
    <row r="29" spans="1:17" ht="27" thickBot="1">
      <c r="A29" s="639" t="s">
        <v>104</v>
      </c>
      <c r="B29" s="640" t="s">
        <v>105</v>
      </c>
      <c r="C29" s="640" t="s">
        <v>106</v>
      </c>
      <c r="D29" s="640" t="s">
        <v>107</v>
      </c>
      <c r="E29" s="626"/>
      <c r="F29" s="621"/>
      <c r="G29" s="621"/>
      <c r="H29" s="621"/>
      <c r="I29" s="621"/>
      <c r="J29" s="638"/>
      <c r="K29" s="624"/>
      <c r="L29" s="624"/>
    </row>
    <row r="30" spans="1:17" ht="13.5" customHeight="1" thickTop="1">
      <c r="A30" s="1471" t="s">
        <v>660</v>
      </c>
      <c r="B30" s="1472"/>
      <c r="C30" s="1472"/>
      <c r="D30" s="308">
        <v>1</v>
      </c>
      <c r="E30" s="621"/>
      <c r="F30" s="621"/>
      <c r="G30" s="621"/>
      <c r="H30" s="621"/>
      <c r="I30" s="621"/>
      <c r="J30" s="641"/>
      <c r="K30" s="624"/>
      <c r="L30" s="624"/>
    </row>
    <row r="31" spans="1:17" ht="13.5" customHeight="1">
      <c r="A31" s="635"/>
      <c r="B31" s="642"/>
      <c r="C31" s="642"/>
      <c r="D31" s="642"/>
      <c r="E31" s="621"/>
      <c r="F31" s="621"/>
      <c r="G31" s="621"/>
      <c r="H31" s="621"/>
      <c r="I31" s="621"/>
      <c r="J31" s="641"/>
      <c r="K31" s="624"/>
      <c r="L31" s="824"/>
    </row>
    <row r="32" spans="1:17" ht="13.5" customHeight="1">
      <c r="A32" s="642"/>
      <c r="B32" s="642"/>
      <c r="C32" s="642"/>
      <c r="D32" s="642"/>
      <c r="E32" s="621"/>
      <c r="F32" s="621"/>
      <c r="G32" s="621"/>
      <c r="H32" s="621"/>
      <c r="I32" s="621"/>
      <c r="J32" s="641"/>
      <c r="K32" s="643"/>
      <c r="L32" s="643"/>
      <c r="M32" s="624"/>
      <c r="N32" s="624"/>
      <c r="O32" s="624"/>
      <c r="P32" s="624"/>
      <c r="Q32" s="624"/>
    </row>
    <row r="33" spans="1:12" ht="13.5" customHeight="1">
      <c r="A33" s="642"/>
      <c r="B33" s="642"/>
      <c r="C33" s="642"/>
      <c r="D33" s="642"/>
      <c r="E33" s="621"/>
      <c r="F33" s="621"/>
      <c r="G33" s="621"/>
      <c r="H33" s="621"/>
      <c r="I33" s="621"/>
      <c r="J33" s="297"/>
      <c r="K33"/>
      <c r="L33"/>
    </row>
    <row r="34" spans="1:12" ht="4.95" customHeight="1">
      <c r="A34" s="1473"/>
      <c r="B34" s="1473"/>
      <c r="C34" s="1473"/>
      <c r="D34" s="1473"/>
      <c r="E34" s="1473"/>
      <c r="F34" s="1473"/>
      <c r="G34" s="1473"/>
      <c r="H34" s="1473"/>
      <c r="I34" s="1473"/>
      <c r="J34" s="644"/>
      <c r="K34"/>
      <c r="L34"/>
    </row>
    <row r="35" spans="1:12" ht="13.5" customHeight="1">
      <c r="A35" s="1459"/>
      <c r="B35" s="1459"/>
      <c r="C35" s="1459"/>
      <c r="D35" s="1459"/>
      <c r="E35" s="624"/>
      <c r="F35" s="624"/>
      <c r="G35" s="624"/>
      <c r="H35" s="624"/>
      <c r="I35" s="624"/>
      <c r="J35" s="622"/>
      <c r="K35"/>
      <c r="L35"/>
    </row>
    <row r="36" spans="1:12" ht="13.5" customHeight="1">
      <c r="A36" s="1456" t="s">
        <v>207</v>
      </c>
      <c r="B36" s="1456"/>
      <c r="C36" s="1456"/>
      <c r="D36" s="1456"/>
      <c r="E36" s="621"/>
      <c r="F36" s="621"/>
      <c r="G36" s="621"/>
      <c r="H36" s="621"/>
      <c r="I36" s="621"/>
      <c r="J36" s="297"/>
    </row>
    <row r="37" spans="1:12" ht="13.5" customHeight="1">
      <c r="A37" s="1459"/>
      <c r="B37" s="1459"/>
      <c r="C37" s="1459"/>
      <c r="D37" s="1459"/>
      <c r="E37" s="624"/>
      <c r="F37" s="624"/>
      <c r="G37" s="624"/>
      <c r="H37" s="624"/>
      <c r="I37" s="624"/>
      <c r="J37" s="644"/>
    </row>
    <row r="38" spans="1:12" ht="13.5" customHeight="1">
      <c r="A38" s="1463" t="s">
        <v>594</v>
      </c>
      <c r="B38" s="1463"/>
      <c r="C38" s="1463"/>
      <c r="D38" s="1463"/>
      <c r="E38" s="1463"/>
      <c r="F38" s="624"/>
      <c r="G38" s="624"/>
      <c r="H38" s="624"/>
      <c r="I38" s="624"/>
      <c r="J38" s="644"/>
    </row>
    <row r="39" spans="1:12" ht="33" customHeight="1" thickBot="1">
      <c r="A39" s="806" t="s">
        <v>595</v>
      </c>
      <c r="B39" s="806" t="s">
        <v>596</v>
      </c>
      <c r="C39" s="806" t="s">
        <v>597</v>
      </c>
      <c r="D39" s="806" t="s">
        <v>661</v>
      </c>
      <c r="E39" s="806" t="s">
        <v>662</v>
      </c>
      <c r="F39" s="806" t="s">
        <v>663</v>
      </c>
      <c r="G39" s="624"/>
      <c r="H39" s="624"/>
      <c r="I39" s="624"/>
      <c r="J39" s="644"/>
    </row>
    <row r="40" spans="1:12">
      <c r="A40" s="645" t="s">
        <v>664</v>
      </c>
      <c r="B40" s="646">
        <v>0.625</v>
      </c>
      <c r="C40" s="646">
        <v>0.75</v>
      </c>
      <c r="D40" s="645">
        <v>3</v>
      </c>
      <c r="E40" s="645">
        <v>97.9</v>
      </c>
      <c r="F40" s="344">
        <v>10392.16</v>
      </c>
      <c r="G40" s="624"/>
      <c r="H40" s="624"/>
      <c r="I40" s="624"/>
      <c r="J40" s="644"/>
    </row>
    <row r="41" spans="1:12">
      <c r="A41" s="647" t="s">
        <v>665</v>
      </c>
      <c r="B41" s="648">
        <v>0.66666666666666663</v>
      </c>
      <c r="C41" s="648">
        <v>0.79166666666666663</v>
      </c>
      <c r="D41" s="647">
        <v>3</v>
      </c>
      <c r="E41" s="647">
        <v>92.1</v>
      </c>
      <c r="F41" s="345">
        <v>13832.39</v>
      </c>
      <c r="G41" s="624"/>
      <c r="H41" s="624"/>
      <c r="I41" s="624"/>
    </row>
    <row r="42" spans="1:12">
      <c r="A42" s="649" t="s">
        <v>569</v>
      </c>
      <c r="B42" s="649"/>
      <c r="C42" s="649"/>
      <c r="D42" s="649"/>
      <c r="E42" s="649"/>
      <c r="F42" s="61">
        <f>AVERAGE(F40:F41)</f>
        <v>12112.275</v>
      </c>
    </row>
    <row r="43" spans="1:12">
      <c r="A43" s="305" t="s">
        <v>189</v>
      </c>
      <c r="B43" s="649"/>
      <c r="C43" s="649"/>
      <c r="D43" s="649"/>
      <c r="E43" s="649"/>
      <c r="J43" s="644"/>
    </row>
    <row r="44" spans="1:12">
      <c r="A44" s="305"/>
      <c r="B44" s="649"/>
      <c r="C44" s="649"/>
      <c r="D44" s="649"/>
      <c r="E44" s="649"/>
      <c r="J44" s="644"/>
    </row>
    <row r="45" spans="1:12">
      <c r="J45" s="644"/>
      <c r="K45" s="624"/>
      <c r="L45" s="824"/>
    </row>
    <row r="46" spans="1:12" ht="13.5" customHeight="1"/>
    <row r="47" spans="1:12" ht="13.5" customHeight="1"/>
    <row r="48" spans="1:12" ht="13.5" customHeight="1"/>
    <row r="49" spans="10:18" ht="13.5" customHeight="1">
      <c r="J49" s="644"/>
      <c r="K49" s="624"/>
      <c r="L49" s="624"/>
    </row>
    <row r="50" spans="10:18">
      <c r="J50" s="644"/>
      <c r="K50" s="624"/>
      <c r="L50" s="624"/>
    </row>
    <row r="51" spans="10:18">
      <c r="J51" s="644"/>
      <c r="K51" s="624"/>
      <c r="L51" s="1457"/>
      <c r="M51" s="1457"/>
      <c r="N51" s="1457"/>
      <c r="O51" s="1457"/>
      <c r="P51" s="1457"/>
      <c r="Q51" s="1457"/>
      <c r="R51" s="1457"/>
    </row>
    <row r="52" spans="10:18" ht="13.5" customHeight="1">
      <c r="J52" s="644"/>
      <c r="K52" s="624"/>
      <c r="L52" s="624"/>
    </row>
    <row r="53" spans="10:18" ht="13.5" customHeight="1">
      <c r="J53" s="644"/>
      <c r="K53" s="624"/>
      <c r="L53" s="624"/>
    </row>
    <row r="54" spans="10:18" ht="13.5" customHeight="1"/>
    <row r="55" spans="10:18" ht="13.5" customHeight="1">
      <c r="J55" s="644"/>
      <c r="K55" s="624"/>
      <c r="L55" s="624"/>
    </row>
    <row r="56" spans="10:18">
      <c r="J56" s="644"/>
      <c r="K56" s="624"/>
      <c r="L56" s="624"/>
    </row>
    <row r="57" spans="10:18">
      <c r="J57" s="644"/>
      <c r="K57" s="624"/>
      <c r="L57" s="624"/>
    </row>
    <row r="58" spans="10:18">
      <c r="J58" s="644"/>
      <c r="K58" s="624"/>
      <c r="L58" s="624"/>
    </row>
    <row r="59" spans="10:18">
      <c r="J59" s="644"/>
      <c r="K59" s="624"/>
      <c r="L59" s="624"/>
    </row>
    <row r="60" spans="10:18" ht="13.5" customHeight="1"/>
    <row r="61" spans="10:18" ht="13.5" customHeight="1"/>
    <row r="62" spans="10:18" ht="13.5" customHeight="1"/>
    <row r="63" spans="10:18" ht="13.5" customHeight="1"/>
  </sheetData>
  <mergeCells count="27">
    <mergeCell ref="L51:R51"/>
    <mergeCell ref="A28:D28"/>
    <mergeCell ref="A30:C30"/>
    <mergeCell ref="A34:I34"/>
    <mergeCell ref="A35:D35"/>
    <mergeCell ref="A36:D36"/>
    <mergeCell ref="A37:D37"/>
    <mergeCell ref="A38:E38"/>
    <mergeCell ref="A18:G18"/>
    <mergeCell ref="B19:D19"/>
    <mergeCell ref="E19:G19"/>
    <mergeCell ref="E21:E22"/>
    <mergeCell ref="F21:F22"/>
    <mergeCell ref="G21:G22"/>
    <mergeCell ref="A6:G6"/>
    <mergeCell ref="A7:G7"/>
    <mergeCell ref="A8:G8"/>
    <mergeCell ref="A9:G9"/>
    <mergeCell ref="B10:D10"/>
    <mergeCell ref="E10:G10"/>
    <mergeCell ref="A5:G5"/>
    <mergeCell ref="L5:R5"/>
    <mergeCell ref="A1:R1"/>
    <mergeCell ref="A2:R2"/>
    <mergeCell ref="A3:R3"/>
    <mergeCell ref="A4:G4"/>
    <mergeCell ref="L4:R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99"/>
  <sheetViews>
    <sheetView workbookViewId="0">
      <selection activeCell="K5" sqref="K5"/>
    </sheetView>
  </sheetViews>
  <sheetFormatPr defaultColWidth="8.88671875" defaultRowHeight="16.5" customHeight="1"/>
  <cols>
    <col min="1" max="1" width="40.33203125" style="125" bestFit="1" customWidth="1"/>
    <col min="2" max="2" width="15.6640625" style="125" customWidth="1"/>
    <col min="3" max="4" width="10.6640625" style="125" bestFit="1" customWidth="1"/>
    <col min="5" max="5" width="11.88671875" style="125" bestFit="1" customWidth="1"/>
    <col min="6" max="6" width="11.88671875" style="185" bestFit="1" customWidth="1"/>
    <col min="7" max="7" width="17.6640625" style="125" customWidth="1"/>
    <col min="8" max="8" width="12.88671875" style="125" customWidth="1"/>
    <col min="9" max="11" width="11" style="125" customWidth="1"/>
    <col min="12" max="13" width="6.5546875" style="125" customWidth="1"/>
    <col min="14" max="20" width="12" style="125" customWidth="1"/>
    <col min="21" max="16384" width="8.88671875" style="125"/>
  </cols>
  <sheetData>
    <row r="1" spans="1:20" ht="14.4">
      <c r="A1" s="306"/>
      <c r="B1" s="197" t="s">
        <v>27</v>
      </c>
      <c r="C1" s="198"/>
      <c r="D1" s="198"/>
      <c r="E1" s="198"/>
      <c r="G1" s="198"/>
      <c r="H1" s="197" t="s">
        <v>28</v>
      </c>
      <c r="I1" s="198"/>
      <c r="J1" s="198"/>
      <c r="K1" s="198"/>
      <c r="L1" s="198"/>
      <c r="M1" s="198"/>
      <c r="N1" s="197" t="s">
        <v>29</v>
      </c>
      <c r="O1" s="198"/>
      <c r="P1" s="198"/>
      <c r="Q1" s="198"/>
      <c r="R1" s="197" t="s">
        <v>30</v>
      </c>
      <c r="S1" s="198"/>
      <c r="T1" s="198"/>
    </row>
    <row r="2" spans="1:20" ht="14.4">
      <c r="B2" s="197" t="s">
        <v>31</v>
      </c>
      <c r="C2" s="197" t="s">
        <v>32</v>
      </c>
      <c r="D2" s="197" t="s">
        <v>33</v>
      </c>
      <c r="E2" s="197" t="s">
        <v>34</v>
      </c>
      <c r="G2" s="198"/>
      <c r="H2" s="197" t="s">
        <v>31</v>
      </c>
      <c r="I2" s="197" t="s">
        <v>32</v>
      </c>
      <c r="J2" s="197" t="s">
        <v>33</v>
      </c>
      <c r="K2" s="197" t="s">
        <v>34</v>
      </c>
      <c r="L2" s="198"/>
      <c r="M2" s="198"/>
      <c r="N2" s="199" t="s">
        <v>31</v>
      </c>
      <c r="O2" s="199" t="s">
        <v>32</v>
      </c>
      <c r="P2" s="199" t="s">
        <v>33</v>
      </c>
      <c r="Q2" s="198"/>
      <c r="R2" s="199" t="s">
        <v>31</v>
      </c>
      <c r="S2" s="199" t="s">
        <v>32</v>
      </c>
      <c r="T2" s="199" t="s">
        <v>33</v>
      </c>
    </row>
    <row r="3" spans="1:20" ht="14.4">
      <c r="A3" s="200" t="s">
        <v>35</v>
      </c>
      <c r="B3" s="201">
        <v>19445404.723998711</v>
      </c>
      <c r="C3" s="201">
        <v>19446709.823997773</v>
      </c>
      <c r="D3" s="201">
        <v>19478575.673999041</v>
      </c>
      <c r="E3" s="202">
        <v>58370690.221995525</v>
      </c>
      <c r="F3" s="185">
        <v>58370690.221995525</v>
      </c>
      <c r="G3" s="185">
        <f t="shared" ref="G3:G8" si="0">F3-E3</f>
        <v>0</v>
      </c>
      <c r="H3" s="201">
        <v>3644.9273999999996</v>
      </c>
      <c r="I3" s="201">
        <v>3643.9394000000002</v>
      </c>
      <c r="J3" s="201">
        <v>3644.7529999999997</v>
      </c>
      <c r="K3" s="202">
        <v>10933.6198</v>
      </c>
      <c r="L3"/>
      <c r="M3"/>
      <c r="N3" s="203">
        <v>19445404.723998711</v>
      </c>
      <c r="O3" s="203">
        <v>38892114.547996484</v>
      </c>
      <c r="P3" s="203">
        <v>58370690.221995525</v>
      </c>
      <c r="Q3" s="204"/>
      <c r="R3" s="203">
        <v>3644.9273999999996</v>
      </c>
      <c r="S3" s="203">
        <v>7288.8667999999998</v>
      </c>
      <c r="T3" s="203">
        <v>10933.6198</v>
      </c>
    </row>
    <row r="4" spans="1:20" ht="14.4">
      <c r="A4" s="200" t="s">
        <v>36</v>
      </c>
      <c r="B4" s="201">
        <v>14310148.399999974</v>
      </c>
      <c r="C4" s="201">
        <v>15025655.819999974</v>
      </c>
      <c r="D4" s="201">
        <v>15025655.819999974</v>
      </c>
      <c r="E4" s="202">
        <v>44361460.039999917</v>
      </c>
      <c r="F4" s="185">
        <v>44361460.039999917</v>
      </c>
      <c r="G4" s="185">
        <f t="shared" si="0"/>
        <v>0</v>
      </c>
      <c r="H4" s="201">
        <v>3912.2000000000003</v>
      </c>
      <c r="I4" s="201">
        <v>4107.8100000000004</v>
      </c>
      <c r="J4" s="201">
        <v>4107.8100000000004</v>
      </c>
      <c r="K4" s="202">
        <v>12127.82</v>
      </c>
      <c r="L4"/>
      <c r="M4"/>
      <c r="N4" s="203">
        <v>14310148.399999974</v>
      </c>
      <c r="O4" s="203">
        <v>29335804.219999947</v>
      </c>
      <c r="P4" s="203">
        <v>44361460.039999917</v>
      </c>
      <c r="Q4"/>
      <c r="R4" s="203">
        <v>3912.2000000000003</v>
      </c>
      <c r="S4" s="203">
        <v>8020.01</v>
      </c>
      <c r="T4" s="203">
        <v>12127.82</v>
      </c>
    </row>
    <row r="5" spans="1:20" ht="14.4">
      <c r="A5" s="200" t="s">
        <v>37</v>
      </c>
      <c r="B5" s="201">
        <v>3009084.3440000005</v>
      </c>
      <c r="C5" s="201">
        <v>3009084.3440000005</v>
      </c>
      <c r="D5" s="201">
        <v>3009084.3440000005</v>
      </c>
      <c r="E5" s="202">
        <v>9027253.0320000015</v>
      </c>
      <c r="F5" s="185">
        <v>9027253.0320000015</v>
      </c>
      <c r="G5" s="185">
        <f t="shared" si="0"/>
        <v>0</v>
      </c>
      <c r="H5" s="201">
        <v>673.798</v>
      </c>
      <c r="I5" s="201">
        <v>673.798</v>
      </c>
      <c r="J5" s="201">
        <v>673.798</v>
      </c>
      <c r="K5" s="202">
        <v>2021.394</v>
      </c>
      <c r="L5"/>
      <c r="M5"/>
      <c r="N5" s="203">
        <v>3009084.3440000005</v>
      </c>
      <c r="O5" s="203">
        <v>6018168.688000001</v>
      </c>
      <c r="P5" s="203">
        <v>9027253.0320000015</v>
      </c>
      <c r="Q5"/>
      <c r="R5" s="203">
        <v>673.798</v>
      </c>
      <c r="S5" s="203">
        <v>1347.596</v>
      </c>
      <c r="T5" s="203">
        <v>2021.394</v>
      </c>
    </row>
    <row r="6" spans="1:20" ht="14.4">
      <c r="A6" s="200" t="s">
        <v>15</v>
      </c>
      <c r="B6" s="201">
        <v>2514849.5833000001</v>
      </c>
      <c r="C6" s="201">
        <v>2514849.5833000001</v>
      </c>
      <c r="D6" s="201">
        <v>5029699.1666000001</v>
      </c>
      <c r="E6" s="202">
        <v>10059398.3332</v>
      </c>
      <c r="F6" s="185">
        <v>10059398.3332</v>
      </c>
      <c r="G6" s="185">
        <f t="shared" si="0"/>
        <v>0</v>
      </c>
      <c r="H6" s="201">
        <v>435.99999999999994</v>
      </c>
      <c r="I6" s="201">
        <v>435.99999999999994</v>
      </c>
      <c r="J6" s="201">
        <v>871.99999999999989</v>
      </c>
      <c r="K6" s="202">
        <v>1743.9999999999998</v>
      </c>
      <c r="L6"/>
      <c r="M6"/>
      <c r="N6" s="203">
        <v>2514849.5833000001</v>
      </c>
      <c r="O6" s="203">
        <v>5029699.1666000001</v>
      </c>
      <c r="P6" s="203">
        <v>10059398.3332</v>
      </c>
      <c r="Q6"/>
      <c r="R6" s="203">
        <v>435.99999999999994</v>
      </c>
      <c r="S6" s="203">
        <v>871.99999999999989</v>
      </c>
      <c r="T6" s="203">
        <v>1743.9999999999998</v>
      </c>
    </row>
    <row r="7" spans="1:20" ht="14.4">
      <c r="A7" s="200" t="s">
        <v>38</v>
      </c>
      <c r="B7" s="201">
        <v>698711.07600000128</v>
      </c>
      <c r="C7" s="201">
        <v>1402385.0519999936</v>
      </c>
      <c r="D7" s="201">
        <v>1408537.452000011</v>
      </c>
      <c r="E7" s="202">
        <v>3509633.5800000057</v>
      </c>
      <c r="F7" s="185">
        <v>3509633.5800000057</v>
      </c>
      <c r="G7" s="185">
        <f t="shared" si="0"/>
        <v>0</v>
      </c>
      <c r="H7" s="201">
        <v>112.57</v>
      </c>
      <c r="I7" s="201">
        <v>224.60849999999996</v>
      </c>
      <c r="J7" s="201">
        <v>224.75849999999997</v>
      </c>
      <c r="K7" s="202">
        <v>561.9369999999999</v>
      </c>
      <c r="L7"/>
      <c r="M7"/>
      <c r="N7" s="203">
        <v>698711.07600000128</v>
      </c>
      <c r="O7" s="203">
        <v>2101096.1279999949</v>
      </c>
      <c r="P7" s="203">
        <v>3509633.5800000057</v>
      </c>
      <c r="Q7"/>
      <c r="R7" s="203">
        <v>112.57</v>
      </c>
      <c r="S7" s="203">
        <v>337.17849999999999</v>
      </c>
      <c r="T7" s="203">
        <v>561.9369999999999</v>
      </c>
    </row>
    <row r="8" spans="1:20" ht="14.4">
      <c r="A8" s="200" t="s">
        <v>25</v>
      </c>
      <c r="B8" s="201">
        <v>32802.000000000116</v>
      </c>
      <c r="C8" s="201">
        <v>32802.000000000116</v>
      </c>
      <c r="D8" s="201">
        <v>32802.000000000116</v>
      </c>
      <c r="E8" s="202">
        <v>98406.000000000349</v>
      </c>
      <c r="F8" s="185">
        <v>98406.000000000349</v>
      </c>
      <c r="G8" s="185">
        <f t="shared" si="0"/>
        <v>0</v>
      </c>
      <c r="H8" s="201">
        <v>89.46</v>
      </c>
      <c r="I8" s="201">
        <v>89.46</v>
      </c>
      <c r="J8" s="201">
        <v>89.46</v>
      </c>
      <c r="K8" s="202">
        <v>268.38</v>
      </c>
      <c r="L8"/>
      <c r="M8"/>
      <c r="N8" s="203">
        <v>32802.000000000116</v>
      </c>
      <c r="O8" s="203">
        <v>65604.000000000233</v>
      </c>
      <c r="P8" s="203">
        <v>98406.000000000349</v>
      </c>
      <c r="Q8"/>
      <c r="R8" s="203">
        <v>89.46</v>
      </c>
      <c r="S8" s="203">
        <v>178.92</v>
      </c>
      <c r="T8" s="203">
        <v>268.38</v>
      </c>
    </row>
    <row r="9" spans="1:20" ht="14.4">
      <c r="A9" s="200" t="s">
        <v>26</v>
      </c>
      <c r="B9" s="201">
        <v>0</v>
      </c>
      <c r="C9" s="201">
        <v>0</v>
      </c>
      <c r="D9" s="201">
        <v>0</v>
      </c>
      <c r="E9" s="202">
        <v>0</v>
      </c>
      <c r="G9"/>
      <c r="H9" s="201">
        <v>9999.9999999999982</v>
      </c>
      <c r="I9" s="201">
        <v>13000</v>
      </c>
      <c r="J9" s="201">
        <v>15000</v>
      </c>
      <c r="K9" s="202">
        <f>J9</f>
        <v>15000</v>
      </c>
      <c r="L9"/>
      <c r="M9"/>
      <c r="N9" s="205">
        <v>0</v>
      </c>
      <c r="O9" s="205">
        <v>0</v>
      </c>
      <c r="P9" s="205">
        <v>0</v>
      </c>
      <c r="Q9"/>
      <c r="R9" s="205">
        <v>9999.9999999999982</v>
      </c>
      <c r="S9" s="205">
        <v>13000</v>
      </c>
      <c r="T9" s="205">
        <v>15000</v>
      </c>
    </row>
    <row r="10" spans="1:20" ht="14.4">
      <c r="A10" s="200" t="s">
        <v>39</v>
      </c>
      <c r="B10" s="201">
        <v>0</v>
      </c>
      <c r="C10" s="201">
        <v>0</v>
      </c>
      <c r="D10" s="201">
        <v>0</v>
      </c>
      <c r="E10" s="202">
        <v>0</v>
      </c>
      <c r="G10"/>
      <c r="H10" s="201">
        <v>0</v>
      </c>
      <c r="I10" s="201">
        <v>0</v>
      </c>
      <c r="J10" s="201">
        <v>0</v>
      </c>
      <c r="K10" s="202">
        <v>0</v>
      </c>
      <c r="L10"/>
      <c r="M10"/>
      <c r="N10" s="203">
        <v>0</v>
      </c>
      <c r="O10" s="203">
        <v>0</v>
      </c>
      <c r="P10" s="203">
        <v>0</v>
      </c>
      <c r="Q10"/>
      <c r="R10" s="203">
        <v>0</v>
      </c>
      <c r="S10" s="203">
        <v>0</v>
      </c>
      <c r="T10" s="203">
        <v>0</v>
      </c>
    </row>
    <row r="11" spans="1:20" ht="14.4">
      <c r="A11" s="200"/>
      <c r="B11" s="201"/>
      <c r="C11" s="201"/>
      <c r="D11" s="201"/>
      <c r="E11" s="202"/>
      <c r="G11"/>
      <c r="H11" s="201"/>
      <c r="I11" s="201"/>
      <c r="J11" s="201"/>
      <c r="K11" s="202"/>
      <c r="L11"/>
      <c r="M11"/>
      <c r="N11" s="201"/>
      <c r="O11" s="201"/>
      <c r="P11" s="201"/>
      <c r="Q11"/>
      <c r="R11" s="201"/>
      <c r="S11" s="201"/>
      <c r="T11" s="201"/>
    </row>
    <row r="12" spans="1:20" ht="14.4">
      <c r="A12" s="200" t="s">
        <v>20</v>
      </c>
      <c r="B12" s="201">
        <v>6906611.2500000754</v>
      </c>
      <c r="C12" s="201">
        <v>8085488.9999999776</v>
      </c>
      <c r="D12" s="201">
        <v>9700769.9999999851</v>
      </c>
      <c r="E12" s="202">
        <v>24692870.250000037</v>
      </c>
      <c r="F12" s="185">
        <v>24692870.250000037</v>
      </c>
      <c r="G12" s="185">
        <f>F12-E12</f>
        <v>0</v>
      </c>
      <c r="H12" s="201">
        <v>691.6875</v>
      </c>
      <c r="I12" s="201">
        <v>816</v>
      </c>
      <c r="J12" s="201">
        <v>990</v>
      </c>
      <c r="K12" s="202">
        <v>2497.6875</v>
      </c>
      <c r="L12"/>
      <c r="M12"/>
      <c r="N12" s="203">
        <v>6906611.2500000754</v>
      </c>
      <c r="O12" s="203">
        <v>14992100.250000052</v>
      </c>
      <c r="P12" s="203">
        <v>24692870.250000037</v>
      </c>
      <c r="Q12"/>
      <c r="R12" s="203">
        <v>691.6875</v>
      </c>
      <c r="S12" s="203">
        <v>1507.6875</v>
      </c>
      <c r="T12" s="203">
        <v>2497.6875</v>
      </c>
    </row>
    <row r="13" spans="1:20" ht="14.4">
      <c r="A13" s="200" t="s">
        <v>40</v>
      </c>
      <c r="B13" s="201">
        <v>1932870.0000000007</v>
      </c>
      <c r="C13" s="201">
        <v>2186690.0000000005</v>
      </c>
      <c r="D13" s="201">
        <v>2210710.0000000005</v>
      </c>
      <c r="E13" s="202">
        <v>6330270</v>
      </c>
      <c r="G13" s="185">
        <f t="shared" ref="G13:G20" si="1">F13-E13</f>
        <v>-6330270</v>
      </c>
      <c r="H13" s="201">
        <v>322.61</v>
      </c>
      <c r="I13" s="201">
        <v>365.15000000000003</v>
      </c>
      <c r="J13" s="201">
        <v>368.96999999999997</v>
      </c>
      <c r="K13" s="202">
        <v>1056.73</v>
      </c>
      <c r="L13"/>
      <c r="M13"/>
      <c r="N13" s="203">
        <v>1932870.0000000007</v>
      </c>
      <c r="O13" s="203">
        <v>4119560.0000000009</v>
      </c>
      <c r="P13" s="203">
        <v>6330270.0000000019</v>
      </c>
      <c r="Q13"/>
      <c r="R13" s="203">
        <v>322.61</v>
      </c>
      <c r="S13" s="203">
        <v>687.76</v>
      </c>
      <c r="T13" s="203">
        <v>1056.73</v>
      </c>
    </row>
    <row r="14" spans="1:20" ht="14.4">
      <c r="A14" s="200" t="s">
        <v>21</v>
      </c>
      <c r="B14" s="201">
        <v>12374415.100000385</v>
      </c>
      <c r="C14" s="201">
        <v>13504463.099999795</v>
      </c>
      <c r="D14" s="201">
        <v>13861941.399999795</v>
      </c>
      <c r="E14" s="202">
        <f>D14</f>
        <v>13861941.399999795</v>
      </c>
      <c r="F14" s="185">
        <v>13861941</v>
      </c>
      <c r="G14" s="185">
        <f t="shared" si="1"/>
        <v>-0.39999979548156261</v>
      </c>
      <c r="H14" s="201">
        <v>2866.3999999999996</v>
      </c>
      <c r="I14" s="201">
        <v>2866.3999999999996</v>
      </c>
      <c r="J14" s="201">
        <v>2866.3999999999996</v>
      </c>
      <c r="K14" s="202">
        <f>J14</f>
        <v>2866.3999999999996</v>
      </c>
      <c r="L14"/>
      <c r="M14"/>
      <c r="N14" s="205">
        <v>12374415.100000385</v>
      </c>
      <c r="O14" s="205">
        <v>25878878.200000182</v>
      </c>
      <c r="P14" s="205">
        <v>39740819.599999979</v>
      </c>
      <c r="Q14"/>
      <c r="R14" s="205">
        <v>2866.3999999999996</v>
      </c>
      <c r="S14" s="205">
        <v>2866.3999999999996</v>
      </c>
      <c r="T14" s="205">
        <v>2866.3999999999996</v>
      </c>
    </row>
    <row r="15" spans="1:20" ht="14.4">
      <c r="A15" s="200" t="s">
        <v>22</v>
      </c>
      <c r="B15" s="201">
        <v>1832469.1000003491</v>
      </c>
      <c r="C15" s="201">
        <v>1820540.699999945</v>
      </c>
      <c r="D15" s="201">
        <v>1682755.5000001835</v>
      </c>
      <c r="E15" s="202">
        <v>5335765.3000004804</v>
      </c>
      <c r="F15" s="185">
        <v>1682756</v>
      </c>
      <c r="G15" s="185">
        <f t="shared" si="1"/>
        <v>-3653009.3000004804</v>
      </c>
      <c r="H15" s="201">
        <v>466.5</v>
      </c>
      <c r="I15" s="201">
        <v>474.29999999999995</v>
      </c>
      <c r="J15" s="201">
        <v>474.29999999999995</v>
      </c>
      <c r="K15" s="202">
        <f>J15</f>
        <v>474.29999999999995</v>
      </c>
      <c r="L15"/>
      <c r="M15"/>
      <c r="N15" s="205">
        <v>1832469.1000003491</v>
      </c>
      <c r="O15" s="205">
        <v>3653009.8000002941</v>
      </c>
      <c r="P15" s="205">
        <v>5335765.3000004776</v>
      </c>
      <c r="Q15"/>
      <c r="R15" s="205">
        <v>466.5</v>
      </c>
      <c r="S15" s="205">
        <v>474.29999999999995</v>
      </c>
      <c r="T15" s="205">
        <v>474.29999999999995</v>
      </c>
    </row>
    <row r="16" spans="1:20" ht="14.4">
      <c r="A16" s="200" t="s">
        <v>18</v>
      </c>
      <c r="B16" s="201">
        <v>2496097.5784998899</v>
      </c>
      <c r="C16" s="201">
        <v>4060710.168399849</v>
      </c>
      <c r="D16" s="201">
        <v>4581177.9423998268</v>
      </c>
      <c r="E16" s="202">
        <v>11137985.689299565</v>
      </c>
      <c r="F16" s="185">
        <v>17468255.689299565</v>
      </c>
      <c r="G16" s="185">
        <f t="shared" si="1"/>
        <v>6330270</v>
      </c>
      <c r="H16" s="201">
        <v>700.64659999999992</v>
      </c>
      <c r="I16" s="201">
        <v>1209.9871999999998</v>
      </c>
      <c r="J16" s="201">
        <v>1354.6791999999996</v>
      </c>
      <c r="K16" s="202">
        <v>3265.3129999999992</v>
      </c>
      <c r="L16"/>
      <c r="M16"/>
      <c r="N16" s="203">
        <v>2496097.5784998899</v>
      </c>
      <c r="O16" s="203">
        <v>6556807.7468997389</v>
      </c>
      <c r="P16" s="203">
        <v>11137985.689299565</v>
      </c>
      <c r="Q16"/>
      <c r="R16" s="203">
        <v>700.64659999999992</v>
      </c>
      <c r="S16" s="203">
        <v>1910.6337999999996</v>
      </c>
      <c r="T16" s="203">
        <v>3265.3129999999992</v>
      </c>
    </row>
    <row r="17" spans="1:20" ht="14.4">
      <c r="A17" s="200" t="s">
        <v>19</v>
      </c>
      <c r="B17" s="201">
        <v>3755980.380800046</v>
      </c>
      <c r="C17" s="201">
        <v>3454646.6164000323</v>
      </c>
      <c r="D17" s="201">
        <v>3366504.690800033</v>
      </c>
      <c r="E17" s="202">
        <v>10577131.688000111</v>
      </c>
      <c r="F17" s="185">
        <v>10577131.688000111</v>
      </c>
      <c r="G17" s="185">
        <f t="shared" si="1"/>
        <v>0</v>
      </c>
      <c r="H17" s="201">
        <v>464.41370719192548</v>
      </c>
      <c r="I17" s="201">
        <v>491.37424904291896</v>
      </c>
      <c r="J17" s="201">
        <v>587.16327106887752</v>
      </c>
      <c r="K17" s="202">
        <v>1542.9512273037219</v>
      </c>
      <c r="L17"/>
      <c r="M17"/>
      <c r="N17" s="203">
        <v>3755980.380800046</v>
      </c>
      <c r="O17" s="203">
        <v>7210626.9972000783</v>
      </c>
      <c r="P17" s="203">
        <v>10577131.688000111</v>
      </c>
      <c r="Q17"/>
      <c r="R17" s="203">
        <v>464.41370719192548</v>
      </c>
      <c r="S17" s="203">
        <v>955.78795623484439</v>
      </c>
      <c r="T17" s="203">
        <v>1542.9512273037219</v>
      </c>
    </row>
    <row r="18" spans="1:20" ht="14.4">
      <c r="A18" s="200" t="s">
        <v>41</v>
      </c>
      <c r="B18" s="201">
        <v>0</v>
      </c>
      <c r="C18" s="201">
        <v>0</v>
      </c>
      <c r="D18" s="201">
        <v>0</v>
      </c>
      <c r="E18" s="202">
        <v>0</v>
      </c>
      <c r="G18" s="185">
        <f t="shared" si="1"/>
        <v>0</v>
      </c>
      <c r="H18" s="201">
        <v>0</v>
      </c>
      <c r="I18" s="201">
        <v>0</v>
      </c>
      <c r="J18" s="201">
        <v>0</v>
      </c>
      <c r="K18" s="202">
        <v>0</v>
      </c>
      <c r="L18"/>
      <c r="M18"/>
      <c r="N18" s="203">
        <v>0</v>
      </c>
      <c r="O18" s="203">
        <v>0</v>
      </c>
      <c r="P18" s="203">
        <v>0</v>
      </c>
      <c r="Q18"/>
      <c r="R18" s="203">
        <v>0</v>
      </c>
      <c r="S18" s="203">
        <v>0</v>
      </c>
      <c r="T18" s="203">
        <v>0</v>
      </c>
    </row>
    <row r="19" spans="1:20" ht="14.4">
      <c r="A19" s="200" t="s">
        <v>24</v>
      </c>
      <c r="B19" s="201">
        <v>1462692.0000000014</v>
      </c>
      <c r="C19" s="201">
        <v>1462692.0000000014</v>
      </c>
      <c r="D19" s="201">
        <v>1462692.0000000014</v>
      </c>
      <c r="E19" s="202">
        <v>4388076.0000000037</v>
      </c>
      <c r="F19" s="185">
        <v>4388076.0000000037</v>
      </c>
      <c r="G19" s="185">
        <f t="shared" si="1"/>
        <v>0</v>
      </c>
      <c r="H19" s="201">
        <v>3989.1599999999994</v>
      </c>
      <c r="I19" s="201">
        <v>3989.1599999999994</v>
      </c>
      <c r="J19" s="201">
        <v>3989.1599999999994</v>
      </c>
      <c r="K19" s="202">
        <v>11967.479999999998</v>
      </c>
      <c r="L19"/>
      <c r="M19"/>
      <c r="N19" s="203">
        <v>1462692.0000000014</v>
      </c>
      <c r="O19" s="203">
        <v>2925384.0000000028</v>
      </c>
      <c r="P19" s="203">
        <v>4388076.0000000037</v>
      </c>
      <c r="Q19"/>
      <c r="R19" s="203">
        <v>3989.1599999999994</v>
      </c>
      <c r="S19" s="203">
        <v>7978.3199999999988</v>
      </c>
      <c r="T19" s="203">
        <v>11967.479999999998</v>
      </c>
    </row>
    <row r="20" spans="1:20" ht="14.4">
      <c r="A20" s="200" t="s">
        <v>42</v>
      </c>
      <c r="B20" s="201">
        <v>0</v>
      </c>
      <c r="C20" s="201">
        <v>0</v>
      </c>
      <c r="D20" s="201">
        <v>0</v>
      </c>
      <c r="E20" s="202">
        <v>0</v>
      </c>
      <c r="G20" s="185">
        <f t="shared" si="1"/>
        <v>0</v>
      </c>
      <c r="H20" s="201">
        <v>0</v>
      </c>
      <c r="I20" s="201">
        <v>0</v>
      </c>
      <c r="J20" s="201">
        <v>0</v>
      </c>
      <c r="K20" s="202">
        <v>0</v>
      </c>
      <c r="L20"/>
      <c r="M20"/>
      <c r="N20" s="203">
        <v>0</v>
      </c>
      <c r="O20" s="203">
        <v>0</v>
      </c>
      <c r="P20" s="203">
        <v>0</v>
      </c>
      <c r="Q20"/>
      <c r="R20" s="203">
        <v>0</v>
      </c>
      <c r="S20" s="203">
        <v>0</v>
      </c>
      <c r="T20" s="203">
        <v>0</v>
      </c>
    </row>
    <row r="21" spans="1:20" ht="14.4"/>
    <row r="22" spans="1:20" ht="14.4"/>
    <row r="23" spans="1:20" ht="14.4">
      <c r="D23" s="214"/>
    </row>
    <row r="24" spans="1:20" ht="14.4">
      <c r="E24" s="214">
        <f>SUM(E3:E20)</f>
        <v>201750881.53449544</v>
      </c>
      <c r="F24" s="214">
        <f>SUM(F3:F20)</f>
        <v>198097871.83449516</v>
      </c>
      <c r="K24" s="214">
        <f>SUM(K3:K20)</f>
        <v>66328.012527303741</v>
      </c>
    </row>
    <row r="25" spans="1:20" ht="14.4"/>
    <row r="26" spans="1:20" ht="14.4">
      <c r="E26" s="125">
        <v>198097871.83449516</v>
      </c>
    </row>
    <row r="27" spans="1:20" ht="14.4"/>
    <row r="28" spans="1:20" ht="14.4">
      <c r="E28" s="214">
        <f>E24-E26</f>
        <v>3653009.7000002861</v>
      </c>
    </row>
    <row r="29" spans="1:20" ht="14.4"/>
    <row r="30" spans="1:20" ht="14.4"/>
    <row r="31" spans="1:20" ht="14.4"/>
    <row r="32" spans="1:20" ht="14.4"/>
    <row r="33" ht="14.4"/>
    <row r="34" ht="14.4"/>
    <row r="35" ht="14.4"/>
    <row r="36" ht="14.4"/>
    <row r="37" ht="14.4"/>
    <row r="38" ht="14.4"/>
    <row r="39" ht="14.4"/>
    <row r="40" ht="14.4"/>
    <row r="41" ht="14.4"/>
    <row r="42" ht="14.4"/>
    <row r="43" ht="14.4"/>
    <row r="44" ht="14.4"/>
    <row r="45" ht="14.4"/>
    <row r="46" ht="14.4"/>
    <row r="47" ht="14.4"/>
    <row r="48" ht="14.4"/>
    <row r="49" ht="14.4"/>
    <row r="50" ht="14.4"/>
    <row r="51" ht="14.4"/>
    <row r="52" ht="14.4"/>
    <row r="53" ht="14.4"/>
    <row r="54" ht="14.4"/>
    <row r="55" ht="14.4"/>
    <row r="56" ht="14.4"/>
    <row r="57" ht="14.4"/>
    <row r="58" ht="14.4"/>
    <row r="59" ht="14.4"/>
    <row r="60" ht="14.4"/>
    <row r="61" ht="14.4"/>
    <row r="62" ht="14.4"/>
    <row r="63" ht="14.4"/>
    <row r="64" ht="14.4"/>
    <row r="65" ht="14.4"/>
    <row r="66" ht="14.4"/>
    <row r="67" ht="14.4"/>
    <row r="68" ht="14.4"/>
    <row r="69" ht="14.4"/>
    <row r="70" ht="14.4"/>
    <row r="71" ht="14.4"/>
    <row r="72" ht="14.4"/>
    <row r="73" ht="14.4"/>
    <row r="74" ht="14.4"/>
    <row r="75" ht="14.4"/>
    <row r="76" ht="14.4"/>
    <row r="77" ht="14.4"/>
    <row r="78" ht="14.4"/>
    <row r="79" ht="14.4"/>
    <row r="80" ht="14.4"/>
    <row r="81" ht="14.4"/>
    <row r="82" ht="14.4"/>
    <row r="83" ht="14.4"/>
    <row r="84" ht="14.4"/>
    <row r="85" ht="14.4"/>
    <row r="86" ht="14.4"/>
    <row r="87" ht="14.4"/>
    <row r="88" ht="14.4"/>
    <row r="89" ht="14.4"/>
    <row r="90" ht="14.4"/>
    <row r="91" ht="14.4"/>
    <row r="92" ht="14.4"/>
    <row r="93" ht="14.4"/>
    <row r="94" ht="14.4"/>
    <row r="95" ht="14.4"/>
    <row r="96" ht="14.4"/>
    <row r="97" ht="14.4"/>
    <row r="98" ht="14.4"/>
    <row r="99" ht="14.4"/>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C8" sqref="C8"/>
    </sheetView>
  </sheetViews>
  <sheetFormatPr defaultColWidth="9.109375" defaultRowHeight="13.2"/>
  <cols>
    <col min="1" max="1" width="23" style="702" bestFit="1" customWidth="1"/>
    <col min="2" max="3" width="11.109375" style="702" bestFit="1" customWidth="1"/>
    <col min="4" max="4" width="9.109375" style="702"/>
    <col min="5" max="6" width="11.109375" style="702" bestFit="1" customWidth="1"/>
    <col min="7" max="7" width="15.6640625" style="702" customWidth="1"/>
    <col min="8" max="16384" width="9.109375" style="702"/>
  </cols>
  <sheetData>
    <row r="2" spans="1:8">
      <c r="A2" s="1277" t="s">
        <v>89</v>
      </c>
      <c r="B2" s="1277"/>
      <c r="C2" s="1277"/>
      <c r="D2" s="1277"/>
      <c r="E2" s="1277"/>
      <c r="F2" s="1277"/>
      <c r="G2" s="1277"/>
    </row>
    <row r="3" spans="1:8" ht="13.8" thickBot="1">
      <c r="A3" s="1278" t="s">
        <v>49</v>
      </c>
      <c r="B3" s="804"/>
      <c r="C3" s="804" t="s">
        <v>51</v>
      </c>
      <c r="D3" s="703"/>
      <c r="E3" s="1280" t="s">
        <v>52</v>
      </c>
      <c r="F3" s="1281"/>
      <c r="G3" s="1281"/>
      <c r="H3" s="704"/>
    </row>
    <row r="4" spans="1:8" ht="54" thickTop="1" thickBot="1">
      <c r="A4" s="1279"/>
      <c r="B4" s="803" t="s">
        <v>53</v>
      </c>
      <c r="C4" s="803" t="s">
        <v>54</v>
      </c>
      <c r="D4" s="705" t="s">
        <v>55</v>
      </c>
      <c r="E4" s="706" t="s">
        <v>56</v>
      </c>
      <c r="F4" s="803" t="s">
        <v>54</v>
      </c>
      <c r="G4" s="803" t="s">
        <v>57</v>
      </c>
      <c r="H4" s="803" t="s">
        <v>164</v>
      </c>
    </row>
    <row r="5" spans="1:8" ht="13.5" customHeight="1" thickTop="1" thickBot="1">
      <c r="A5" s="707" t="s">
        <v>62</v>
      </c>
      <c r="B5" s="707">
        <f>'Overall Results PY 2018'!C63</f>
        <v>214473343.55410019</v>
      </c>
      <c r="C5" s="707">
        <f>'Overall Results PY 2018'!D63</f>
        <v>184054204.15688375</v>
      </c>
      <c r="D5" s="231">
        <f>C5/B5</f>
        <v>0.85816820452774212</v>
      </c>
      <c r="E5" s="707">
        <f>'Overall Results PY 2018'!F63</f>
        <v>125328435.20719546</v>
      </c>
      <c r="F5" s="707">
        <f>'Overall Results PY 2018'!G63</f>
        <v>168823056.78059879</v>
      </c>
      <c r="G5" s="230">
        <f>F5/E5</f>
        <v>1.3470451179055827</v>
      </c>
      <c r="H5" s="230">
        <f>F5/$F$9</f>
        <v>0.71657034101892381</v>
      </c>
    </row>
    <row r="6" spans="1:8" ht="12.75" customHeight="1" thickBot="1">
      <c r="A6" s="707" t="s">
        <v>66</v>
      </c>
      <c r="B6" s="707">
        <f>'Overall Results PY 2018'!C69</f>
        <v>56934568.765911743</v>
      </c>
      <c r="C6" s="707">
        <f>'Overall Results PY 2018'!D69</f>
        <v>54677058.628771923</v>
      </c>
      <c r="D6" s="231">
        <f t="shared" ref="D6:D9" si="0">C6/B6</f>
        <v>0.96034904301424251</v>
      </c>
      <c r="E6" s="707">
        <f>'Overall Results PY 2018'!F69</f>
        <v>52738257.93800015</v>
      </c>
      <c r="F6" s="707">
        <f>'Overall Results PY 2018'!G69</f>
        <v>46156042.517259136</v>
      </c>
      <c r="G6" s="230">
        <f t="shared" ref="G6:G8" si="1">F6/E6</f>
        <v>0.87519088270835266</v>
      </c>
      <c r="H6" s="230">
        <f>F6/$F$9</f>
        <v>0.19590956210240359</v>
      </c>
    </row>
    <row r="7" spans="1:8" ht="13.8" thickBot="1">
      <c r="A7" s="707" t="s">
        <v>70</v>
      </c>
      <c r="B7" s="707">
        <f>'Overall Results PY 2018'!C73</f>
        <v>18982350</v>
      </c>
      <c r="C7" s="707">
        <f>'Overall Results PY 2018'!D73</f>
        <v>15455057</v>
      </c>
      <c r="D7" s="231">
        <f t="shared" si="0"/>
        <v>0.81418038335611764</v>
      </c>
      <c r="E7" s="707">
        <f>'Overall Results PY 2018'!F73</f>
        <v>15544697</v>
      </c>
      <c r="F7" s="707">
        <f>'Overall Results PY 2018'!G73</f>
        <v>15455057</v>
      </c>
      <c r="G7" s="230">
        <f t="shared" si="1"/>
        <v>0.99423340319853126</v>
      </c>
      <c r="H7" s="230">
        <f>F7/$F$9</f>
        <v>6.5599069677724303E-2</v>
      </c>
    </row>
    <row r="8" spans="1:8" ht="13.8" thickBot="1">
      <c r="A8" s="707" t="s">
        <v>76</v>
      </c>
      <c r="B8" s="707">
        <f>'Overall Results PY 2018'!C78</f>
        <v>7217364</v>
      </c>
      <c r="C8" s="707">
        <f>'Overall Results PY 2018'!D78</f>
        <v>5164566</v>
      </c>
      <c r="D8" s="231">
        <f t="shared" si="0"/>
        <v>0.71557510470581775</v>
      </c>
      <c r="E8" s="707">
        <f>'Overall Results PY 2018'!F78</f>
        <v>4486482.0000000037</v>
      </c>
      <c r="F8" s="707">
        <f>'Overall Results PY 2018'!G78</f>
        <v>5164566</v>
      </c>
      <c r="G8" s="230">
        <f t="shared" si="1"/>
        <v>1.151139355958632</v>
      </c>
      <c r="H8" s="230">
        <f>F8/$F$9</f>
        <v>2.1921027200948264E-2</v>
      </c>
    </row>
    <row r="9" spans="1:8" ht="13.8" thickBot="1">
      <c r="A9" s="708" t="s">
        <v>79</v>
      </c>
      <c r="B9" s="708">
        <f>SUM(B5:B8)</f>
        <v>297607626.32001191</v>
      </c>
      <c r="C9" s="708">
        <f>SUM(C5:C8)</f>
        <v>259350885.78565568</v>
      </c>
      <c r="D9" s="399">
        <f t="shared" si="0"/>
        <v>0.87145241871853285</v>
      </c>
      <c r="E9" s="708">
        <f>SUM(E5:E8)</f>
        <v>198097872.1451956</v>
      </c>
      <c r="F9" s="708">
        <f>SUM(F5:F8)</f>
        <v>235598722.29785794</v>
      </c>
      <c r="G9" s="709">
        <f>F9/E9</f>
        <v>1.189304659088797</v>
      </c>
      <c r="H9" s="709">
        <f>F9/$F$9</f>
        <v>1</v>
      </c>
    </row>
    <row r="12" spans="1:8">
      <c r="A12" s="1277" t="s">
        <v>165</v>
      </c>
      <c r="B12" s="1277"/>
      <c r="C12" s="1277"/>
      <c r="D12" s="1277"/>
      <c r="E12" s="1277"/>
      <c r="F12" s="1277"/>
      <c r="G12" s="1277"/>
    </row>
    <row r="13" spans="1:8" ht="13.8" thickBot="1">
      <c r="A13" s="1278" t="s">
        <v>49</v>
      </c>
      <c r="B13" s="804"/>
      <c r="C13" s="804" t="s">
        <v>51</v>
      </c>
      <c r="D13" s="703"/>
      <c r="E13" s="1280" t="s">
        <v>52</v>
      </c>
      <c r="F13" s="1281"/>
      <c r="G13" s="1281"/>
      <c r="H13" s="704"/>
    </row>
    <row r="14" spans="1:8" ht="54" thickTop="1" thickBot="1">
      <c r="A14" s="1279"/>
      <c r="B14" s="803" t="s">
        <v>84</v>
      </c>
      <c r="C14" s="803" t="s">
        <v>85</v>
      </c>
      <c r="D14" s="705" t="s">
        <v>55</v>
      </c>
      <c r="E14" s="706" t="s">
        <v>86</v>
      </c>
      <c r="F14" s="803" t="s">
        <v>85</v>
      </c>
      <c r="G14" s="803" t="s">
        <v>57</v>
      </c>
      <c r="H14" s="803" t="s">
        <v>164</v>
      </c>
    </row>
    <row r="15" spans="1:8" ht="14.4" thickTop="1" thickBot="1">
      <c r="A15" s="707" t="s">
        <v>62</v>
      </c>
      <c r="B15" s="707">
        <f>'Overall Results PY 2018'!C89</f>
        <v>35775.434500000061</v>
      </c>
      <c r="C15" s="707">
        <f>'Overall Results PY 2018'!D89</f>
        <v>28808.922241246732</v>
      </c>
      <c r="D15" s="231">
        <f>C15/B15</f>
        <v>0.80527106501660184</v>
      </c>
      <c r="E15" s="707">
        <f>'Overall Results PY 2018'!F89</f>
        <v>27388.770799999998</v>
      </c>
      <c r="F15" s="707">
        <f>'Overall Results PY 2018'!G89</f>
        <v>25983.907559861185</v>
      </c>
      <c r="G15" s="230">
        <f>F15/E15</f>
        <v>0.94870659766378374</v>
      </c>
      <c r="H15" s="230">
        <f>F15/$F$19</f>
        <v>0.347683871175062</v>
      </c>
    </row>
    <row r="16" spans="1:8" ht="13.8" thickBot="1">
      <c r="A16" s="707" t="s">
        <v>66</v>
      </c>
      <c r="B16" s="707">
        <f>'Overall Results PY 2018'!C95</f>
        <v>10961.517809052097</v>
      </c>
      <c r="C16" s="707">
        <f>'Overall Results PY 2018'!D95</f>
        <v>13277.816213667289</v>
      </c>
      <c r="D16" s="231">
        <f t="shared" ref="D16:D19" si="2">C16/B16</f>
        <v>1.2113118315332552</v>
      </c>
      <c r="E16" s="707">
        <f>'Overall Results PY 2018'!F95</f>
        <v>8362.6387273037217</v>
      </c>
      <c r="F16" s="707">
        <f>'Overall Results PY 2018'!G95</f>
        <v>11016.344118498784</v>
      </c>
      <c r="G16" s="230">
        <f t="shared" ref="G16:G18" si="3">F16/E16</f>
        <v>1.3173287137863325</v>
      </c>
      <c r="H16" s="230">
        <f t="shared" ref="H16:H19" si="4">F16/$F$19</f>
        <v>0.14740681941283604</v>
      </c>
    </row>
    <row r="17" spans="1:8" ht="13.8" thickBot="1">
      <c r="A17" s="707" t="s">
        <v>70</v>
      </c>
      <c r="B17" s="707">
        <f>'Overall Results PY 2018'!C99</f>
        <v>4249.1530000000002</v>
      </c>
      <c r="C17" s="707">
        <f>'Overall Results PY 2018'!D99</f>
        <v>3572.9091935282258</v>
      </c>
      <c r="D17" s="231">
        <f t="shared" si="2"/>
        <v>0.84085209300023456</v>
      </c>
      <c r="E17" s="707">
        <f>'Overall Results PY 2018'!F99</f>
        <v>3340</v>
      </c>
      <c r="F17" s="707">
        <f>'Overall Results PY 2018'!G99</f>
        <v>3572.9091935282258</v>
      </c>
      <c r="G17" s="230">
        <f t="shared" si="3"/>
        <v>1.0697332914755167</v>
      </c>
      <c r="H17" s="230">
        <f t="shared" si="4"/>
        <v>4.7808163452745085E-2</v>
      </c>
    </row>
    <row r="18" spans="1:8" ht="13.8" thickBot="1">
      <c r="A18" s="707" t="s">
        <v>76</v>
      </c>
      <c r="B18" s="707">
        <f>'Overall Results PY 2018'!C104</f>
        <v>36242</v>
      </c>
      <c r="C18" s="707">
        <f>'Overall Results PY 2018'!D104</f>
        <v>34161.129999999997</v>
      </c>
      <c r="D18" s="231">
        <f t="shared" si="2"/>
        <v>0.94258401854202301</v>
      </c>
      <c r="E18" s="707">
        <f>'Overall Results PY 2018'!F104</f>
        <v>27235.859999999997</v>
      </c>
      <c r="F18" s="707">
        <f>'Overall Results PY 2018'!G104</f>
        <v>34161.129999999997</v>
      </c>
      <c r="G18" s="230">
        <f t="shared" si="3"/>
        <v>1.2542702892436663</v>
      </c>
      <c r="H18" s="230">
        <f t="shared" si="4"/>
        <v>0.45710114595935686</v>
      </c>
    </row>
    <row r="19" spans="1:8" ht="13.8" thickBot="1">
      <c r="A19" s="708" t="s">
        <v>79</v>
      </c>
      <c r="B19" s="708">
        <f>SUM(B15:B18)</f>
        <v>87228.10530905216</v>
      </c>
      <c r="C19" s="708">
        <f>SUM(C15:C18)</f>
        <v>79820.77764844225</v>
      </c>
      <c r="D19" s="399">
        <f t="shared" si="2"/>
        <v>0.91508095201236461</v>
      </c>
      <c r="E19" s="708">
        <f>SUM(E15:E18)</f>
        <v>66327.269527303724</v>
      </c>
      <c r="F19" s="708">
        <f>SUM(F15:F18)</f>
        <v>74734.290871888195</v>
      </c>
      <c r="G19" s="709">
        <f>F19/E19</f>
        <v>1.126750602044966</v>
      </c>
      <c r="H19" s="709">
        <f t="shared" si="4"/>
        <v>1</v>
      </c>
    </row>
  </sheetData>
  <mergeCells count="6">
    <mergeCell ref="A2:G2"/>
    <mergeCell ref="A3:A4"/>
    <mergeCell ref="E3:G3"/>
    <mergeCell ref="A12:G12"/>
    <mergeCell ref="A13:A14"/>
    <mergeCell ref="E13:G13"/>
  </mergeCells>
  <pageMargins left="0.7" right="0.7" top="0.75" bottom="0.75" header="0.3" footer="0.3"/>
  <pageSetup orientation="portrait" verticalDpi="1200" r:id="rId1"/>
  <headerFoot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60"/>
  <sheetViews>
    <sheetView zoomScaleNormal="100" zoomScaleSheetLayoutView="100" workbookViewId="0">
      <selection activeCell="E12" sqref="E12"/>
    </sheetView>
  </sheetViews>
  <sheetFormatPr defaultRowHeight="13.2"/>
  <cols>
    <col min="1" max="1" width="28.33203125" customWidth="1"/>
    <col min="2" max="2" width="40.109375" style="2" customWidth="1"/>
    <col min="3" max="3" width="15.88671875" style="30" customWidth="1"/>
    <col min="4" max="4" width="17.109375" style="30" customWidth="1"/>
    <col min="5" max="6" width="14.88671875" style="30" customWidth="1"/>
    <col min="7" max="7" width="17.44140625" style="30" customWidth="1"/>
    <col min="8" max="10" width="15.109375" style="30" customWidth="1"/>
    <col min="11" max="11" width="0.5546875" style="87" customWidth="1"/>
    <col min="12" max="12" width="65.88671875" style="30" bestFit="1" customWidth="1"/>
    <col min="13" max="13" width="33.33203125" style="30" bestFit="1" customWidth="1"/>
    <col min="14" max="14" width="12.88671875" customWidth="1"/>
    <col min="15" max="15" width="15.33203125" bestFit="1" customWidth="1"/>
    <col min="16" max="16" width="12.88671875" customWidth="1"/>
    <col min="17" max="17" width="15.33203125" bestFit="1" customWidth="1"/>
    <col min="18" max="18" width="12.33203125" bestFit="1" customWidth="1"/>
    <col min="20" max="20" width="6.88671875" customWidth="1"/>
  </cols>
  <sheetData>
    <row r="1" spans="1:29">
      <c r="A1" s="1282" t="str">
        <f>Cover!B8</f>
        <v>KCP&amp;L-MO Evaluation, Measurement, and Verification Report – Appendix Databook</v>
      </c>
      <c r="B1" s="1282"/>
      <c r="C1" s="1282"/>
      <c r="D1" s="1282"/>
      <c r="E1" s="1282"/>
      <c r="F1" s="1282"/>
      <c r="G1" s="1282"/>
      <c r="H1" s="1282"/>
      <c r="I1" s="1282"/>
      <c r="J1" s="1282"/>
      <c r="K1" s="1282"/>
      <c r="L1" s="1282"/>
      <c r="M1" s="1282"/>
      <c r="N1" s="1282"/>
      <c r="O1" s="1282"/>
      <c r="P1" s="1282"/>
      <c r="Q1" s="1282"/>
      <c r="R1" s="1282"/>
      <c r="S1" s="1282"/>
      <c r="T1" s="1282"/>
    </row>
    <row r="2" spans="1:29" ht="34.200000000000003" customHeight="1">
      <c r="A2" s="1283"/>
      <c r="B2" s="1283"/>
      <c r="C2" s="1283"/>
      <c r="D2" s="1283"/>
      <c r="E2" s="1283"/>
      <c r="F2" s="1283"/>
      <c r="G2" s="1283"/>
      <c r="H2" s="1283"/>
      <c r="I2" s="1283"/>
      <c r="J2" s="1283"/>
      <c r="K2" s="1283"/>
      <c r="L2" s="1283"/>
      <c r="M2" s="1283"/>
      <c r="N2" s="1283"/>
      <c r="O2" s="1283"/>
      <c r="P2" s="1283"/>
      <c r="Q2" s="1283"/>
      <c r="R2" s="1283"/>
      <c r="S2" s="1283"/>
      <c r="T2" s="1283"/>
    </row>
    <row r="3" spans="1:29">
      <c r="A3" s="1288"/>
      <c r="B3" s="1288"/>
      <c r="C3" s="1288"/>
      <c r="D3" s="1288"/>
      <c r="E3" s="1288"/>
      <c r="F3" s="1288"/>
      <c r="G3" s="1288"/>
      <c r="H3" s="1288"/>
      <c r="I3" s="1288"/>
      <c r="J3" s="1288"/>
      <c r="K3" s="1288"/>
      <c r="L3" s="1288"/>
      <c r="M3" s="1288"/>
      <c r="N3" s="1288"/>
      <c r="O3" s="1288"/>
      <c r="P3" s="1288"/>
      <c r="Q3" s="1288"/>
      <c r="R3" s="1288"/>
      <c r="S3" s="1288"/>
      <c r="T3" s="1288"/>
    </row>
    <row r="4" spans="1:29" ht="30" customHeight="1">
      <c r="A4" s="1291" t="s">
        <v>43</v>
      </c>
      <c r="B4" s="1291"/>
      <c r="C4" s="1291"/>
      <c r="D4" s="1291"/>
      <c r="E4" s="1291"/>
      <c r="F4" s="1291"/>
      <c r="G4" s="1291"/>
      <c r="H4" s="1291"/>
      <c r="I4" s="1291"/>
      <c r="J4" s="5"/>
      <c r="K4" s="85"/>
      <c r="L4" s="5"/>
      <c r="M4" s="1287" t="s">
        <v>44</v>
      </c>
      <c r="N4" s="1287"/>
      <c r="O4" s="1287"/>
      <c r="P4" s="1287"/>
      <c r="Q4" s="1287"/>
      <c r="R4" s="1287"/>
      <c r="S4" s="1287"/>
      <c r="T4" s="1287"/>
    </row>
    <row r="5" spans="1:29">
      <c r="A5" s="1283"/>
      <c r="B5" s="1283"/>
      <c r="C5" s="1283"/>
      <c r="D5" s="1283"/>
      <c r="E5" s="1283"/>
      <c r="F5" s="1283"/>
      <c r="G5" s="1283"/>
      <c r="H5" s="1283"/>
      <c r="I5"/>
      <c r="J5" s="5"/>
      <c r="K5" s="85"/>
      <c r="L5" s="5"/>
      <c r="M5" s="1283"/>
      <c r="N5" s="1283"/>
      <c r="O5" s="1283"/>
      <c r="P5" s="1283"/>
      <c r="Q5" s="1283"/>
      <c r="R5" s="1283"/>
      <c r="S5" s="1283"/>
      <c r="T5" s="1283"/>
    </row>
    <row r="6" spans="1:29">
      <c r="A6" s="1286" t="s">
        <v>45</v>
      </c>
      <c r="B6" s="1286"/>
      <c r="C6" s="1286"/>
      <c r="D6" s="1286"/>
      <c r="E6" s="1286"/>
      <c r="F6" s="1286"/>
      <c r="G6" s="1286"/>
      <c r="H6" s="1286"/>
      <c r="I6" s="436"/>
      <c r="J6" s="5"/>
      <c r="K6" s="85"/>
      <c r="L6" s="5"/>
      <c r="M6" s="1283"/>
      <c r="N6" s="1283"/>
      <c r="O6" s="1283"/>
      <c r="P6" s="1283"/>
      <c r="Q6" s="1283"/>
      <c r="R6" s="1283"/>
      <c r="S6" s="1283"/>
      <c r="T6" s="1283"/>
    </row>
    <row r="7" spans="1:29" ht="15.6">
      <c r="A7" s="1289"/>
      <c r="B7" s="1289"/>
      <c r="C7" s="1289"/>
      <c r="D7" s="1289"/>
      <c r="E7" s="1289"/>
      <c r="F7" s="1289"/>
      <c r="G7" s="1289"/>
      <c r="H7" s="1289"/>
      <c r="I7" s="712"/>
      <c r="J7" s="295"/>
      <c r="K7" s="85"/>
      <c r="L7" s="5"/>
      <c r="M7" s="1290"/>
      <c r="N7" s="1290"/>
      <c r="O7" s="1290"/>
      <c r="P7" s="1290"/>
      <c r="Q7" s="1290"/>
      <c r="R7" s="1290"/>
      <c r="S7" s="1290"/>
      <c r="T7" s="1290"/>
    </row>
    <row r="8" spans="1:29">
      <c r="A8" s="1299" t="s">
        <v>46</v>
      </c>
      <c r="B8" s="1299"/>
      <c r="C8" s="1299"/>
      <c r="D8" s="1299"/>
      <c r="E8" s="1299"/>
      <c r="F8" s="1299"/>
      <c r="G8" s="1299"/>
      <c r="H8" s="1299"/>
      <c r="I8" s="5"/>
      <c r="J8" s="5"/>
      <c r="K8" s="85"/>
      <c r="L8" s="5" t="s">
        <v>47</v>
      </c>
      <c r="M8" s="5"/>
      <c r="N8" s="5"/>
      <c r="O8" s="5"/>
      <c r="P8" s="5"/>
      <c r="Q8" s="5"/>
      <c r="R8" s="5"/>
      <c r="S8" s="5"/>
      <c r="U8" s="1299" t="s">
        <v>48</v>
      </c>
      <c r="V8" s="1299"/>
      <c r="W8" s="1299"/>
      <c r="X8" s="1299"/>
      <c r="Y8" s="1299"/>
      <c r="Z8" s="1299"/>
      <c r="AA8" s="1299"/>
      <c r="AB8" s="1299"/>
      <c r="AC8" s="5"/>
    </row>
    <row r="9" spans="1:29" ht="13.8" thickBot="1">
      <c r="A9" s="1284" t="s">
        <v>49</v>
      </c>
      <c r="B9" s="1284" t="s">
        <v>50</v>
      </c>
      <c r="C9" s="108"/>
      <c r="D9" s="108" t="s">
        <v>51</v>
      </c>
      <c r="E9" s="121"/>
      <c r="F9" s="108"/>
      <c r="G9" s="108" t="s">
        <v>52</v>
      </c>
      <c r="H9" s="108"/>
      <c r="I9"/>
      <c r="J9" s="295"/>
      <c r="K9" s="85"/>
      <c r="L9" s="5"/>
      <c r="M9" s="5"/>
      <c r="N9" s="5"/>
      <c r="O9" s="5"/>
      <c r="P9" s="5"/>
      <c r="Q9" s="5"/>
      <c r="R9" s="5"/>
      <c r="W9" s="1"/>
      <c r="X9" s="10"/>
    </row>
    <row r="10" spans="1:29" ht="40.799999999999997" thickTop="1" thickBot="1">
      <c r="A10" s="1285"/>
      <c r="B10" s="1284"/>
      <c r="C10" s="798" t="s">
        <v>53</v>
      </c>
      <c r="D10" s="798" t="s">
        <v>54</v>
      </c>
      <c r="E10" s="694" t="s">
        <v>55</v>
      </c>
      <c r="F10" s="798" t="s">
        <v>56</v>
      </c>
      <c r="G10" s="798" t="s">
        <v>54</v>
      </c>
      <c r="H10" s="798" t="s">
        <v>57</v>
      </c>
      <c r="I10"/>
      <c r="J10" s="28"/>
      <c r="K10" s="297"/>
      <c r="L10" s="39"/>
      <c r="M10"/>
      <c r="O10" s="1" t="s">
        <v>58</v>
      </c>
      <c r="P10" s="1" t="s">
        <v>59</v>
      </c>
      <c r="Q10" s="1" t="s">
        <v>60</v>
      </c>
      <c r="R10" s="1" t="s">
        <v>61</v>
      </c>
      <c r="W10" s="1"/>
      <c r="X10" s="10"/>
    </row>
    <row r="11" spans="1:29" ht="13.8" thickTop="1">
      <c r="A11" s="1298" t="s">
        <v>62</v>
      </c>
      <c r="B11" s="695" t="s">
        <v>63</v>
      </c>
      <c r="C11" s="696">
        <f>SUM(C12:C16)</f>
        <v>49133922.818999998</v>
      </c>
      <c r="D11" s="696">
        <f>SUM(D12:D16)</f>
        <v>51670827.978177801</v>
      </c>
      <c r="E11" s="697">
        <f>D11/C11</f>
        <v>1.051632457040389</v>
      </c>
      <c r="F11" s="696">
        <f>SUM(F12:F16)</f>
        <v>125328435.20719546</v>
      </c>
      <c r="G11" s="696">
        <f>SUM(G12:G16)</f>
        <v>44316300.848949067</v>
      </c>
      <c r="H11" s="698">
        <f>G11/F11</f>
        <v>0.35360132579397868</v>
      </c>
      <c r="I11" s="23"/>
      <c r="J11" s="690"/>
      <c r="K11" s="298"/>
      <c r="L11" s="28"/>
      <c r="M11" s="317"/>
      <c r="O11" s="319"/>
      <c r="P11" s="23"/>
      <c r="Q11" s="319"/>
      <c r="R11" s="23"/>
      <c r="W11" s="1"/>
      <c r="X11" s="10"/>
    </row>
    <row r="12" spans="1:29" ht="13.8" thickBot="1">
      <c r="A12" s="1296"/>
      <c r="B12" s="786" t="s">
        <v>13</v>
      </c>
      <c r="C12" s="786">
        <f>'Business EER - Standard'!B12</f>
        <v>25328049.32</v>
      </c>
      <c r="D12" s="786">
        <f>'Business EER - Standard'!C12</f>
        <v>28793181.995962393</v>
      </c>
      <c r="E12" s="231">
        <f>D12/C12</f>
        <v>1.1368100887748269</v>
      </c>
      <c r="F12" s="786">
        <f>'Business EER - Standard'!E12</f>
        <v>58370690.221995525</v>
      </c>
      <c r="G12" s="786">
        <f>'Business EER - Standard'!F12</f>
        <v>27641454.716123898</v>
      </c>
      <c r="H12" s="230">
        <f t="shared" ref="H12:H20" si="0">G12/F12</f>
        <v>0.47355024603954249</v>
      </c>
      <c r="I12" s="23"/>
      <c r="J12" s="195"/>
      <c r="K12" s="298"/>
      <c r="L12" s="28"/>
      <c r="M12" s="317" t="s">
        <v>13</v>
      </c>
      <c r="O12" s="319">
        <f>D12</f>
        <v>28793181.995962393</v>
      </c>
      <c r="P12" s="23">
        <f>O12/$O$30</f>
        <v>0.34365654981800836</v>
      </c>
      <c r="Q12" s="319">
        <f>G12</f>
        <v>27641454.716123898</v>
      </c>
      <c r="R12" s="23">
        <f>Q12/$Q$30</f>
        <v>0.37604292235585596</v>
      </c>
      <c r="W12" s="1"/>
      <c r="X12" s="10"/>
    </row>
    <row r="13" spans="1:29" ht="13.8" thickBot="1">
      <c r="A13" s="1296"/>
      <c r="B13" s="786" t="s">
        <v>14</v>
      </c>
      <c r="C13" s="786">
        <f>'Business EER - Custom'!B12</f>
        <v>23184399.695999995</v>
      </c>
      <c r="D13" s="786">
        <f>'Business EER - Custom'!C12</f>
        <v>23415657.109727699</v>
      </c>
      <c r="E13" s="231">
        <f t="shared" ref="E13:E23" si="1">D13/C13</f>
        <v>1.0099746992270671</v>
      </c>
      <c r="F13" s="786">
        <f>'Business EER - Custom'!E12</f>
        <v>44361460.039999917</v>
      </c>
      <c r="G13" s="786">
        <f>'Business EER - Custom'!F12</f>
        <v>17327586.261198498</v>
      </c>
      <c r="H13" s="230">
        <f t="shared" si="0"/>
        <v>0.39059999931414635</v>
      </c>
      <c r="I13" s="23"/>
      <c r="J13" s="28"/>
      <c r="K13" s="86"/>
      <c r="L13" s="29"/>
      <c r="M13" s="317" t="s">
        <v>14</v>
      </c>
      <c r="O13" s="319">
        <f t="shared" ref="O13:O23" si="2">D13</f>
        <v>23415657.109727699</v>
      </c>
      <c r="P13" s="23">
        <f t="shared" ref="P13:P23" si="3">O13/$O$30</f>
        <v>0.27947393710007268</v>
      </c>
      <c r="Q13" s="319">
        <f t="shared" ref="Q13:Q16" si="4">G13</f>
        <v>17327586.261198498</v>
      </c>
      <c r="R13" s="23">
        <f t="shared" ref="R13:R16" si="5">Q13/$Q$30</f>
        <v>0.23572985727243143</v>
      </c>
      <c r="W13" s="1"/>
      <c r="X13" s="10"/>
    </row>
    <row r="14" spans="1:29" ht="13.8" thickBot="1">
      <c r="A14" s="1296"/>
      <c r="B14" s="786" t="s">
        <v>15</v>
      </c>
      <c r="C14" s="786">
        <f>'Block Bidding'!B12</f>
        <v>740190.56</v>
      </c>
      <c r="D14" s="786">
        <f>'Block Bidding'!C12</f>
        <v>439038.49380771391</v>
      </c>
      <c r="E14" s="231">
        <f t="shared" si="1"/>
        <v>0.59314251968805687</v>
      </c>
      <c r="F14" s="786">
        <f>'MEEIA Targets'!E6</f>
        <v>10059398.3332</v>
      </c>
      <c r="G14" s="786">
        <f>'Block Bidding'!F12</f>
        <v>324888.48541770829</v>
      </c>
      <c r="H14" s="230">
        <f t="shared" si="0"/>
        <v>3.2297009687492696E-2</v>
      </c>
      <c r="I14" s="23"/>
      <c r="J14" s="28"/>
      <c r="K14" s="86"/>
      <c r="L14" s="29"/>
      <c r="M14" s="318" t="s">
        <v>15</v>
      </c>
      <c r="O14" s="319">
        <f t="shared" si="2"/>
        <v>439038.49380771391</v>
      </c>
      <c r="P14" s="23">
        <f t="shared" si="3"/>
        <v>5.2400757248855425E-3</v>
      </c>
      <c r="Q14" s="319">
        <f t="shared" si="4"/>
        <v>324888.48541770829</v>
      </c>
      <c r="R14" s="23">
        <f t="shared" si="5"/>
        <v>4.4198837127402404E-3</v>
      </c>
      <c r="W14" s="1"/>
      <c r="X14" s="10"/>
    </row>
    <row r="15" spans="1:29" ht="13.8" thickBot="1">
      <c r="A15" s="1296"/>
      <c r="B15" s="786" t="s">
        <v>37</v>
      </c>
      <c r="C15" s="786">
        <f>'Business EER - SEM'!B12</f>
        <v>-123710</v>
      </c>
      <c r="D15" s="786">
        <f>'Business EER - SEM'!C12</f>
        <v>-981573</v>
      </c>
      <c r="E15" s="231" t="s">
        <v>87</v>
      </c>
      <c r="F15" s="786">
        <f>'Business EER - SEM'!E12</f>
        <v>9027253.0320000015</v>
      </c>
      <c r="G15" s="786">
        <f>'Business EER - SEM'!F12</f>
        <v>-981573</v>
      </c>
      <c r="H15" s="230">
        <f t="shared" si="0"/>
        <v>-0.10873440641582759</v>
      </c>
      <c r="I15" s="23"/>
      <c r="J15" s="28"/>
      <c r="K15" s="86"/>
      <c r="L15" s="29"/>
      <c r="M15" s="318" t="s">
        <v>64</v>
      </c>
      <c r="O15" s="319">
        <f t="shared" si="2"/>
        <v>-981573</v>
      </c>
      <c r="P15" s="23">
        <f t="shared" si="3"/>
        <v>-1.1715412024340142E-2</v>
      </c>
      <c r="Q15" s="319">
        <f t="shared" si="4"/>
        <v>-981573</v>
      </c>
      <c r="R15" s="23">
        <f t="shared" si="5"/>
        <v>-1.3353623505578095E-2</v>
      </c>
      <c r="W15" s="1"/>
      <c r="X15" s="10"/>
    </row>
    <row r="16" spans="1:29" ht="13.8" thickBot="1">
      <c r="A16" s="1297"/>
      <c r="B16" s="786" t="s">
        <v>65</v>
      </c>
      <c r="C16" s="786">
        <f>'Small Bus. Lighting'!B12</f>
        <v>4993.2430000000004</v>
      </c>
      <c r="D16" s="786">
        <f>'Small Bus. Lighting'!C12</f>
        <v>4523.3786799999998</v>
      </c>
      <c r="E16" s="231">
        <f t="shared" si="1"/>
        <v>0.90589996921840166</v>
      </c>
      <c r="F16" s="786">
        <f>'Small Bus. Lighting'!E12</f>
        <v>3509633.5800000057</v>
      </c>
      <c r="G16" s="786">
        <f>'Small Bus. Lighting'!F12</f>
        <v>3944.3862089599997</v>
      </c>
      <c r="H16" s="230">
        <f t="shared" si="0"/>
        <v>1.1238740794587432E-3</v>
      </c>
      <c r="I16" s="23"/>
      <c r="J16" s="38"/>
      <c r="K16" s="297"/>
      <c r="L16" s="295"/>
      <c r="M16" s="318" t="s">
        <v>65</v>
      </c>
      <c r="O16" s="319">
        <f t="shared" si="2"/>
        <v>4523.3786799999998</v>
      </c>
      <c r="P16" s="23">
        <f t="shared" si="3"/>
        <v>5.398808339096108E-5</v>
      </c>
      <c r="Q16" s="319">
        <f t="shared" si="4"/>
        <v>3944.3862089599997</v>
      </c>
      <c r="R16" s="23">
        <f t="shared" si="5"/>
        <v>5.3660653252530707E-5</v>
      </c>
      <c r="W16" s="1"/>
    </row>
    <row r="17" spans="1:24" ht="13.8" thickBot="1">
      <c r="A17" s="1295" t="s">
        <v>66</v>
      </c>
      <c r="B17" s="692" t="s">
        <v>67</v>
      </c>
      <c r="C17" s="692">
        <f>SUM(C18:C20)</f>
        <v>16217624.272942575</v>
      </c>
      <c r="D17" s="692">
        <f>SUM(D18:D20)</f>
        <v>16684185.322634071</v>
      </c>
      <c r="E17" s="699">
        <f>D17/C17</f>
        <v>1.0287687667342191</v>
      </c>
      <c r="F17" s="692">
        <f>SUM(F18:F20)</f>
        <v>52738257.93800015</v>
      </c>
      <c r="G17" s="692">
        <f>SUM(G18:G20)</f>
        <v>13760067.269269785</v>
      </c>
      <c r="H17" s="693">
        <f>G17/F17</f>
        <v>0.26091243448819101</v>
      </c>
      <c r="I17" s="23"/>
      <c r="J17" s="38"/>
      <c r="K17" s="297"/>
      <c r="L17" s="295"/>
      <c r="M17" s="318"/>
      <c r="O17" s="319"/>
      <c r="P17" s="23"/>
      <c r="Q17" s="319"/>
      <c r="R17" s="23"/>
      <c r="W17" s="1"/>
    </row>
    <row r="18" spans="1:24" ht="13.5" customHeight="1" thickBot="1">
      <c r="A18" s="1296"/>
      <c r="B18" s="786" t="s">
        <v>18</v>
      </c>
      <c r="C18" s="786">
        <f>'Whole House Efficiency'!B12</f>
        <v>6553953.5078100022</v>
      </c>
      <c r="D18" s="786">
        <f>'Whole House Efficiency'!C12</f>
        <v>4387961.4075793587</v>
      </c>
      <c r="E18" s="231">
        <f t="shared" si="1"/>
        <v>0.6695136610826512</v>
      </c>
      <c r="F18" s="786">
        <f>'Whole House Efficiency'!E12</f>
        <v>17468256</v>
      </c>
      <c r="G18" s="786">
        <f>'Whole House Efficiency'!F12</f>
        <v>3598128.3542150739</v>
      </c>
      <c r="H18" s="230">
        <f t="shared" si="0"/>
        <v>0.20598097223987752</v>
      </c>
      <c r="I18" s="23"/>
      <c r="M18" s="318" t="s">
        <v>18</v>
      </c>
      <c r="O18" s="319">
        <f t="shared" si="2"/>
        <v>4387961.4075793587</v>
      </c>
      <c r="P18" s="23">
        <f t="shared" si="3"/>
        <v>5.2371831577168189E-2</v>
      </c>
      <c r="Q18" s="319">
        <f t="shared" ref="Q18:Q20" si="6">G18</f>
        <v>3598128.3542150739</v>
      </c>
      <c r="R18" s="23">
        <f>Q18/$Q$30</f>
        <v>4.8950054012216554E-2</v>
      </c>
    </row>
    <row r="19" spans="1:24" ht="13.8" thickBot="1">
      <c r="A19" s="1296"/>
      <c r="B19" s="786" t="s">
        <v>19</v>
      </c>
      <c r="C19" s="786">
        <f>'Income-Eligible Multi-Family'!B12</f>
        <v>4752440.7651325725</v>
      </c>
      <c r="D19" s="786">
        <f>'Income-Eligible Multi-Family'!C12</f>
        <v>5267344.9150547115</v>
      </c>
      <c r="E19" s="231">
        <f t="shared" si="1"/>
        <v>1.1083452009964769</v>
      </c>
      <c r="F19" s="786">
        <f>'Income-Eligible Multi-Family'!E12</f>
        <v>10577131.688000111</v>
      </c>
      <c r="G19" s="786">
        <f>'Income-Eligible Multi-Family'!F12</f>
        <v>5267344.9150547115</v>
      </c>
      <c r="H19" s="230">
        <f t="shared" si="0"/>
        <v>0.49799369719775549</v>
      </c>
      <c r="I19" s="23"/>
      <c r="K19" s="297"/>
      <c r="L19" s="295"/>
      <c r="M19" s="318" t="s">
        <v>68</v>
      </c>
      <c r="O19" s="319">
        <f t="shared" si="2"/>
        <v>5267344.9150547115</v>
      </c>
      <c r="P19" s="23">
        <f t="shared" si="3"/>
        <v>6.2867576791719892E-2</v>
      </c>
      <c r="Q19" s="319">
        <f t="shared" si="6"/>
        <v>5267344.9150547115</v>
      </c>
      <c r="R19" s="23">
        <f>Q19/$Q$30</f>
        <v>7.1658593777194204E-2</v>
      </c>
    </row>
    <row r="20" spans="1:24" ht="13.8" thickBot="1">
      <c r="A20" s="1296"/>
      <c r="B20" s="786" t="s">
        <v>69</v>
      </c>
      <c r="C20" s="786">
        <f>'Home Lighting Rebate'!B12</f>
        <v>4911230</v>
      </c>
      <c r="D20" s="786">
        <f>'Home Lighting Rebate'!C12</f>
        <v>7028879</v>
      </c>
      <c r="E20" s="231">
        <f t="shared" si="1"/>
        <v>1.4311850595472011</v>
      </c>
      <c r="F20" s="786">
        <f>'Home Lighting Rebate'!E12</f>
        <v>24692870.250000037</v>
      </c>
      <c r="G20" s="786">
        <f>'Home Lighting Rebate'!F12</f>
        <v>4894594</v>
      </c>
      <c r="H20" s="230">
        <f t="shared" si="0"/>
        <v>0.19821891705764713</v>
      </c>
      <c r="I20" s="23"/>
      <c r="J20" s="116"/>
      <c r="K20" s="297"/>
      <c r="L20" s="295"/>
      <c r="M20" s="318" t="s">
        <v>69</v>
      </c>
      <c r="O20" s="319">
        <f t="shared" si="2"/>
        <v>7028879</v>
      </c>
      <c r="P20" s="23">
        <f t="shared" si="3"/>
        <v>8.389209315479533E-2</v>
      </c>
      <c r="Q20" s="319">
        <f t="shared" si="6"/>
        <v>4894594</v>
      </c>
      <c r="R20" s="23">
        <f>Q20/$Q$30</f>
        <v>6.658757472817764E-2</v>
      </c>
      <c r="W20" s="1"/>
    </row>
    <row r="21" spans="1:24" ht="13.8" thickBot="1">
      <c r="A21" s="1296" t="s">
        <v>70</v>
      </c>
      <c r="B21" s="692" t="s">
        <v>71</v>
      </c>
      <c r="C21" s="692">
        <f>SUM(C22:C23)</f>
        <v>18982350</v>
      </c>
      <c r="D21" s="692">
        <f>SUM(D22:D23)</f>
        <v>15455057</v>
      </c>
      <c r="E21" s="699">
        <f>D21/C21</f>
        <v>0.81418038335611764</v>
      </c>
      <c r="F21" s="692">
        <f>SUM(F22:F23)</f>
        <v>15544697</v>
      </c>
      <c r="G21" s="692">
        <f>SUM(G22:G23)</f>
        <v>15455057</v>
      </c>
      <c r="H21" s="693">
        <f>G21/F21</f>
        <v>0.99423340319853126</v>
      </c>
      <c r="I21" s="23"/>
      <c r="J21" s="295"/>
      <c r="K21" s="297"/>
      <c r="L21" s="295"/>
      <c r="M21" s="318"/>
      <c r="O21" s="319"/>
      <c r="P21" s="23"/>
      <c r="Q21" s="319"/>
      <c r="R21" s="23"/>
      <c r="W21" s="1"/>
    </row>
    <row r="22" spans="1:24" ht="13.8" thickBot="1">
      <c r="A22" s="1296"/>
      <c r="B22" s="786" t="s">
        <v>22</v>
      </c>
      <c r="C22" s="786">
        <f>IEHER!B12</f>
        <v>1406789</v>
      </c>
      <c r="D22" s="786">
        <f>IEHER!C12</f>
        <v>1216306</v>
      </c>
      <c r="E22" s="231">
        <f t="shared" si="1"/>
        <v>0.86459732056477556</v>
      </c>
      <c r="F22" s="786">
        <f>IEHER!E12</f>
        <v>1682756</v>
      </c>
      <c r="G22" s="786">
        <f>IEHER!F12</f>
        <v>1216306</v>
      </c>
      <c r="H22" s="230">
        <f>IEHER!G12</f>
        <v>0.72280592076331918</v>
      </c>
      <c r="I22" s="23"/>
      <c r="K22" s="298"/>
      <c r="L22" s="28"/>
      <c r="M22" s="318" t="s">
        <v>72</v>
      </c>
      <c r="O22" s="319">
        <f t="shared" si="2"/>
        <v>1216306</v>
      </c>
      <c r="P22" s="23">
        <f t="shared" si="3"/>
        <v>1.4517031272943593E-2</v>
      </c>
      <c r="Q22" s="319">
        <f t="shared" ref="Q22:Q23" si="7">G22</f>
        <v>1216306</v>
      </c>
      <c r="R22" s="23">
        <f>Q22/$Q$30</f>
        <v>1.6547004034927277E-2</v>
      </c>
      <c r="W22" s="1"/>
      <c r="X22" s="10"/>
    </row>
    <row r="23" spans="1:24" ht="13.8" thickBot="1">
      <c r="A23" s="1296"/>
      <c r="B23" s="786" t="s">
        <v>21</v>
      </c>
      <c r="C23" s="786">
        <f>HER!B12</f>
        <v>17575561</v>
      </c>
      <c r="D23" s="786">
        <f>HER!C12</f>
        <v>14238751</v>
      </c>
      <c r="E23" s="231">
        <f t="shared" si="1"/>
        <v>0.81014489381021748</v>
      </c>
      <c r="F23" s="786">
        <f>HER!E12</f>
        <v>13861941</v>
      </c>
      <c r="G23" s="786">
        <f>HER!F12</f>
        <v>14238751</v>
      </c>
      <c r="H23" s="230">
        <f>G23/F23</f>
        <v>1.0271830618814493</v>
      </c>
      <c r="I23" s="23"/>
      <c r="J23" s="296"/>
      <c r="K23" s="297"/>
      <c r="L23" s="295"/>
      <c r="M23" s="318" t="s">
        <v>21</v>
      </c>
      <c r="O23" s="319">
        <f t="shared" si="2"/>
        <v>14238751</v>
      </c>
      <c r="P23" s="23">
        <f t="shared" si="3"/>
        <v>0.16994440013833431</v>
      </c>
      <c r="Q23" s="319">
        <f t="shared" si="7"/>
        <v>14238751</v>
      </c>
      <c r="R23" s="23">
        <f>Q23/$Q$30</f>
        <v>0.19370838444381988</v>
      </c>
      <c r="W23" s="1"/>
    </row>
    <row r="24" spans="1:24" ht="13.8" thickBot="1">
      <c r="A24" s="1296"/>
      <c r="B24" s="786" t="s">
        <v>73</v>
      </c>
      <c r="C24" s="1293" t="s">
        <v>74</v>
      </c>
      <c r="D24" s="1293"/>
      <c r="E24" s="1293"/>
      <c r="F24" s="1293"/>
      <c r="G24" s="1293"/>
      <c r="H24" s="1293"/>
      <c r="I24" s="23"/>
      <c r="J24" s="296"/>
      <c r="K24" s="297"/>
      <c r="L24" s="39"/>
      <c r="O24" s="319"/>
      <c r="P24" s="320"/>
      <c r="Q24" s="319"/>
      <c r="R24" s="320"/>
      <c r="W24" s="1"/>
    </row>
    <row r="25" spans="1:24" ht="13.5" customHeight="1" thickBot="1">
      <c r="A25" s="1297"/>
      <c r="B25" s="786" t="s">
        <v>75</v>
      </c>
      <c r="C25" s="1294"/>
      <c r="D25" s="1294"/>
      <c r="E25" s="1294"/>
      <c r="F25" s="1294"/>
      <c r="G25" s="1294"/>
      <c r="H25" s="1294"/>
      <c r="I25" s="23"/>
      <c r="J25" s="296"/>
      <c r="K25" s="86"/>
      <c r="L25" s="29"/>
      <c r="O25" s="319"/>
      <c r="Q25" s="319"/>
      <c r="R25" s="320"/>
      <c r="W25" s="1"/>
    </row>
    <row r="26" spans="1:24" ht="13.5" customHeight="1" thickBot="1">
      <c r="A26" s="1295" t="s">
        <v>76</v>
      </c>
      <c r="B26" s="692" t="s">
        <v>77</v>
      </c>
      <c r="C26" s="692">
        <f>SUM(C27:C28)</f>
        <v>-115962</v>
      </c>
      <c r="D26" s="692">
        <f>SUM(D27:D28)</f>
        <v>-25309</v>
      </c>
      <c r="E26" s="699" t="s">
        <v>87</v>
      </c>
      <c r="F26" s="692">
        <f>SUM(F27:F28)</f>
        <v>4486482.0000000037</v>
      </c>
      <c r="G26" s="692">
        <f>SUM(G27:G28)</f>
        <v>-25309</v>
      </c>
      <c r="H26" s="693">
        <f>G26/F26</f>
        <v>-5.6411682917706964E-3</v>
      </c>
      <c r="I26" s="23"/>
      <c r="J26" s="296"/>
      <c r="K26" s="86"/>
      <c r="L26" s="29"/>
      <c r="M26" s="318"/>
      <c r="O26" s="319"/>
      <c r="P26" s="23"/>
      <c r="Q26" s="319"/>
      <c r="R26" s="23"/>
      <c r="W26" s="1"/>
    </row>
    <row r="27" spans="1:24" ht="13.8" thickBot="1">
      <c r="A27" s="1296"/>
      <c r="B27" s="786" t="s">
        <v>25</v>
      </c>
      <c r="C27" s="786">
        <f>'Bus Programmable Thermostat'!B12</f>
        <v>3696</v>
      </c>
      <c r="D27" s="786">
        <f>'Bus Programmable Thermostat'!C12</f>
        <v>3076</v>
      </c>
      <c r="E27" s="231">
        <f>D27/C27</f>
        <v>0.83225108225108224</v>
      </c>
      <c r="F27" s="786">
        <f>'Bus Programmable Thermostat'!E12</f>
        <v>98406.000000000349</v>
      </c>
      <c r="G27" s="786">
        <f>'Bus Programmable Thermostat'!F12</f>
        <v>3076</v>
      </c>
      <c r="H27" s="230">
        <f>G27/F27</f>
        <v>3.1258256610369177E-2</v>
      </c>
      <c r="I27" s="23"/>
      <c r="J27" s="296"/>
      <c r="K27" s="298"/>
      <c r="L27" s="28"/>
      <c r="M27" s="318" t="s">
        <v>25</v>
      </c>
      <c r="O27" s="319">
        <f>D27</f>
        <v>3076</v>
      </c>
      <c r="P27" s="23">
        <f t="shared" ref="P27:P28" si="8">O27/$O$30</f>
        <v>3.6713120050032217E-5</v>
      </c>
      <c r="Q27" s="319">
        <f t="shared" ref="Q27:Q29" si="9">G27</f>
        <v>3076</v>
      </c>
      <c r="R27" s="23">
        <f>Q27/$Q$30</f>
        <v>4.184685795468928E-5</v>
      </c>
      <c r="W27" s="1"/>
    </row>
    <row r="28" spans="1:24" ht="13.8" thickBot="1">
      <c r="A28" s="1296"/>
      <c r="B28" s="786" t="s">
        <v>24</v>
      </c>
      <c r="C28" s="786">
        <f>'Res Programmable Thermostat'!B12</f>
        <v>-119658</v>
      </c>
      <c r="D28" s="786">
        <f>'Res Programmable Thermostat'!C12</f>
        <v>-28385</v>
      </c>
      <c r="E28" s="231" t="s">
        <v>87</v>
      </c>
      <c r="F28" s="786">
        <f>'Res Programmable Thermostat'!E12</f>
        <v>4388076.0000000037</v>
      </c>
      <c r="G28" s="786">
        <f>'Res Programmable Thermostat'!F12</f>
        <v>-28385</v>
      </c>
      <c r="H28" s="230">
        <f>G28/F28</f>
        <v>-6.468666449715086E-3</v>
      </c>
      <c r="I28" s="23"/>
      <c r="J28" s="296"/>
      <c r="K28" s="297"/>
      <c r="L28" s="295"/>
      <c r="M28" s="318" t="s">
        <v>24</v>
      </c>
      <c r="O28" s="319">
        <f>D28</f>
        <v>-28385</v>
      </c>
      <c r="P28" s="23">
        <f t="shared" si="8"/>
        <v>-3.387847570286621E-4</v>
      </c>
      <c r="Q28" s="319">
        <f t="shared" si="9"/>
        <v>-28385</v>
      </c>
      <c r="R28" s="23">
        <f>Q28/$Q$30</f>
        <v>-3.8615834299215058E-4</v>
      </c>
    </row>
    <row r="29" spans="1:24" ht="13.5" customHeight="1" thickBot="1">
      <c r="A29" s="1297"/>
      <c r="B29" s="786" t="s">
        <v>26</v>
      </c>
      <c r="C29" s="1300" t="s">
        <v>78</v>
      </c>
      <c r="D29" s="1300"/>
      <c r="E29" s="1300"/>
      <c r="F29" s="1300"/>
      <c r="G29" s="1300"/>
      <c r="H29" s="1300"/>
      <c r="I29" s="23"/>
      <c r="J29" s="35"/>
      <c r="K29" s="297"/>
      <c r="L29" s="295"/>
      <c r="M29" s="318" t="s">
        <v>26</v>
      </c>
      <c r="O29" s="319">
        <f>D29</f>
        <v>0</v>
      </c>
      <c r="Q29" s="319">
        <f t="shared" si="9"/>
        <v>0</v>
      </c>
      <c r="R29" s="23">
        <f>Q29/$Q$30</f>
        <v>0</v>
      </c>
    </row>
    <row r="30" spans="1:24" ht="13.5" customHeight="1" thickBot="1">
      <c r="A30" s="313" t="s">
        <v>79</v>
      </c>
      <c r="B30" s="313"/>
      <c r="C30" s="313">
        <f>SUM(C26,C21,C17,C11)</f>
        <v>84217935.091942579</v>
      </c>
      <c r="D30" s="313">
        <f>SUM(D26,D21,D17,D11)</f>
        <v>83784761.300811872</v>
      </c>
      <c r="E30" s="399">
        <f>D30/C30</f>
        <v>0.99485651375021478</v>
      </c>
      <c r="F30" s="313">
        <f>SUM(F26,F21,F17,F11)</f>
        <v>198097872.1451956</v>
      </c>
      <c r="G30" s="313">
        <f>SUM(G26,G21,G17,G11)</f>
        <v>73506116.118218854</v>
      </c>
      <c r="H30" s="316">
        <f>G30/F30</f>
        <v>0.37105959454396681</v>
      </c>
      <c r="I30" s="23"/>
      <c r="M30" s="41"/>
      <c r="O30" s="320">
        <f>SUM(O12:O29)</f>
        <v>83784761.300811872</v>
      </c>
      <c r="Q30" s="320">
        <f>SUM(Q12:Q29)</f>
        <v>73506116.118218839</v>
      </c>
      <c r="R30" s="23">
        <f>Q30/$Q$30</f>
        <v>1</v>
      </c>
    </row>
    <row r="31" spans="1:24">
      <c r="A31" t="s">
        <v>80</v>
      </c>
      <c r="B31"/>
      <c r="C31"/>
      <c r="D31"/>
      <c r="E31"/>
      <c r="F31"/>
      <c r="G31"/>
      <c r="H31"/>
      <c r="I31"/>
      <c r="J31" s="296"/>
    </row>
    <row r="32" spans="1:24">
      <c r="A32" s="107"/>
      <c r="B32"/>
      <c r="C32"/>
      <c r="D32"/>
      <c r="E32"/>
      <c r="F32" s="201"/>
      <c r="G32"/>
      <c r="H32"/>
      <c r="I32"/>
      <c r="J32" s="296"/>
      <c r="K32" s="88"/>
      <c r="L32" s="38"/>
      <c r="M32" s="40"/>
    </row>
    <row r="33" spans="1:28">
      <c r="A33" s="107"/>
      <c r="B33"/>
      <c r="C33"/>
      <c r="D33"/>
      <c r="E33"/>
      <c r="F33" s="201"/>
      <c r="G33"/>
      <c r="H33"/>
      <c r="I33"/>
      <c r="J33" s="296"/>
      <c r="M33" s="40"/>
      <c r="Q33" s="16"/>
    </row>
    <row r="34" spans="1:28">
      <c r="A34" s="5" t="s">
        <v>81</v>
      </c>
      <c r="B34" s="5"/>
      <c r="C34" s="5"/>
      <c r="D34" s="5"/>
      <c r="E34" s="5"/>
      <c r="F34" s="5"/>
      <c r="G34" s="5"/>
      <c r="H34" s="5"/>
      <c r="I34" s="5"/>
      <c r="J34" s="35"/>
      <c r="M34" s="33"/>
      <c r="Q34" s="16"/>
    </row>
    <row r="35" spans="1:28" ht="13.8" thickBot="1">
      <c r="A35" s="1284" t="s">
        <v>49</v>
      </c>
      <c r="B35" s="1284" t="s">
        <v>50</v>
      </c>
      <c r="C35" s="108"/>
      <c r="D35" s="108" t="s">
        <v>51</v>
      </c>
      <c r="E35" s="121"/>
      <c r="F35" s="108"/>
      <c r="G35" s="108" t="s">
        <v>52</v>
      </c>
      <c r="H35" s="108"/>
      <c r="I35"/>
      <c r="J35" s="817"/>
      <c r="K35" s="89"/>
      <c r="L35" s="1299" t="s">
        <v>82</v>
      </c>
      <c r="M35" s="1299"/>
      <c r="N35" s="1299"/>
      <c r="O35" s="1299"/>
      <c r="P35" s="1299"/>
      <c r="Q35" s="1299"/>
      <c r="R35" s="1299"/>
      <c r="S35" s="1299"/>
      <c r="T35" s="15"/>
      <c r="U35" s="1299" t="s">
        <v>83</v>
      </c>
      <c r="V35" s="1299"/>
      <c r="W35" s="1299"/>
      <c r="X35" s="1299"/>
      <c r="Y35" s="1299"/>
      <c r="Z35" s="1299"/>
      <c r="AA35" s="1299"/>
      <c r="AB35" s="1299"/>
    </row>
    <row r="36" spans="1:28" ht="40.799999999999997" thickTop="1" thickBot="1">
      <c r="A36" s="1285"/>
      <c r="B36" s="1285"/>
      <c r="C36" s="798" t="s">
        <v>84</v>
      </c>
      <c r="D36" s="798" t="s">
        <v>85</v>
      </c>
      <c r="E36" s="694" t="s">
        <v>55</v>
      </c>
      <c r="F36" s="798" t="s">
        <v>86</v>
      </c>
      <c r="G36" s="798" t="s">
        <v>85</v>
      </c>
      <c r="H36" s="798" t="s">
        <v>57</v>
      </c>
      <c r="I36"/>
      <c r="M36" s="5"/>
      <c r="N36" s="5"/>
      <c r="O36" s="5"/>
      <c r="P36" s="5"/>
      <c r="Q36" s="5"/>
      <c r="R36" s="5"/>
      <c r="S36" s="5"/>
    </row>
    <row r="37" spans="1:28" ht="14.4" thickTop="1" thickBot="1">
      <c r="A37" s="1298" t="s">
        <v>62</v>
      </c>
      <c r="B37" s="695" t="s">
        <v>63</v>
      </c>
      <c r="C37" s="696">
        <f>SUM(C38:C42)</f>
        <v>10142.926400000011</v>
      </c>
      <c r="D37" s="696">
        <f>SUM(D38:D42)</f>
        <v>10864.010245436317</v>
      </c>
      <c r="E37" s="697">
        <f>D37/C37</f>
        <v>1.0710922880635616</v>
      </c>
      <c r="F37" s="696">
        <f>SUM(F38:F42)</f>
        <v>27388.770799999998</v>
      </c>
      <c r="G37" s="696">
        <f>SUM(G38:G42)</f>
        <v>9380.6634992847212</v>
      </c>
      <c r="H37" s="698">
        <f>G37/F37</f>
        <v>0.34250034686787484</v>
      </c>
      <c r="I37" s="23"/>
      <c r="J37" s="170"/>
      <c r="O37" s="1"/>
      <c r="P37" s="1"/>
      <c r="Q37" s="1"/>
      <c r="R37" s="1"/>
    </row>
    <row r="38" spans="1:28" ht="13.8" thickBot="1">
      <c r="A38" s="1296"/>
      <c r="B38" s="786" t="s">
        <v>13</v>
      </c>
      <c r="C38" s="786">
        <f>'Business EER - Standard'!B13</f>
        <v>5156.4753000000001</v>
      </c>
      <c r="D38" s="786">
        <f>'Business EER - Standard'!C13</f>
        <v>5644.9499561469911</v>
      </c>
      <c r="E38" s="229">
        <f>D38/C38</f>
        <v>1.0947303395687731</v>
      </c>
      <c r="F38" s="786">
        <f>'Business EER - Standard'!E13</f>
        <v>10933.6198</v>
      </c>
      <c r="G38" s="786">
        <f>'Business EER - Standard'!F13</f>
        <v>5419.151957901111</v>
      </c>
      <c r="H38" s="230">
        <f>G38/F38</f>
        <v>0.49564115608822529</v>
      </c>
      <c r="I38" s="23"/>
      <c r="J38" s="196"/>
      <c r="O38" s="1" t="s">
        <v>58</v>
      </c>
      <c r="P38" s="1" t="s">
        <v>59</v>
      </c>
      <c r="Q38" s="1" t="s">
        <v>60</v>
      </c>
      <c r="R38" s="1" t="s">
        <v>61</v>
      </c>
    </row>
    <row r="39" spans="1:28" ht="13.8" thickBot="1">
      <c r="A39" s="1296"/>
      <c r="B39" s="786" t="s">
        <v>14</v>
      </c>
      <c r="C39" s="786">
        <f>'Business EER - Custom'!B13</f>
        <v>4692.9539000000113</v>
      </c>
      <c r="D39" s="786">
        <f>'Business EER - Custom'!C13</f>
        <v>4722.7923804892653</v>
      </c>
      <c r="E39" s="229">
        <f>D39/C39</f>
        <v>1.0063581448113637</v>
      </c>
      <c r="F39" s="786">
        <f>'Business EER - Custom'!E13</f>
        <v>12127.82</v>
      </c>
      <c r="G39" s="786">
        <f>'Business EER - Custom'!F13</f>
        <v>3494.8663615620562</v>
      </c>
      <c r="H39" s="230">
        <f>G39/F39</f>
        <v>0.28816937929174874</v>
      </c>
      <c r="I39" s="23"/>
      <c r="J39" s="38"/>
      <c r="K39" s="89"/>
      <c r="L39" s="296"/>
      <c r="M39" s="322" t="s">
        <v>14</v>
      </c>
      <c r="O39" s="319">
        <f>VLOOKUP($M39, $B$38:$H$55, 3, FALSE)</f>
        <v>4722.7923804892653</v>
      </c>
      <c r="P39" s="23">
        <f>O39/$O$53</f>
        <v>0.14846446766876215</v>
      </c>
      <c r="Q39" s="319">
        <f>VLOOKUP($M39, $B$38:$H$55, 6, FALSE)</f>
        <v>3494.8663615620562</v>
      </c>
      <c r="R39" s="23">
        <f>Q39/$Q$53</f>
        <v>0.11795923613522714</v>
      </c>
      <c r="S39" s="24"/>
      <c r="T39" s="15"/>
    </row>
    <row r="40" spans="1:28" ht="13.8" thickBot="1">
      <c r="A40" s="1296"/>
      <c r="B40" s="786" t="s">
        <v>15</v>
      </c>
      <c r="C40" s="786">
        <f>'Block Bidding'!B13</f>
        <v>292.47489999999999</v>
      </c>
      <c r="D40" s="786">
        <f>'Block Bidding'!C13</f>
        <v>113.46391403106053</v>
      </c>
      <c r="E40" s="229">
        <f>D40/C40</f>
        <v>0.38794410744669211</v>
      </c>
      <c r="F40" s="786">
        <f>'MEEIA Targets'!K6</f>
        <v>1743.9999999999998</v>
      </c>
      <c r="G40" s="786">
        <f>'Block Bidding'!F13</f>
        <v>83.963296382984794</v>
      </c>
      <c r="H40" s="230">
        <f>G40/F40</f>
        <v>4.8144091962720646E-2</v>
      </c>
      <c r="I40" s="23"/>
      <c r="J40" s="295"/>
      <c r="K40" s="89"/>
      <c r="L40" s="296"/>
      <c r="M40" s="322" t="s">
        <v>13</v>
      </c>
      <c r="O40" s="319">
        <f>VLOOKUP(M40, $B$38:$H$55, 3, FALSE)</f>
        <v>5644.9499561469911</v>
      </c>
      <c r="P40" s="23">
        <f>O40/$O$53</f>
        <v>0.17745317234744576</v>
      </c>
      <c r="Q40" s="319">
        <f>VLOOKUP($M40, $B$38:$H$55, 6, FALSE)</f>
        <v>5419.151957901111</v>
      </c>
      <c r="R40" s="23">
        <f>Q40/$Q$53</f>
        <v>0.1829080025735299</v>
      </c>
      <c r="S40" s="24"/>
      <c r="T40" s="15"/>
    </row>
    <row r="41" spans="1:28" ht="13.8" thickBot="1">
      <c r="A41" s="1296"/>
      <c r="B41" s="786" t="s">
        <v>37</v>
      </c>
      <c r="C41" s="786">
        <f>'Business EER - SEM'!B13</f>
        <v>0</v>
      </c>
      <c r="D41" s="786">
        <f>'Business EER - SEM'!C13</f>
        <v>381.85</v>
      </c>
      <c r="E41" s="683" t="s">
        <v>87</v>
      </c>
      <c r="F41" s="786">
        <f>'MEEIA Targets'!K5</f>
        <v>2021.394</v>
      </c>
      <c r="G41" s="1166">
        <f>'Business EER - SEM'!F13</f>
        <v>381.85</v>
      </c>
      <c r="H41" s="230">
        <f>G41/F41</f>
        <v>0.18890429080129853</v>
      </c>
      <c r="I41" s="23"/>
      <c r="K41" s="90"/>
      <c r="L41" s="35"/>
      <c r="M41" s="323" t="s">
        <v>65</v>
      </c>
      <c r="O41" s="319">
        <f>VLOOKUP(M41, $B$38:$H$55, 3, FALSE)</f>
        <v>0.95399476900000002</v>
      </c>
      <c r="P41" s="23">
        <f>O41/$O$53</f>
        <v>2.9989530372642777E-5</v>
      </c>
      <c r="Q41" s="319">
        <f>VLOOKUP($M41, $B$38:$H$55, 6, FALSE)</f>
        <v>0.83188343856800007</v>
      </c>
      <c r="R41" s="23">
        <f>Q41/$Q$53</f>
        <v>2.8077850428354652E-5</v>
      </c>
    </row>
    <row r="42" spans="1:28" ht="13.8" thickBot="1">
      <c r="A42" s="1297"/>
      <c r="B42" s="786" t="s">
        <v>65</v>
      </c>
      <c r="C42" s="786">
        <f>'Small Bus. Lighting'!B13</f>
        <v>1.0223</v>
      </c>
      <c r="D42" s="786">
        <f>'Small Bus. Lighting'!C13</f>
        <v>0.95399476900000002</v>
      </c>
      <c r="E42" s="229">
        <f t="shared" ref="E42:E49" si="10">D42/C42</f>
        <v>0.93318474909517757</v>
      </c>
      <c r="F42" s="786">
        <f>'Small Bus. Lighting'!E13</f>
        <v>561.9369999999999</v>
      </c>
      <c r="G42" s="786">
        <f>'Small Bus. Lighting'!F13</f>
        <v>0.83188343856800007</v>
      </c>
      <c r="H42" s="230">
        <f t="shared" ref="H42:H49" si="11">G42/F42</f>
        <v>1.4803855922781383E-3</v>
      </c>
      <c r="I42" s="23"/>
      <c r="J42" s="42"/>
      <c r="M42" s="323" t="s">
        <v>18</v>
      </c>
      <c r="O42" s="319">
        <f>VLOOKUP(M42, $B$38:$H$55, 3, FALSE)</f>
        <v>2312.9693752536105</v>
      </c>
      <c r="P42" s="23">
        <f>O42/$O$53</f>
        <v>7.2709901127519433E-2</v>
      </c>
      <c r="Q42" s="319">
        <f>VLOOKUP($M42, $B$38:$H$55, 6, FALSE)</f>
        <v>1896.6348877079604</v>
      </c>
      <c r="R42" s="23">
        <f>Q42/$Q$53</f>
        <v>6.4015495711675086E-2</v>
      </c>
    </row>
    <row r="43" spans="1:28" ht="13.8" thickBot="1">
      <c r="A43" s="1295" t="s">
        <v>66</v>
      </c>
      <c r="B43" s="692" t="s">
        <v>67</v>
      </c>
      <c r="C43" s="692">
        <f>SUM(C44:C46)</f>
        <v>4228.7346027326275</v>
      </c>
      <c r="D43" s="692">
        <f>SUM(D44:D46)</f>
        <v>3980.1917268736593</v>
      </c>
      <c r="E43" s="699">
        <f>D43/C43</f>
        <v>0.94122523657588752</v>
      </c>
      <c r="F43" s="692">
        <f>SUM(F44:F46)</f>
        <v>8362.6387273037217</v>
      </c>
      <c r="G43" s="692">
        <f>SUM(G44:G46)</f>
        <v>3250.8572393280092</v>
      </c>
      <c r="H43" s="693">
        <f>G43/F43</f>
        <v>0.38873582194984396</v>
      </c>
      <c r="I43" s="23"/>
      <c r="J43" s="42"/>
      <c r="M43" s="323"/>
      <c r="O43" s="319"/>
      <c r="P43" s="23"/>
      <c r="Q43" s="319"/>
      <c r="R43" s="23"/>
    </row>
    <row r="44" spans="1:28" ht="13.8" thickBot="1">
      <c r="A44" s="1296"/>
      <c r="B44" s="786" t="s">
        <v>18</v>
      </c>
      <c r="C44" s="786">
        <f>'Whole House Efficiency'!B13</f>
        <v>3185.4041099999977</v>
      </c>
      <c r="D44" s="786">
        <f>'Whole House Efficiency'!C13</f>
        <v>2312.9693752536105</v>
      </c>
      <c r="E44" s="229">
        <f t="shared" si="10"/>
        <v>0.7261148963776568</v>
      </c>
      <c r="F44" s="786">
        <f>'Whole House Efficiency'!E13</f>
        <v>4322</v>
      </c>
      <c r="G44" s="786">
        <f>'Whole House Efficiency'!F13</f>
        <v>1896.6348877079604</v>
      </c>
      <c r="H44" s="230">
        <f t="shared" si="11"/>
        <v>0.43883269035353084</v>
      </c>
      <c r="I44" s="23"/>
      <c r="J44" s="32"/>
      <c r="K44" s="89"/>
      <c r="L44" s="296"/>
      <c r="M44" s="323" t="s">
        <v>19</v>
      </c>
      <c r="O44" s="319">
        <f>VLOOKUP(M44, $B$38:$H$55, 3, FALSE)</f>
        <v>648.22235162004881</v>
      </c>
      <c r="P44" s="23">
        <f>O44/$O$53</f>
        <v>2.0377348528349614E-2</v>
      </c>
      <c r="Q44" s="319">
        <f>VLOOKUP($M44, $B$38:$H$55, 6, FALSE)</f>
        <v>648.2223516200487</v>
      </c>
      <c r="R44" s="23">
        <f>Q44/$Q$53</f>
        <v>2.1878894793764158E-2</v>
      </c>
      <c r="S44" s="24"/>
      <c r="T44" s="15"/>
    </row>
    <row r="45" spans="1:28" ht="15.75" customHeight="1" thickBot="1">
      <c r="A45" s="1296"/>
      <c r="B45" s="786" t="s">
        <v>19</v>
      </c>
      <c r="C45" s="786">
        <f>'Income-Eligible Multi-Family'!B13</f>
        <v>553.33049273263032</v>
      </c>
      <c r="D45" s="786">
        <f>'Income-Eligible Multi-Family'!C13</f>
        <v>648.22235162004881</v>
      </c>
      <c r="E45" s="229">
        <f t="shared" si="10"/>
        <v>1.1714921916173346</v>
      </c>
      <c r="F45" s="786">
        <f>'Income-Eligible Multi-Family'!E13</f>
        <v>1542.9512273037219</v>
      </c>
      <c r="G45" s="786">
        <f>'Income-Eligible Multi-Family'!F13</f>
        <v>648.2223516200487</v>
      </c>
      <c r="H45" s="230">
        <f t="shared" si="11"/>
        <v>0.42011849768758081</v>
      </c>
      <c r="I45" s="23"/>
      <c r="J45" s="35"/>
      <c r="K45" s="89"/>
      <c r="L45" s="296"/>
      <c r="M45" s="323" t="s">
        <v>69</v>
      </c>
      <c r="O45" s="319">
        <f>VLOOKUP(M45, $B$38:$H$55, 3, FALSE)</f>
        <v>1019</v>
      </c>
      <c r="P45" s="23">
        <f t="shared" ref="P45" si="12">O45/$O$53</f>
        <v>3.2033017834842019E-2</v>
      </c>
      <c r="Q45" s="319">
        <f>VLOOKUP($M45, $B$38:$H$55, 6, FALSE)</f>
        <v>706</v>
      </c>
      <c r="R45" s="23">
        <f t="shared" ref="R45" si="13">Q45/$Q$53</f>
        <v>2.3829014358720171E-2</v>
      </c>
      <c r="S45" s="24"/>
      <c r="T45" s="15"/>
    </row>
    <row r="46" spans="1:28" ht="13.8" thickBot="1">
      <c r="A46" s="1296"/>
      <c r="B46" s="786" t="s">
        <v>69</v>
      </c>
      <c r="C46" s="786">
        <f>'Home Lighting Rebate'!B13</f>
        <v>490</v>
      </c>
      <c r="D46" s="786">
        <f>'Home Lighting Rebate'!C13</f>
        <v>1019</v>
      </c>
      <c r="E46" s="229">
        <f t="shared" si="10"/>
        <v>2.0795918367346937</v>
      </c>
      <c r="F46" s="786">
        <f>'Home Lighting Rebate'!E13</f>
        <v>2497.6875</v>
      </c>
      <c r="G46" s="786">
        <f>'Home Lighting Rebate'!F13</f>
        <v>706</v>
      </c>
      <c r="H46" s="230">
        <f t="shared" si="11"/>
        <v>0.2826614618522133</v>
      </c>
      <c r="I46" s="23"/>
      <c r="J46" s="117"/>
      <c r="K46" s="90"/>
      <c r="L46" s="35"/>
      <c r="M46" s="323" t="s">
        <v>22</v>
      </c>
      <c r="O46" s="319">
        <f>VLOOKUP(M46, $B$38:$H$55, 3, FALSE)</f>
        <v>335.94594758064517</v>
      </c>
      <c r="P46" s="23">
        <f>O46/$O$53</f>
        <v>1.056070905828627E-2</v>
      </c>
      <c r="Q46" s="319">
        <f>VLOOKUP($M46, $B$38:$H$55, 6, FALSE)</f>
        <v>335.94594758064517</v>
      </c>
      <c r="R46" s="23">
        <f>Q46/$Q$53</f>
        <v>1.1338896329536895E-2</v>
      </c>
      <c r="S46" s="24"/>
      <c r="T46" s="15"/>
    </row>
    <row r="47" spans="1:28" ht="13.8" thickBot="1">
      <c r="A47" s="1296" t="s">
        <v>70</v>
      </c>
      <c r="B47" s="692" t="s">
        <v>71</v>
      </c>
      <c r="C47" s="692">
        <f>SUM(C48:C49)</f>
        <v>4249.1530000000002</v>
      </c>
      <c r="D47" s="692">
        <f>SUM(D48:D49)</f>
        <v>3572.9091935282258</v>
      </c>
      <c r="E47" s="699">
        <f>D47/C47</f>
        <v>0.84085209300023456</v>
      </c>
      <c r="F47" s="692">
        <f>SUM(F48:F49)</f>
        <v>3340</v>
      </c>
      <c r="G47" s="692">
        <f>SUM(G48:G49)</f>
        <v>3572.9091935282258</v>
      </c>
      <c r="H47" s="693">
        <f>G47/F47</f>
        <v>1.0697332914755167</v>
      </c>
      <c r="I47" s="23"/>
      <c r="J47" s="42"/>
      <c r="K47" s="90"/>
      <c r="L47" s="35"/>
      <c r="M47" s="323"/>
      <c r="O47" s="319"/>
      <c r="P47" s="23"/>
      <c r="Q47" s="319"/>
      <c r="R47" s="23"/>
      <c r="S47" s="24"/>
      <c r="T47" s="15"/>
    </row>
    <row r="48" spans="1:28" ht="13.8" thickBot="1">
      <c r="A48" s="1296"/>
      <c r="B48" s="786" t="s">
        <v>22</v>
      </c>
      <c r="C48" s="786">
        <f>IEHER!B13</f>
        <v>363.89299999999997</v>
      </c>
      <c r="D48" s="786">
        <f>IEHER!C13</f>
        <v>335.94594758064517</v>
      </c>
      <c r="E48" s="229">
        <f t="shared" si="10"/>
        <v>0.92319980758257292</v>
      </c>
      <c r="F48" s="786">
        <f>IEHER!E13</f>
        <v>474</v>
      </c>
      <c r="G48" s="786">
        <f>IEHER!F13</f>
        <v>335.94594758064517</v>
      </c>
      <c r="H48" s="230">
        <f t="shared" si="11"/>
        <v>0.70874672485368184</v>
      </c>
      <c r="I48" s="23"/>
      <c r="K48" s="89"/>
      <c r="L48" s="296"/>
      <c r="M48" s="323" t="s">
        <v>21</v>
      </c>
      <c r="O48" s="319">
        <f>VLOOKUP(M48, $B$38:$H$55, 3, FALSE)</f>
        <v>3236.9632459475806</v>
      </c>
      <c r="P48" s="23">
        <f>O48/$O$53</f>
        <v>0.10175633109731792</v>
      </c>
      <c r="Q48" s="319">
        <f>VLOOKUP($M48, $B$38:$H$55, 6, FALSE)</f>
        <v>3236.9632459475806</v>
      </c>
      <c r="R48" s="23">
        <f>Q48/$Q$53</f>
        <v>0.10925445278517613</v>
      </c>
      <c r="S48" s="24"/>
      <c r="T48" s="15"/>
    </row>
    <row r="49" spans="1:29" ht="13.8" thickBot="1">
      <c r="A49" s="1296"/>
      <c r="B49" s="786" t="s">
        <v>21</v>
      </c>
      <c r="C49" s="786">
        <f>HER!B13</f>
        <v>3885.26</v>
      </c>
      <c r="D49" s="786">
        <f>HER!C13</f>
        <v>3236.9632459475806</v>
      </c>
      <c r="E49" s="229">
        <f t="shared" si="10"/>
        <v>0.83313941562407157</v>
      </c>
      <c r="F49" s="786">
        <f>HER!E13</f>
        <v>2866</v>
      </c>
      <c r="G49" s="786">
        <f>HER!F13</f>
        <v>3236.9632459475806</v>
      </c>
      <c r="H49" s="230">
        <f t="shared" si="11"/>
        <v>1.1294358848386534</v>
      </c>
      <c r="I49" s="23"/>
      <c r="J49" s="42"/>
      <c r="K49" s="89"/>
      <c r="L49" s="296"/>
      <c r="M49" s="323" t="s">
        <v>24</v>
      </c>
      <c r="O49" s="319">
        <f>VLOOKUP(M49, $B$38:$H$55, 3, FALSE)</f>
        <v>404.59999999999997</v>
      </c>
      <c r="P49" s="23">
        <f>O49/$O$53</f>
        <v>1.2718899917543748E-2</v>
      </c>
      <c r="Q49" s="319">
        <f>VLOOKUP($M49, $B$38:$H$55, 6, FALSE)</f>
        <v>404.59999999999997</v>
      </c>
      <c r="R49" s="23">
        <f>Q49/$Q$53</f>
        <v>1.3656117860535668E-2</v>
      </c>
      <c r="S49" s="24"/>
      <c r="T49" s="15"/>
    </row>
    <row r="50" spans="1:29" ht="13.8" thickBot="1">
      <c r="A50" s="1296"/>
      <c r="B50" s="786" t="s">
        <v>73</v>
      </c>
      <c r="C50" s="1293" t="s">
        <v>88</v>
      </c>
      <c r="D50" s="1293"/>
      <c r="E50" s="1293"/>
      <c r="F50" s="1293"/>
      <c r="G50" s="1293"/>
      <c r="H50" s="1293"/>
      <c r="I50" s="23"/>
      <c r="J50" s="5"/>
      <c r="K50" s="89"/>
      <c r="L50" s="296"/>
      <c r="M50" s="323" t="s">
        <v>25</v>
      </c>
      <c r="O50" s="319">
        <f>VLOOKUP(M50, $B$38:$H$55, 3, FALSE)</f>
        <v>21</v>
      </c>
      <c r="P50" s="23">
        <f>O50/$O$53</f>
        <v>6.6015051475140564E-4</v>
      </c>
      <c r="Q50" s="319">
        <f>VLOOKUP($M50, $B$38:$H$55, 6, FALSE)</f>
        <v>21</v>
      </c>
      <c r="R50" s="23">
        <f>Q50/$Q$53</f>
        <v>7.0879504466448101E-4</v>
      </c>
      <c r="S50" s="24"/>
      <c r="T50" s="15"/>
    </row>
    <row r="51" spans="1:29" ht="13.8" thickBot="1">
      <c r="A51" s="1297"/>
      <c r="B51" s="786" t="s">
        <v>75</v>
      </c>
      <c r="C51" s="1294"/>
      <c r="D51" s="1294"/>
      <c r="E51" s="1294"/>
      <c r="F51" s="1294"/>
      <c r="G51" s="1294"/>
      <c r="H51" s="1294"/>
      <c r="I51" s="23"/>
      <c r="J51" s="101"/>
      <c r="K51" s="90"/>
      <c r="L51" s="35"/>
      <c r="M51" s="323" t="s">
        <v>26</v>
      </c>
      <c r="O51" s="319">
        <f>VLOOKUP(M51, $B$38:$H$55, 3, FALSE)</f>
        <v>13463.53</v>
      </c>
      <c r="P51" s="23">
        <f>O51/$O$53</f>
        <v>0.42323601237480918</v>
      </c>
      <c r="Q51" s="319">
        <f>VLOOKUP($M51, $B$38:$H$55, 6, FALSE)</f>
        <v>13463.53</v>
      </c>
      <c r="R51" s="23">
        <f>Q51/$Q$53</f>
        <v>0.45442301655674194</v>
      </c>
      <c r="S51" s="24"/>
      <c r="T51" s="15"/>
    </row>
    <row r="52" spans="1:29" ht="13.8" thickBot="1">
      <c r="A52" s="1295" t="s">
        <v>76</v>
      </c>
      <c r="B52" s="692" t="s">
        <v>77</v>
      </c>
      <c r="C52" s="692">
        <f>SUM(C53:C55)</f>
        <v>16187.52</v>
      </c>
      <c r="D52" s="692">
        <f>SUM(D53:D55)</f>
        <v>13889.130000000001</v>
      </c>
      <c r="E52" s="699">
        <f>D52/C52</f>
        <v>0.85801469280037956</v>
      </c>
      <c r="F52" s="692">
        <f>SUM(F53:F55)</f>
        <v>27235.859999999997</v>
      </c>
      <c r="G52" s="692">
        <f>SUM(G53:G55)</f>
        <v>13889.130000000001</v>
      </c>
      <c r="H52" s="693">
        <f>G52/F52</f>
        <v>0.50995746049509738</v>
      </c>
      <c r="I52" s="23"/>
      <c r="J52" s="1238"/>
      <c r="K52" s="90"/>
      <c r="L52" s="35"/>
      <c r="M52" s="691"/>
      <c r="O52" s="319"/>
      <c r="P52" s="23"/>
      <c r="Q52" s="319"/>
      <c r="R52" s="23"/>
      <c r="S52" s="24"/>
      <c r="T52" s="15"/>
    </row>
    <row r="53" spans="1:29" s="5" customFormat="1" ht="13.5" customHeight="1" thickBot="1">
      <c r="A53" s="1296"/>
      <c r="B53" s="786" t="s">
        <v>25</v>
      </c>
      <c r="C53" s="786">
        <f>'Bus Programmable Thermostat'!B13</f>
        <v>10.08</v>
      </c>
      <c r="D53" s="786">
        <f>'Bus Programmable Thermostat'!C13</f>
        <v>21</v>
      </c>
      <c r="E53" s="229">
        <f>D53/C53</f>
        <v>2.0833333333333335</v>
      </c>
      <c r="F53" s="786">
        <f>'Bus Programmable Thermostat'!E13</f>
        <v>268.38</v>
      </c>
      <c r="G53" s="786">
        <f>'Bus Programmable Thermostat'!F13</f>
        <v>21</v>
      </c>
      <c r="H53" s="230">
        <f>G53/F53</f>
        <v>7.82472613458529E-2</v>
      </c>
      <c r="I53" s="23"/>
      <c r="J53" s="1238"/>
      <c r="K53" s="91"/>
      <c r="L53" s="36"/>
      <c r="M53" s="30"/>
      <c r="N53"/>
      <c r="O53" s="320">
        <f>SUM(O39:O51)</f>
        <v>31810.927251807138</v>
      </c>
      <c r="P53" s="320">
        <f>SUM(P39:P51)</f>
        <v>1.0000000000000002</v>
      </c>
      <c r="Q53" s="320">
        <f>SUM(Q39:Q51)</f>
        <v>29627.746635757972</v>
      </c>
      <c r="R53" s="320">
        <f>SUM(R39:R51)</f>
        <v>0.99999999999999978</v>
      </c>
    </row>
    <row r="54" spans="1:29" ht="13.8" thickBot="1">
      <c r="A54" s="1296"/>
      <c r="B54" s="786" t="s">
        <v>24</v>
      </c>
      <c r="C54" s="786">
        <f>'Res Programmable Thermostat'!B13</f>
        <v>-322.56</v>
      </c>
      <c r="D54" s="786">
        <f>'Res Programmable Thermostat'!C13</f>
        <v>404.59999999999997</v>
      </c>
      <c r="E54" s="229" t="s">
        <v>87</v>
      </c>
      <c r="F54" s="786">
        <f>'Res Programmable Thermostat'!E13</f>
        <v>11967.479999999998</v>
      </c>
      <c r="G54" s="786">
        <f>'Res Programmable Thermostat'!F13</f>
        <v>404.59999999999997</v>
      </c>
      <c r="H54" s="230">
        <f>G54/F54</f>
        <v>3.3808287124774808E-2</v>
      </c>
      <c r="I54" s="23"/>
      <c r="J54" s="1238"/>
      <c r="M54" s="33"/>
    </row>
    <row r="55" spans="1:29" ht="13.8" thickBot="1">
      <c r="A55" s="1297"/>
      <c r="B55" s="786" t="s">
        <v>26</v>
      </c>
      <c r="C55" s="786">
        <f>'Demand Response Incentive'!B13</f>
        <v>16500</v>
      </c>
      <c r="D55" s="786">
        <f>'Demand Response Incentive'!C13</f>
        <v>13463.53</v>
      </c>
      <c r="E55" s="229">
        <f>D55/C55</f>
        <v>0.81597151515151523</v>
      </c>
      <c r="F55" s="786">
        <f>'Demand Response Incentive'!E13</f>
        <v>15000</v>
      </c>
      <c r="G55" s="786">
        <f>'Demand Response Incentive'!F13</f>
        <v>13463.53</v>
      </c>
      <c r="H55" s="230">
        <f>G55/F55</f>
        <v>0.89756866666666668</v>
      </c>
      <c r="I55" s="23"/>
      <c r="J55" s="1238"/>
      <c r="K55" s="88"/>
      <c r="L55" s="38"/>
      <c r="M55" s="67"/>
      <c r="N55" s="1"/>
      <c r="O55" s="1"/>
      <c r="P55" s="1"/>
    </row>
    <row r="56" spans="1:29" ht="13.8" thickBot="1">
      <c r="A56" s="313" t="s">
        <v>79</v>
      </c>
      <c r="B56" s="313"/>
      <c r="C56" s="313">
        <f>SUM(C52,C47,C43,C37)</f>
        <v>34808.334002732641</v>
      </c>
      <c r="D56" s="313">
        <f>SUM(D52,D47,D43,D37)</f>
        <v>32306.241165838204</v>
      </c>
      <c r="E56" s="314">
        <f>D56/C56</f>
        <v>0.92811799505549419</v>
      </c>
      <c r="F56" s="313">
        <f>SUM(F52,F47,F43,F37)</f>
        <v>66327.269527303724</v>
      </c>
      <c r="G56" s="313">
        <f>SUM(G52,G47,G43,G37)</f>
        <v>30093.559932140957</v>
      </c>
      <c r="H56" s="316">
        <f>G56/F56</f>
        <v>0.45371323358566562</v>
      </c>
      <c r="I56" s="23"/>
      <c r="J56" s="73"/>
      <c r="M56" s="67"/>
      <c r="N56" s="1"/>
      <c r="O56" s="1"/>
      <c r="P56" s="1"/>
    </row>
    <row r="57" spans="1:29">
      <c r="A57" t="s">
        <v>80</v>
      </c>
      <c r="B57"/>
      <c r="C57"/>
      <c r="D57"/>
      <c r="E57" s="118"/>
      <c r="F57"/>
      <c r="G57"/>
      <c r="H57"/>
      <c r="I57"/>
      <c r="J57" s="74"/>
      <c r="K57" s="297"/>
      <c r="L57" s="295"/>
      <c r="M57" s="67"/>
      <c r="N57" s="1"/>
      <c r="O57" s="1"/>
      <c r="P57" s="1"/>
    </row>
    <row r="58" spans="1:29">
      <c r="B58"/>
      <c r="C58"/>
      <c r="D58"/>
      <c r="E58"/>
      <c r="F58"/>
      <c r="G58"/>
      <c r="H58"/>
      <c r="I58"/>
      <c r="J58" s="72"/>
      <c r="M58" s="68"/>
      <c r="N58" s="1"/>
      <c r="O58" s="1"/>
      <c r="P58" s="1"/>
    </row>
    <row r="59" spans="1:29">
      <c r="A59" s="107"/>
      <c r="B59"/>
      <c r="C59"/>
      <c r="D59"/>
      <c r="E59"/>
      <c r="F59"/>
      <c r="G59"/>
      <c r="H59"/>
      <c r="I59"/>
      <c r="J59" s="72"/>
      <c r="K59" s="93"/>
      <c r="L59" s="32"/>
      <c r="M59" s="67"/>
      <c r="N59" s="1"/>
      <c r="O59" s="1"/>
      <c r="P59" s="1"/>
    </row>
    <row r="60" spans="1:29">
      <c r="A60" s="1299" t="s">
        <v>89</v>
      </c>
      <c r="B60" s="1299"/>
      <c r="C60" s="1299"/>
      <c r="D60" s="1299"/>
      <c r="E60" s="1299"/>
      <c r="F60" s="1299"/>
      <c r="G60" s="1299"/>
      <c r="H60" s="1299"/>
      <c r="I60" s="5"/>
      <c r="J60" s="5"/>
      <c r="K60" s="85"/>
      <c r="L60" s="5"/>
      <c r="M60" s="1299"/>
      <c r="N60" s="1299"/>
      <c r="O60" s="1299"/>
      <c r="P60" s="1299"/>
      <c r="Q60" s="1299"/>
      <c r="R60" s="1299"/>
      <c r="S60" s="1299"/>
      <c r="T60" s="1299"/>
      <c r="V60" s="5"/>
      <c r="W60" s="5"/>
      <c r="X60" s="5"/>
      <c r="Y60" s="5"/>
      <c r="Z60" s="5"/>
      <c r="AA60" s="5"/>
      <c r="AB60" s="5"/>
      <c r="AC60" s="5"/>
    </row>
    <row r="61" spans="1:29" ht="13.8" thickBot="1">
      <c r="A61" s="1284" t="s">
        <v>49</v>
      </c>
      <c r="B61" s="1284" t="s">
        <v>50</v>
      </c>
      <c r="C61" s="108"/>
      <c r="D61" s="108" t="s">
        <v>51</v>
      </c>
      <c r="E61" s="121"/>
      <c r="F61" s="108"/>
      <c r="G61" s="108" t="s">
        <v>52</v>
      </c>
      <c r="H61" s="108"/>
      <c r="I61"/>
      <c r="J61" s="295"/>
      <c r="K61" s="85"/>
      <c r="L61" s="5" t="s">
        <v>90</v>
      </c>
      <c r="M61" s="5"/>
      <c r="N61" s="5"/>
      <c r="O61" s="5"/>
      <c r="P61" s="5"/>
      <c r="Q61" s="5"/>
      <c r="R61" s="5"/>
      <c r="S61" s="5"/>
      <c r="U61" s="5" t="s">
        <v>91</v>
      </c>
      <c r="V61" s="5"/>
      <c r="W61" s="5"/>
      <c r="X61" s="5"/>
      <c r="Y61" s="5"/>
      <c r="Z61" s="5"/>
      <c r="AA61" s="5"/>
      <c r="AB61" s="5"/>
    </row>
    <row r="62" spans="1:29" ht="54" thickTop="1" thickBot="1">
      <c r="A62" s="1285"/>
      <c r="B62" s="1285"/>
      <c r="C62" s="798" t="s">
        <v>53</v>
      </c>
      <c r="D62" s="798" t="s">
        <v>54</v>
      </c>
      <c r="E62" s="694" t="s">
        <v>55</v>
      </c>
      <c r="F62" s="798" t="s">
        <v>56</v>
      </c>
      <c r="G62" s="798" t="s">
        <v>54</v>
      </c>
      <c r="H62" s="798" t="s">
        <v>57</v>
      </c>
      <c r="I62"/>
      <c r="J62" s="28"/>
      <c r="K62" s="297"/>
      <c r="L62"/>
      <c r="M62" s="821" t="s">
        <v>92</v>
      </c>
      <c r="N62" s="821" t="s">
        <v>93</v>
      </c>
      <c r="O62" s="821" t="s">
        <v>94</v>
      </c>
      <c r="P62" s="821" t="s">
        <v>95</v>
      </c>
    </row>
    <row r="63" spans="1:29" ht="13.8" thickTop="1">
      <c r="A63" s="1298" t="s">
        <v>62</v>
      </c>
      <c r="B63" s="695" t="s">
        <v>63</v>
      </c>
      <c r="C63" s="696">
        <f>SUM(C64:C68)</f>
        <v>214473343.55410019</v>
      </c>
      <c r="D63" s="696">
        <f>SUM(D64:D68)</f>
        <v>184054204.15688375</v>
      </c>
      <c r="E63" s="697">
        <f>D63/C63</f>
        <v>0.85816820452774212</v>
      </c>
      <c r="F63" s="696">
        <f>SUM(F64:F68)</f>
        <v>125328435.20719546</v>
      </c>
      <c r="G63" s="696">
        <f>SUM(G64:G68)</f>
        <v>168823056.78059879</v>
      </c>
      <c r="H63" s="698">
        <f>G63/F63</f>
        <v>1.3470451179055827</v>
      </c>
      <c r="I63" s="246"/>
      <c r="J63" s="246"/>
      <c r="K63" s="298"/>
      <c r="L63" s="322"/>
      <c r="M63" s="33"/>
      <c r="N63" s="33"/>
      <c r="O63" s="23"/>
      <c r="P63" s="23"/>
    </row>
    <row r="64" spans="1:29" ht="13.8" thickBot="1">
      <c r="A64" s="1296"/>
      <c r="B64" s="786" t="s">
        <v>13</v>
      </c>
      <c r="C64" s="786">
        <f>C12+'Overall Results PY 2017'!C64</f>
        <v>158049860.40520018</v>
      </c>
      <c r="D64" s="1166">
        <f>D12+'Overall Results PY 2017'!D64</f>
        <v>125601522.99206878</v>
      </c>
      <c r="E64" s="231">
        <f>D64/C64</f>
        <v>0.79469556423560261</v>
      </c>
      <c r="F64" s="786">
        <f>F12</f>
        <v>58370690.221995525</v>
      </c>
      <c r="G64" s="1166">
        <f>G12+'Overall Results PY 2017'!G64</f>
        <v>120577462.07238603</v>
      </c>
      <c r="H64" s="230">
        <f>G64/F64</f>
        <v>2.0657193124461193</v>
      </c>
      <c r="I64" s="23"/>
      <c r="J64" s="23"/>
      <c r="K64" s="298"/>
      <c r="L64" s="322" t="s">
        <v>13</v>
      </c>
      <c r="M64" s="33">
        <f>D64/$D$82</f>
        <v>0.48429186047150807</v>
      </c>
      <c r="N64" s="33">
        <f>G64/$G$82</f>
        <v>0.51179166379325614</v>
      </c>
      <c r="O64" s="23">
        <f>D90/$D$108</f>
        <v>0.26195539096584081</v>
      </c>
      <c r="P64" s="23">
        <f>G90/$G$108</f>
        <v>0.2685929505889238</v>
      </c>
    </row>
    <row r="65" spans="1:16" ht="13.8" thickBot="1">
      <c r="A65" s="1296"/>
      <c r="B65" s="786" t="s">
        <v>14</v>
      </c>
      <c r="C65" s="1166">
        <f>C13+'Overall Results PY 2017'!C65</f>
        <v>34496376.155999996</v>
      </c>
      <c r="D65" s="1166">
        <f>D13+'Overall Results PY 2017'!D65</f>
        <v>34642179.123386331</v>
      </c>
      <c r="E65" s="231">
        <f t="shared" ref="E65:E75" si="14">D65/C65</f>
        <v>1.0042266169271514</v>
      </c>
      <c r="F65" s="786">
        <f>F13</f>
        <v>44361460.039999917</v>
      </c>
      <c r="G65" s="1166">
        <f>G13+'Overall Results PY 2017'!G65</f>
        <v>25118255.730330266</v>
      </c>
      <c r="H65" s="230">
        <f t="shared" ref="H65:H75" si="15">G65/F65</f>
        <v>0.56621796730048102</v>
      </c>
      <c r="I65" s="23"/>
      <c r="J65" s="23"/>
      <c r="K65" s="86"/>
      <c r="L65" s="322" t="s">
        <v>14</v>
      </c>
      <c r="M65" s="33">
        <f t="shared" ref="M65:M75" si="16">D65/$D$82</f>
        <v>0.13357262697771105</v>
      </c>
      <c r="N65" s="33">
        <f t="shared" ref="N65:N75" si="17">G65/$G$82</f>
        <v>0.10661456685904379</v>
      </c>
      <c r="O65" s="23">
        <f>D91/$D$108</f>
        <v>8.4843695233907127E-2</v>
      </c>
      <c r="P65" s="23">
        <f>G91/$G$108</f>
        <v>6.5673685918573824E-2</v>
      </c>
    </row>
    <row r="66" spans="1:16" ht="13.8" thickBot="1">
      <c r="A66" s="1296"/>
      <c r="B66" s="786" t="s">
        <v>15</v>
      </c>
      <c r="C66" s="1166">
        <f>C14+'Overall Results PY 2017'!C66</f>
        <v>965961.6100000001</v>
      </c>
      <c r="D66" s="1166">
        <f>D14+'Overall Results PY 2017'!D66</f>
        <v>767130.58789228532</v>
      </c>
      <c r="E66" s="231">
        <f t="shared" si="14"/>
        <v>0.79416260434230423</v>
      </c>
      <c r="F66" s="786">
        <f>F14</f>
        <v>10059398.3332</v>
      </c>
      <c r="G66" s="1166">
        <f>G14+'Overall Results PY 2017'!G66</f>
        <v>538918.30312929687</v>
      </c>
      <c r="H66" s="230">
        <f t="shared" si="15"/>
        <v>5.3573611987374328E-2</v>
      </c>
      <c r="I66" s="23"/>
      <c r="J66" s="23"/>
      <c r="K66" s="86"/>
      <c r="L66" s="323" t="s">
        <v>15</v>
      </c>
      <c r="M66" s="710">
        <f t="shared" si="16"/>
        <v>2.9578869012473379E-3</v>
      </c>
      <c r="N66" s="710">
        <f t="shared" si="17"/>
        <v>2.2874415356462087E-3</v>
      </c>
      <c r="O66" s="23">
        <f>D92/$D$108</f>
        <v>2.1858825252633004E-3</v>
      </c>
      <c r="P66" s="23">
        <f>G92/$G$108</f>
        <v>1.6474620968042392E-3</v>
      </c>
    </row>
    <row r="67" spans="1:16" ht="13.8" thickBot="1">
      <c r="A67" s="1296"/>
      <c r="B67" s="786" t="s">
        <v>37</v>
      </c>
      <c r="C67" s="1159">
        <f>C15+'Overall Results PY 2017'!C15</f>
        <v>16143524</v>
      </c>
      <c r="D67" s="1159">
        <f>D15+'Overall Results PY 2017'!D15</f>
        <v>19489068.494293272</v>
      </c>
      <c r="E67" s="231">
        <f t="shared" si="14"/>
        <v>1.2072375581870025</v>
      </c>
      <c r="F67" s="786">
        <f>F15</f>
        <v>9027253.0320000015</v>
      </c>
      <c r="G67" s="1159">
        <f>G15+'Overall Results PY 2017'!G15</f>
        <v>19489068.494293272</v>
      </c>
      <c r="H67" s="230">
        <f t="shared" si="15"/>
        <v>2.1589146139149973</v>
      </c>
      <c r="I67" s="23"/>
      <c r="J67" s="23"/>
      <c r="K67" s="86"/>
      <c r="L67" s="323" t="s">
        <v>64</v>
      </c>
      <c r="M67" s="33">
        <f t="shared" si="16"/>
        <v>7.5145563645386187E-2</v>
      </c>
      <c r="N67" s="33">
        <f t="shared" si="17"/>
        <v>8.2721452409466087E-2</v>
      </c>
      <c r="O67" s="23">
        <f>D93/$D$108</f>
        <v>4.7838421429793228E-3</v>
      </c>
      <c r="P67" s="23">
        <f>G93/$G$108</f>
        <v>5.1094349801830453E-3</v>
      </c>
    </row>
    <row r="68" spans="1:16" ht="13.8" thickBot="1">
      <c r="A68" s="1297"/>
      <c r="B68" s="786" t="s">
        <v>65</v>
      </c>
      <c r="C68" s="1159">
        <f>C16+'Overall Results PY 2016'!C15+'Overall Results PY 2017'!C16</f>
        <v>4817621.3828999978</v>
      </c>
      <c r="D68" s="1159">
        <f>D16+'Overall Results PY 2016'!D15+'Overall Results PY 2017'!D16</f>
        <v>3554302.9592430624</v>
      </c>
      <c r="E68" s="231">
        <f t="shared" si="14"/>
        <v>0.73777133501170389</v>
      </c>
      <c r="F68" s="786">
        <f>F16</f>
        <v>3509633.5800000057</v>
      </c>
      <c r="G68" s="1159">
        <f>G16+'Overall Results PY 2016'!G15+'Overall Results PY 2017'!G16</f>
        <v>3099352.1804599506</v>
      </c>
      <c r="H68" s="230">
        <f t="shared" si="15"/>
        <v>0.88309850866538198</v>
      </c>
      <c r="I68" s="23"/>
      <c r="J68" s="23"/>
      <c r="K68" s="297"/>
      <c r="L68" s="323" t="s">
        <v>65</v>
      </c>
      <c r="M68" s="33">
        <f t="shared" si="16"/>
        <v>1.3704610834375819E-2</v>
      </c>
      <c r="N68" s="33">
        <f t="shared" si="17"/>
        <v>1.3155216421511679E-2</v>
      </c>
      <c r="O68" s="23">
        <f>D94/$D$108</f>
        <v>7.1512789879488023E-3</v>
      </c>
      <c r="P68" s="23">
        <f>G94/$G$108</f>
        <v>6.6603375905771207E-3</v>
      </c>
    </row>
    <row r="69" spans="1:16" ht="13.8" thickBot="1">
      <c r="A69" s="1295" t="s">
        <v>66</v>
      </c>
      <c r="B69" s="692" t="s">
        <v>67</v>
      </c>
      <c r="C69" s="692">
        <f>SUM(C70:C72)</f>
        <v>56934568.765911743</v>
      </c>
      <c r="D69" s="692">
        <f>SUM(D70:D72)</f>
        <v>54677058.628771923</v>
      </c>
      <c r="E69" s="699">
        <f>D69/C69</f>
        <v>0.96034904301424251</v>
      </c>
      <c r="F69" s="692">
        <f>SUM(F70:F72)</f>
        <v>52738257.93800015</v>
      </c>
      <c r="G69" s="692">
        <f>SUM(G70:G72)</f>
        <v>46156042.517259136</v>
      </c>
      <c r="H69" s="693">
        <f>G69/F69</f>
        <v>0.87519088270835266</v>
      </c>
      <c r="I69" s="246"/>
      <c r="J69" s="246"/>
      <c r="K69" s="297"/>
      <c r="L69" s="323"/>
      <c r="M69" s="33"/>
      <c r="N69" s="33"/>
      <c r="O69" s="23"/>
      <c r="P69" s="23"/>
    </row>
    <row r="70" spans="1:16" ht="13.5" customHeight="1" thickBot="1">
      <c r="A70" s="1296"/>
      <c r="B70" s="786" t="s">
        <v>18</v>
      </c>
      <c r="C70" s="786">
        <f>C18+'Overall Results PY 2017'!C70</f>
        <v>15644587.049370015</v>
      </c>
      <c r="D70" s="1166">
        <f>D18+'Overall Results PY 2017'!D70</f>
        <v>13932687.212444421</v>
      </c>
      <c r="E70" s="231">
        <f t="shared" si="14"/>
        <v>0.89057558173166806</v>
      </c>
      <c r="F70" s="786">
        <f>F18</f>
        <v>17468256</v>
      </c>
      <c r="G70" s="1159">
        <f>G18+'Overall Results PY 2017'!G70</f>
        <v>11424803.514204424</v>
      </c>
      <c r="H70" s="230">
        <f t="shared" si="15"/>
        <v>0.65403229230235826</v>
      </c>
      <c r="I70" s="23"/>
      <c r="J70" s="23"/>
      <c r="L70" s="323" t="s">
        <v>18</v>
      </c>
      <c r="M70" s="33">
        <f t="shared" si="16"/>
        <v>5.3721378935097576E-2</v>
      </c>
      <c r="N70" s="33">
        <f t="shared" si="17"/>
        <v>4.8492637832562212E-2</v>
      </c>
      <c r="O70" s="23">
        <f>D96/$D$108</f>
        <v>0.10529255802372227</v>
      </c>
      <c r="P70" s="23">
        <f>G96/$G$108</f>
        <v>9.2216272964879387E-2</v>
      </c>
    </row>
    <row r="71" spans="1:16" ht="13.8" thickBot="1">
      <c r="A71" s="1296"/>
      <c r="B71" s="786" t="s">
        <v>19</v>
      </c>
      <c r="C71" s="1166">
        <f>C19+'Overall Results PY 2017'!C71</f>
        <v>12353837.662141733</v>
      </c>
      <c r="D71" s="1166">
        <f>D19+'Overall Results PY 2017'!D71</f>
        <v>11291416.416327504</v>
      </c>
      <c r="E71" s="231">
        <f t="shared" si="14"/>
        <v>0.91400071177315112</v>
      </c>
      <c r="F71" s="786">
        <f>F19</f>
        <v>10577131.688000111</v>
      </c>
      <c r="G71" s="1166">
        <f>G19+'Overall Results PY 2017'!G71</f>
        <v>11291416.585054711</v>
      </c>
      <c r="H71" s="230">
        <f t="shared" si="15"/>
        <v>1.0675310583364452</v>
      </c>
      <c r="I71" s="23"/>
      <c r="J71" s="23"/>
      <c r="K71" s="297"/>
      <c r="L71" s="323" t="s">
        <v>68</v>
      </c>
      <c r="M71" s="33">
        <f t="shared" si="16"/>
        <v>4.353721940113002E-2</v>
      </c>
      <c r="N71" s="33">
        <f t="shared" si="17"/>
        <v>4.7926476319253675E-2</v>
      </c>
      <c r="O71" s="23">
        <f>D97/$D$108</f>
        <v>1.6260833204816305E-2</v>
      </c>
      <c r="P71" s="23">
        <f>G97/$G$108</f>
        <v>1.7367560947959465E-2</v>
      </c>
    </row>
    <row r="72" spans="1:16" ht="13.8" thickBot="1">
      <c r="A72" s="1296"/>
      <c r="B72" s="786" t="s">
        <v>69</v>
      </c>
      <c r="C72" s="1159">
        <f>C20+'Overall Results PY 2017'!C72</f>
        <v>28936144.054399997</v>
      </c>
      <c r="D72" s="1166">
        <f>D20+'Overall Results PY 2017'!D72</f>
        <v>29452955</v>
      </c>
      <c r="E72" s="231">
        <f t="shared" si="14"/>
        <v>1.0178603944128974</v>
      </c>
      <c r="F72" s="786">
        <f>F20</f>
        <v>24692870.250000037</v>
      </c>
      <c r="G72" s="1166">
        <f>G20+'Overall Results PY 2017'!G72</f>
        <v>23439822.417999998</v>
      </c>
      <c r="H72" s="230">
        <f t="shared" si="15"/>
        <v>0.94925467070803415</v>
      </c>
      <c r="I72" s="23"/>
      <c r="J72" s="23"/>
      <c r="K72" s="297"/>
      <c r="L72" s="323" t="s">
        <v>69</v>
      </c>
      <c r="M72" s="33">
        <f t="shared" si="16"/>
        <v>0.11356411955477887</v>
      </c>
      <c r="N72" s="33">
        <f t="shared" si="17"/>
        <v>9.9490447950587688E-2</v>
      </c>
      <c r="O72" s="23">
        <f>D98/$D$108</f>
        <v>4.479197153085835E-2</v>
      </c>
      <c r="P72" s="23">
        <f>G98/$G$108</f>
        <v>3.7822985499997193E-2</v>
      </c>
    </row>
    <row r="73" spans="1:16" ht="13.8" thickBot="1">
      <c r="A73" s="1296" t="s">
        <v>70</v>
      </c>
      <c r="B73" s="692" t="s">
        <v>71</v>
      </c>
      <c r="C73" s="692">
        <f>SUM(C74:C75)</f>
        <v>18982350</v>
      </c>
      <c r="D73" s="692">
        <f>SUM(D74:D75)</f>
        <v>15455057</v>
      </c>
      <c r="E73" s="699">
        <f>D73/C73</f>
        <v>0.81418038335611764</v>
      </c>
      <c r="F73" s="692">
        <f>SUM(F74:F75)</f>
        <v>15544697</v>
      </c>
      <c r="G73" s="692">
        <f>SUM(G74:G75)</f>
        <v>15455057</v>
      </c>
      <c r="H73" s="693">
        <f>G73/F73</f>
        <v>0.99423340319853126</v>
      </c>
      <c r="I73" s="23"/>
      <c r="J73" s="23"/>
      <c r="K73" s="297"/>
      <c r="L73" s="323"/>
      <c r="M73" s="33"/>
      <c r="N73" s="33"/>
      <c r="O73" s="23"/>
      <c r="P73" s="23"/>
    </row>
    <row r="74" spans="1:16" ht="13.8" thickBot="1">
      <c r="A74" s="1296"/>
      <c r="B74" s="786" t="s">
        <v>22</v>
      </c>
      <c r="C74" s="786">
        <f>C22</f>
        <v>1406789</v>
      </c>
      <c r="D74" s="786">
        <f>D22</f>
        <v>1216306</v>
      </c>
      <c r="E74" s="231">
        <f t="shared" si="14"/>
        <v>0.86459732056477556</v>
      </c>
      <c r="F74" s="786">
        <f>F22</f>
        <v>1682756</v>
      </c>
      <c r="G74" s="786">
        <f>G22</f>
        <v>1216306</v>
      </c>
      <c r="H74" s="230">
        <f t="shared" si="15"/>
        <v>0.72280592076331918</v>
      </c>
      <c r="I74" s="1264"/>
      <c r="J74" s="1265"/>
      <c r="K74" s="298"/>
      <c r="L74" s="323" t="s">
        <v>72</v>
      </c>
      <c r="M74" s="33">
        <f t="shared" si="16"/>
        <v>4.689808543801288E-3</v>
      </c>
      <c r="N74" s="33">
        <f t="shared" si="17"/>
        <v>5.1626171319480822E-3</v>
      </c>
      <c r="O74" s="23">
        <f>D100/$D$108</f>
        <v>4.2087531276663948E-3</v>
      </c>
      <c r="P74" s="23">
        <f>G100/$G$108</f>
        <v>4.4952048605978474E-3</v>
      </c>
    </row>
    <row r="75" spans="1:16" ht="13.8" thickBot="1">
      <c r="A75" s="1296"/>
      <c r="B75" s="786" t="s">
        <v>21</v>
      </c>
      <c r="C75" s="786">
        <f>C23</f>
        <v>17575561</v>
      </c>
      <c r="D75" s="786">
        <f>D23</f>
        <v>14238751</v>
      </c>
      <c r="E75" s="231">
        <f t="shared" si="14"/>
        <v>0.81014489381021748</v>
      </c>
      <c r="F75" s="786">
        <f>F23</f>
        <v>13861941</v>
      </c>
      <c r="G75" s="786">
        <f>G23</f>
        <v>14238751</v>
      </c>
      <c r="H75" s="230">
        <f t="shared" si="15"/>
        <v>1.0271830618814493</v>
      </c>
      <c r="I75" s="1264"/>
      <c r="J75" s="1265"/>
      <c r="K75" s="297"/>
      <c r="L75" s="323" t="s">
        <v>21</v>
      </c>
      <c r="M75" s="33">
        <f t="shared" si="16"/>
        <v>5.4901493614977752E-2</v>
      </c>
      <c r="N75" s="33">
        <f t="shared" si="17"/>
        <v>6.0436452545776218E-2</v>
      </c>
      <c r="O75" s="23">
        <f>D101/$D$108</f>
        <v>4.0552890379047211E-2</v>
      </c>
      <c r="P75" s="23">
        <f>G101/$G$108</f>
        <v>4.331295859214724E-2</v>
      </c>
    </row>
    <row r="76" spans="1:16" ht="13.8" thickBot="1">
      <c r="A76" s="1296"/>
      <c r="B76" s="786" t="s">
        <v>73</v>
      </c>
      <c r="C76" s="1293" t="s">
        <v>74</v>
      </c>
      <c r="D76" s="1293"/>
      <c r="E76" s="1293"/>
      <c r="F76" s="1293"/>
      <c r="G76" s="1293"/>
      <c r="H76" s="1293"/>
      <c r="I76" s="23"/>
      <c r="J76" s="23"/>
      <c r="K76" s="297"/>
      <c r="L76" s="323" t="s">
        <v>96</v>
      </c>
      <c r="M76" s="711">
        <f>D79/$D$82</f>
        <v>3.4276728892096485E-4</v>
      </c>
      <c r="N76" s="711">
        <f>G79/$G$82</f>
        <v>3.7732377804498921E-4</v>
      </c>
      <c r="O76" s="23">
        <f>D105/$D$108</f>
        <v>5.3144057537038852E-3</v>
      </c>
      <c r="P76" s="23">
        <f>G105/$G$108</f>
        <v>5.6761092538788731E-3</v>
      </c>
    </row>
    <row r="77" spans="1:16" ht="13.5" customHeight="1" thickBot="1">
      <c r="A77" s="1297"/>
      <c r="B77" s="786" t="s">
        <v>75</v>
      </c>
      <c r="C77" s="1294"/>
      <c r="D77" s="1294"/>
      <c r="E77" s="1294"/>
      <c r="F77" s="1294"/>
      <c r="G77" s="1294"/>
      <c r="H77" s="1294"/>
      <c r="I77" s="23"/>
      <c r="J77" s="23"/>
      <c r="K77" s="86"/>
      <c r="L77" s="323" t="s">
        <v>97</v>
      </c>
      <c r="M77" s="33">
        <f>D80/$D$82</f>
        <v>1.9570663831064993E-2</v>
      </c>
      <c r="N77" s="33">
        <f>G80/$G$82</f>
        <v>2.1543703422903272E-2</v>
      </c>
      <c r="O77" s="23">
        <f>D106/$D$108</f>
        <v>0.25398650072404605</v>
      </c>
      <c r="P77" s="23">
        <f>G106/$G$108</f>
        <v>0.2712730630541913</v>
      </c>
    </row>
    <row r="78" spans="1:16" ht="13.8" thickBot="1">
      <c r="A78" s="1295" t="s">
        <v>76</v>
      </c>
      <c r="B78" s="692" t="s">
        <v>77</v>
      </c>
      <c r="C78" s="692">
        <f>SUM(C79:C80)</f>
        <v>7217364</v>
      </c>
      <c r="D78" s="692">
        <f>SUM(D79:D80)</f>
        <v>5164566</v>
      </c>
      <c r="E78" s="699">
        <f>D78/C78</f>
        <v>0.71557510470581775</v>
      </c>
      <c r="F78" s="692">
        <f>SUM(F79:F80)</f>
        <v>4486482.0000000037</v>
      </c>
      <c r="G78" s="692">
        <f>SUM(G79:G80)</f>
        <v>5164566</v>
      </c>
      <c r="H78" s="693">
        <f>G78/F78</f>
        <v>1.151139355958632</v>
      </c>
      <c r="I78" s="246"/>
      <c r="J78" s="246"/>
      <c r="K78" s="298"/>
      <c r="L78" s="323" t="s">
        <v>98</v>
      </c>
      <c r="M78" s="33">
        <f>D81/$D$82</f>
        <v>0</v>
      </c>
      <c r="N78" s="33">
        <f>G81/$G$82</f>
        <v>0</v>
      </c>
      <c r="O78" s="23">
        <f>D107/$D$108</f>
        <v>0.16867199740020009</v>
      </c>
      <c r="P78" s="23">
        <f>G107/$G$108</f>
        <v>0.18015197365128674</v>
      </c>
    </row>
    <row r="79" spans="1:16" ht="13.8" thickBot="1">
      <c r="A79" s="1296"/>
      <c r="B79" s="786" t="s">
        <v>25</v>
      </c>
      <c r="C79" s="786">
        <f>'Bus Programmable Thermostat'!B19</f>
        <v>141372</v>
      </c>
      <c r="D79" s="786">
        <f>'Bus Programmable Thermostat'!C19</f>
        <v>88897</v>
      </c>
      <c r="E79" s="231">
        <f t="shared" ref="E79:E80" si="18">D79/C79</f>
        <v>0.62881617293381997</v>
      </c>
      <c r="F79" s="786">
        <f>'Bus Programmable Thermostat'!E19</f>
        <v>98406.000000000349</v>
      </c>
      <c r="G79" s="786">
        <f>'Bus Programmable Thermostat'!F19</f>
        <v>88897</v>
      </c>
      <c r="H79" s="230">
        <f>G79/F79</f>
        <v>0.90336971322886495</v>
      </c>
      <c r="I79" s="23"/>
      <c r="J79" s="23"/>
      <c r="K79" s="297"/>
    </row>
    <row r="80" spans="1:16" ht="13.5" customHeight="1" thickBot="1">
      <c r="A80" s="1296"/>
      <c r="B80" s="786" t="s">
        <v>24</v>
      </c>
      <c r="C80" s="786">
        <f>'Res Programmable Thermostat'!B19</f>
        <v>7075992</v>
      </c>
      <c r="D80" s="786">
        <f>'Res Programmable Thermostat'!C19</f>
        <v>5075669</v>
      </c>
      <c r="E80" s="231">
        <f t="shared" si="18"/>
        <v>0.71730847067096737</v>
      </c>
      <c r="F80" s="786">
        <f>'Res Programmable Thermostat'!E19</f>
        <v>4388076.0000000037</v>
      </c>
      <c r="G80" s="786">
        <f>'Res Programmable Thermostat'!F19</f>
        <v>5075669</v>
      </c>
      <c r="H80" s="230">
        <f>G80/F80</f>
        <v>1.1566957819326729</v>
      </c>
      <c r="I80" s="23"/>
      <c r="J80" s="23"/>
      <c r="K80" s="297"/>
    </row>
    <row r="81" spans="1:28" ht="13.5" customHeight="1" thickBot="1">
      <c r="A81" s="1297"/>
      <c r="B81" s="786" t="s">
        <v>26</v>
      </c>
      <c r="C81" s="1300" t="s">
        <v>78</v>
      </c>
      <c r="D81" s="1300"/>
      <c r="E81" s="1300"/>
      <c r="F81" s="1300"/>
      <c r="G81" s="1300"/>
      <c r="H81" s="1300"/>
      <c r="I81" s="23"/>
      <c r="J81" s="23"/>
    </row>
    <row r="82" spans="1:28" ht="13.5" customHeight="1" thickBot="1">
      <c r="A82" s="313" t="s">
        <v>79</v>
      </c>
      <c r="B82" s="313"/>
      <c r="C82" s="313">
        <f>SUM(C78,C73,C69,C63)</f>
        <v>297607626.32001191</v>
      </c>
      <c r="D82" s="313">
        <f>SUM(D78,D73,D69,D63)</f>
        <v>259350885.78565568</v>
      </c>
      <c r="E82" s="399">
        <f>D82/C82</f>
        <v>0.87145241871853285</v>
      </c>
      <c r="F82" s="313">
        <f>SUM(F78,F73,F69,F63)</f>
        <v>198097872.1451956</v>
      </c>
      <c r="G82" s="313">
        <f>SUM(G78,G73,G69,G63)</f>
        <v>235598722.29785794</v>
      </c>
      <c r="H82" s="316">
        <f>G82/F82</f>
        <v>1.189304659088797</v>
      </c>
      <c r="I82" s="1267"/>
      <c r="J82" s="1265"/>
    </row>
    <row r="83" spans="1:28">
      <c r="A83" t="s">
        <v>80</v>
      </c>
      <c r="B83"/>
      <c r="C83"/>
      <c r="D83"/>
      <c r="E83"/>
      <c r="F83"/>
      <c r="G83"/>
      <c r="H83"/>
      <c r="I83"/>
      <c r="J83" s="296"/>
      <c r="L83" s="38"/>
      <c r="M83" s="32"/>
      <c r="N83" s="33"/>
    </row>
    <row r="84" spans="1:28">
      <c r="A84" s="107"/>
      <c r="B84"/>
      <c r="C84"/>
      <c r="D84"/>
      <c r="E84"/>
      <c r="F84" s="201"/>
      <c r="G84"/>
      <c r="H84"/>
      <c r="I84"/>
      <c r="J84" s="296"/>
      <c r="K84" s="88"/>
      <c r="M84" s="32"/>
      <c r="N84" s="33"/>
    </row>
    <row r="85" spans="1:28">
      <c r="A85" s="107"/>
      <c r="B85"/>
      <c r="C85"/>
      <c r="D85"/>
      <c r="E85"/>
      <c r="F85" s="201"/>
      <c r="G85"/>
      <c r="H85"/>
      <c r="I85" s="317"/>
      <c r="J85" s="1263"/>
      <c r="M85" s="32"/>
      <c r="N85" s="33"/>
    </row>
    <row r="86" spans="1:28">
      <c r="A86" s="5" t="s">
        <v>99</v>
      </c>
      <c r="B86" s="5"/>
      <c r="C86" s="5"/>
      <c r="D86" s="5"/>
      <c r="E86" s="5"/>
      <c r="F86" s="5"/>
      <c r="G86" s="5"/>
      <c r="H86" s="5"/>
      <c r="I86" s="5"/>
      <c r="J86" s="35"/>
      <c r="L86" s="5"/>
      <c r="M86" s="32"/>
      <c r="N86" s="33"/>
    </row>
    <row r="87" spans="1:28" ht="13.8" thickBot="1">
      <c r="A87" s="1284" t="s">
        <v>49</v>
      </c>
      <c r="B87" s="1284" t="s">
        <v>50</v>
      </c>
      <c r="C87" s="108"/>
      <c r="D87" s="108" t="s">
        <v>51</v>
      </c>
      <c r="E87" s="121"/>
      <c r="F87" s="108"/>
      <c r="G87" s="108" t="s">
        <v>52</v>
      </c>
      <c r="H87" s="108"/>
      <c r="I87"/>
      <c r="J87" s="817"/>
      <c r="K87" s="89"/>
      <c r="L87" s="5" t="s">
        <v>100</v>
      </c>
      <c r="M87" s="5"/>
      <c r="N87" s="5"/>
      <c r="O87" s="5"/>
      <c r="P87" s="5"/>
      <c r="Q87" s="5"/>
      <c r="R87" s="5"/>
      <c r="S87" s="5"/>
      <c r="U87" s="5" t="s">
        <v>101</v>
      </c>
      <c r="V87" s="5"/>
      <c r="W87" s="5"/>
      <c r="X87" s="5"/>
      <c r="Y87" s="5"/>
      <c r="Z87" s="5"/>
      <c r="AA87" s="5"/>
      <c r="AB87" s="5"/>
    </row>
    <row r="88" spans="1:28" ht="40.799999999999997" thickTop="1" thickBot="1">
      <c r="A88" s="1285"/>
      <c r="B88" s="1285"/>
      <c r="C88" s="798" t="s">
        <v>84</v>
      </c>
      <c r="D88" s="798" t="s">
        <v>85</v>
      </c>
      <c r="E88" s="694" t="s">
        <v>55</v>
      </c>
      <c r="F88" s="798" t="s">
        <v>86</v>
      </c>
      <c r="G88" s="798" t="s">
        <v>85</v>
      </c>
      <c r="H88" s="798" t="s">
        <v>57</v>
      </c>
      <c r="I88"/>
      <c r="M88" s="1299"/>
      <c r="N88" s="1299"/>
      <c r="O88" s="1299"/>
      <c r="P88" s="1299"/>
      <c r="Q88" s="1299"/>
      <c r="R88" s="1299"/>
      <c r="S88" s="1299"/>
      <c r="T88" s="1299"/>
      <c r="U88" s="1299"/>
      <c r="V88" s="1299"/>
      <c r="W88" s="1299"/>
      <c r="X88" s="1299"/>
      <c r="Y88" s="1299"/>
      <c r="Z88" s="1299"/>
      <c r="AA88" s="1299"/>
      <c r="AB88" s="1299"/>
    </row>
    <row r="89" spans="1:28" ht="14.4" thickTop="1" thickBot="1">
      <c r="A89" s="1298" t="s">
        <v>62</v>
      </c>
      <c r="B89" s="695" t="s">
        <v>63</v>
      </c>
      <c r="C89" s="696">
        <f>SUM(C90:C94)</f>
        <v>35775.434500000061</v>
      </c>
      <c r="D89" s="696">
        <f>SUM(D90:D94)</f>
        <v>28808.922241246732</v>
      </c>
      <c r="E89" s="697">
        <f>D89/C89</f>
        <v>0.80527106501660184</v>
      </c>
      <c r="F89" s="696">
        <f>SUM(F90:F94)</f>
        <v>27388.770799999998</v>
      </c>
      <c r="G89" s="696">
        <f>SUM(G90:G94)</f>
        <v>25983.907559861185</v>
      </c>
      <c r="H89" s="698">
        <f>G89/F89</f>
        <v>0.94870659766378374</v>
      </c>
      <c r="I89" s="246"/>
      <c r="J89" s="246"/>
      <c r="L89" s="296"/>
      <c r="O89" s="1"/>
      <c r="P89" s="1"/>
      <c r="Q89" s="1"/>
      <c r="R89" s="1"/>
    </row>
    <row r="90" spans="1:28" ht="13.8" thickBot="1">
      <c r="A90" s="1296"/>
      <c r="B90" s="786" t="s">
        <v>13</v>
      </c>
      <c r="C90" s="786">
        <f>C38+'Overall Results PY 2016'!C33+'Overall Results PY 2017'!C38</f>
        <v>28405.743600000045</v>
      </c>
      <c r="D90" s="1159">
        <f>D38+'Overall Results PY 2016'!D33+'Overall Results PY 2017'!D38</f>
        <v>20909.483016095135</v>
      </c>
      <c r="E90" s="229">
        <f>D90/C90</f>
        <v>0.73610053341800574</v>
      </c>
      <c r="F90" s="786">
        <f>F38</f>
        <v>10933.6198</v>
      </c>
      <c r="G90" s="1159">
        <f>G38+'Overall Results PY 2016'!G33+'Overall Results PY 2017'!G38</f>
        <v>20073.103695451326</v>
      </c>
      <c r="H90" s="230">
        <f>G90/F90</f>
        <v>1.8359065033019828</v>
      </c>
      <c r="I90" s="246"/>
      <c r="J90" s="246"/>
      <c r="L90" s="296"/>
      <c r="O90" s="1"/>
      <c r="P90" s="1"/>
      <c r="Q90" s="1"/>
      <c r="R90" s="1"/>
    </row>
    <row r="91" spans="1:28" ht="13.8" thickBot="1">
      <c r="A91" s="1296"/>
      <c r="B91" s="786" t="s">
        <v>14</v>
      </c>
      <c r="C91" s="1159">
        <f>C39+'Overall Results PY 2016'!C34+'Overall Results PY 2017'!C39</f>
        <v>6244.0539000000117</v>
      </c>
      <c r="D91" s="1159">
        <f>D39+'Overall Results PY 2016'!D34+'Overall Results PY 2017'!D39</f>
        <v>6772.2897321379005</v>
      </c>
      <c r="E91" s="229">
        <f t="shared" ref="E91:E101" si="19">D91/C91</f>
        <v>1.0845982178561733</v>
      </c>
      <c r="F91" s="786">
        <f>F39</f>
        <v>12127.82</v>
      </c>
      <c r="G91" s="1159">
        <f>G39+'Overall Results PY 2016'!G34+'Overall Results PY 2017'!G39</f>
        <v>4908.0763460677235</v>
      </c>
      <c r="H91" s="230">
        <f t="shared" ref="H91:H101" si="20">G91/F91</f>
        <v>0.40469567870134315</v>
      </c>
      <c r="I91" s="246"/>
      <c r="J91" s="246"/>
      <c r="K91" s="89"/>
      <c r="L91" s="296"/>
      <c r="M91" s="322"/>
      <c r="O91" s="319"/>
      <c r="P91" s="23"/>
      <c r="Q91" s="319"/>
      <c r="R91" s="23"/>
      <c r="S91" s="24"/>
      <c r="T91" s="15"/>
    </row>
    <row r="92" spans="1:28" ht="13.8" thickBot="1">
      <c r="A92" s="1296"/>
      <c r="B92" s="786" t="s">
        <v>15</v>
      </c>
      <c r="C92" s="1159">
        <f>C40+'Overall Results PY 2016'!C35+'Overall Results PY 2017'!C40</f>
        <v>311.30489999999998</v>
      </c>
      <c r="D92" s="1159">
        <f>D40+'Overall Results PY 2016'!D35+'Overall Results PY 2017'!D40</f>
        <v>174.47884301465734</v>
      </c>
      <c r="E92" s="229">
        <f t="shared" si="19"/>
        <v>0.56047573621442304</v>
      </c>
      <c r="F92" s="786">
        <f>F40</f>
        <v>1743.9999999999998</v>
      </c>
      <c r="G92" s="1159">
        <f>G40+'Overall Results PY 2016'!G35+'Overall Results PY 2017'!G40</f>
        <v>123.12191154297884</v>
      </c>
      <c r="H92" s="230">
        <f t="shared" si="20"/>
        <v>7.0597426343451175E-2</v>
      </c>
      <c r="I92" s="246"/>
      <c r="J92" s="246"/>
      <c r="K92" s="89"/>
      <c r="L92" s="35"/>
      <c r="M92" s="322"/>
      <c r="O92" s="319"/>
      <c r="P92" s="23"/>
      <c r="Q92" s="319"/>
      <c r="R92" s="23"/>
      <c r="S92" s="24"/>
      <c r="T92" s="15"/>
    </row>
    <row r="93" spans="1:28" ht="13.8" thickBot="1">
      <c r="A93" s="1296"/>
      <c r="B93" s="786" t="s">
        <v>37</v>
      </c>
      <c r="C93" s="1159">
        <f>C41+'Overall Results PY 2017'!C41</f>
        <v>0</v>
      </c>
      <c r="D93" s="1159">
        <f>D41+'Overall Results PY 2017'!D41</f>
        <v>381.85</v>
      </c>
      <c r="E93" s="683" t="s">
        <v>87</v>
      </c>
      <c r="F93" s="786">
        <f>F41</f>
        <v>2021.394</v>
      </c>
      <c r="G93" s="1159">
        <f>G41+'Overall Results PY 2017'!G41</f>
        <v>381.85</v>
      </c>
      <c r="H93" s="230">
        <f t="shared" si="20"/>
        <v>0.18890429080129853</v>
      </c>
      <c r="I93" s="246"/>
      <c r="J93" s="246"/>
      <c r="K93" s="90"/>
      <c r="M93" s="323"/>
      <c r="O93" s="319"/>
      <c r="P93" s="23"/>
      <c r="Q93" s="319"/>
      <c r="R93" s="23"/>
    </row>
    <row r="94" spans="1:28" ht="13.8" thickBot="1">
      <c r="A94" s="1297"/>
      <c r="B94" s="786" t="s">
        <v>65</v>
      </c>
      <c r="C94" s="1159">
        <f>C42+'Overall Results PY 2016'!C37+'Overall Results PY 2017'!C42</f>
        <v>814.33210000000008</v>
      </c>
      <c r="D94" s="1159">
        <f>D42+'Overall Results PY 2016'!D37+'Overall Results PY 2017'!D42</f>
        <v>570.82064999903844</v>
      </c>
      <c r="E94" s="229">
        <f t="shared" si="19"/>
        <v>0.70096788521419995</v>
      </c>
      <c r="F94" s="786">
        <f>F42</f>
        <v>561.9369999999999</v>
      </c>
      <c r="G94" s="1159">
        <f>G42+'Overall Results PY 2016'!G37+'Overall Results PY 2017'!G42</f>
        <v>497.75560679916151</v>
      </c>
      <c r="H94" s="230">
        <f t="shared" si="20"/>
        <v>0.88578542932599491</v>
      </c>
      <c r="I94" s="246"/>
      <c r="J94" s="246"/>
      <c r="L94" s="296"/>
      <c r="M94" s="323"/>
      <c r="O94" s="319"/>
      <c r="P94" s="23"/>
      <c r="Q94" s="319"/>
      <c r="R94" s="23"/>
    </row>
    <row r="95" spans="1:28" ht="13.8" thickBot="1">
      <c r="A95" s="1295" t="s">
        <v>66</v>
      </c>
      <c r="B95" s="692" t="s">
        <v>67</v>
      </c>
      <c r="C95" s="692">
        <f>SUM(C96:C98)</f>
        <v>10961.517809052097</v>
      </c>
      <c r="D95" s="692">
        <f>SUM(D96:D98)</f>
        <v>13277.816213667289</v>
      </c>
      <c r="E95" s="699">
        <f>D95/C95</f>
        <v>1.2113118315332552</v>
      </c>
      <c r="F95" s="692">
        <f>SUM(F96:F98)</f>
        <v>8362.6387273037217</v>
      </c>
      <c r="G95" s="692">
        <f>SUM(G96:G98)</f>
        <v>11016.344118498784</v>
      </c>
      <c r="H95" s="693">
        <f>G95/F95</f>
        <v>1.3173287137863325</v>
      </c>
      <c r="I95" s="246"/>
      <c r="J95" s="246"/>
      <c r="L95" s="296"/>
      <c r="M95" s="323"/>
      <c r="O95" s="319"/>
      <c r="P95" s="23"/>
      <c r="Q95" s="319"/>
      <c r="R95" s="23"/>
    </row>
    <row r="96" spans="1:28" ht="13.8" thickBot="1">
      <c r="A96" s="1296"/>
      <c r="B96" s="786" t="s">
        <v>18</v>
      </c>
      <c r="C96" s="786">
        <f>C44+'Overall Results PY 2017'!C96</f>
        <v>6734.421510000021</v>
      </c>
      <c r="D96" s="1166">
        <f>D44+'Overall Results PY 2017'!D96</f>
        <v>8404.5338620472394</v>
      </c>
      <c r="E96" s="229">
        <f t="shared" si="19"/>
        <v>1.2479964091299081</v>
      </c>
      <c r="F96" s="786">
        <f>F44</f>
        <v>4322</v>
      </c>
      <c r="G96" s="1166">
        <f>G44+'Overall Results PY 2017'!G96</f>
        <v>6891.7177668787353</v>
      </c>
      <c r="H96" s="230">
        <f t="shared" si="20"/>
        <v>1.594566813252831</v>
      </c>
      <c r="I96" s="246"/>
      <c r="J96" s="246"/>
      <c r="K96" s="89"/>
      <c r="L96" s="296"/>
      <c r="M96" s="323"/>
      <c r="O96" s="319"/>
      <c r="P96" s="23"/>
      <c r="Q96" s="319"/>
      <c r="R96" s="23"/>
      <c r="S96" s="24"/>
      <c r="T96" s="15"/>
    </row>
    <row r="97" spans="1:20" ht="15.75" customHeight="1" thickBot="1">
      <c r="A97" s="1296"/>
      <c r="B97" s="786" t="s">
        <v>19</v>
      </c>
      <c r="C97" s="1166">
        <f>C45+'Overall Results PY 2017'!C97</f>
        <v>1330.9410990520742</v>
      </c>
      <c r="D97" s="1166">
        <f>D45+'Overall Results PY 2017'!D97</f>
        <v>1297.9523516200488</v>
      </c>
      <c r="E97" s="229">
        <f t="shared" si="19"/>
        <v>0.97521396893106638</v>
      </c>
      <c r="F97" s="786">
        <f>F45</f>
        <v>1542.9512273037219</v>
      </c>
      <c r="G97" s="1166">
        <f>G45+'Overall Results PY 2017'!G97</f>
        <v>1297.9523516200488</v>
      </c>
      <c r="H97" s="230">
        <f t="shared" si="20"/>
        <v>0.84121411529526824</v>
      </c>
      <c r="I97" s="246"/>
      <c r="J97" s="246"/>
      <c r="K97" s="89"/>
      <c r="L97" s="35"/>
      <c r="M97" s="323"/>
      <c r="O97" s="319"/>
      <c r="P97" s="23"/>
      <c r="Q97" s="319"/>
      <c r="R97" s="23"/>
      <c r="S97" s="24"/>
      <c r="T97" s="15"/>
    </row>
    <row r="98" spans="1:20" ht="13.8" thickBot="1">
      <c r="A98" s="1296"/>
      <c r="B98" s="786" t="s">
        <v>69</v>
      </c>
      <c r="C98" s="1166">
        <f>C46+'Overall Results PY 2017'!C98</f>
        <v>2896.1552000000001</v>
      </c>
      <c r="D98" s="1166">
        <f>D46+'Overall Results PY 2017'!D98</f>
        <v>3575.33</v>
      </c>
      <c r="E98" s="229">
        <f t="shared" si="19"/>
        <v>1.2345091174671854</v>
      </c>
      <c r="F98" s="786">
        <f>F46</f>
        <v>2497.6875</v>
      </c>
      <c r="G98" s="1166">
        <f>G46+'Overall Results PY 2017'!G98</f>
        <v>2826.674</v>
      </c>
      <c r="H98" s="230">
        <f t="shared" si="20"/>
        <v>1.131716437704877</v>
      </c>
      <c r="I98" s="246"/>
      <c r="J98" s="246"/>
      <c r="K98" s="90"/>
      <c r="L98" s="296"/>
      <c r="M98" s="323"/>
      <c r="O98" s="319"/>
      <c r="P98" s="23"/>
      <c r="Q98" s="319"/>
      <c r="R98" s="23"/>
      <c r="S98" s="24"/>
      <c r="T98" s="15"/>
    </row>
    <row r="99" spans="1:20" ht="13.8" thickBot="1">
      <c r="A99" s="1296" t="s">
        <v>70</v>
      </c>
      <c r="B99" s="692" t="s">
        <v>71</v>
      </c>
      <c r="C99" s="692">
        <f>SUM(C100:C101)</f>
        <v>4249.1530000000002</v>
      </c>
      <c r="D99" s="692">
        <f>SUM(D100:D101)</f>
        <v>3572.9091935282258</v>
      </c>
      <c r="E99" s="699">
        <f>D99/C99</f>
        <v>0.84085209300023456</v>
      </c>
      <c r="F99" s="692">
        <f>SUM(F100:F101)</f>
        <v>3340</v>
      </c>
      <c r="G99" s="692">
        <f>SUM(G100:G101)</f>
        <v>3572.9091935282258</v>
      </c>
      <c r="H99" s="693">
        <f>G99/F99</f>
        <v>1.0697332914755167</v>
      </c>
      <c r="I99" s="246"/>
      <c r="J99" s="246"/>
      <c r="K99" s="90"/>
      <c r="L99" s="296"/>
      <c r="M99" s="323"/>
      <c r="O99" s="319"/>
      <c r="P99" s="23"/>
      <c r="Q99" s="319"/>
      <c r="R99" s="23"/>
      <c r="S99" s="24"/>
      <c r="T99" s="15"/>
    </row>
    <row r="100" spans="1:20" ht="13.8" thickBot="1">
      <c r="A100" s="1296"/>
      <c r="B100" s="786" t="s">
        <v>22</v>
      </c>
      <c r="C100" s="786">
        <f>C48</f>
        <v>363.89299999999997</v>
      </c>
      <c r="D100" s="786">
        <f>D48</f>
        <v>335.94594758064517</v>
      </c>
      <c r="E100" s="229">
        <f t="shared" si="19"/>
        <v>0.92319980758257292</v>
      </c>
      <c r="F100" s="786">
        <f>F48</f>
        <v>474</v>
      </c>
      <c r="G100" s="786">
        <f>G48</f>
        <v>335.94594758064517</v>
      </c>
      <c r="H100" s="230">
        <f t="shared" si="20"/>
        <v>0.70874672485368184</v>
      </c>
      <c r="I100" s="246"/>
      <c r="J100" s="246"/>
      <c r="K100" s="89"/>
      <c r="L100" s="296"/>
      <c r="M100" s="323"/>
      <c r="O100" s="319"/>
      <c r="P100" s="23"/>
      <c r="Q100" s="319"/>
      <c r="R100" s="23"/>
      <c r="S100" s="24"/>
      <c r="T100" s="15"/>
    </row>
    <row r="101" spans="1:20" ht="13.8" thickBot="1">
      <c r="A101" s="1296"/>
      <c r="B101" s="786" t="s">
        <v>21</v>
      </c>
      <c r="C101" s="786">
        <f>C49</f>
        <v>3885.26</v>
      </c>
      <c r="D101" s="786">
        <f>D49</f>
        <v>3236.9632459475806</v>
      </c>
      <c r="E101" s="229">
        <f t="shared" si="19"/>
        <v>0.83313941562407157</v>
      </c>
      <c r="F101" s="786">
        <f>F49</f>
        <v>2866</v>
      </c>
      <c r="G101" s="786">
        <f>G49</f>
        <v>3236.9632459475806</v>
      </c>
      <c r="H101" s="230">
        <f t="shared" si="20"/>
        <v>1.1294358848386534</v>
      </c>
      <c r="I101" s="246"/>
      <c r="J101" s="246"/>
      <c r="K101" s="89"/>
      <c r="L101" s="296"/>
      <c r="M101" s="323"/>
      <c r="O101" s="319"/>
      <c r="P101" s="23"/>
      <c r="Q101" s="319"/>
      <c r="R101" s="23"/>
      <c r="S101" s="24"/>
      <c r="T101" s="15"/>
    </row>
    <row r="102" spans="1:20" ht="13.8" thickBot="1">
      <c r="A102" s="1296"/>
      <c r="B102" s="786" t="s">
        <v>73</v>
      </c>
      <c r="C102" s="1293" t="s">
        <v>88</v>
      </c>
      <c r="D102" s="1293"/>
      <c r="E102" s="1293"/>
      <c r="F102" s="1293"/>
      <c r="G102" s="1293"/>
      <c r="H102" s="1293"/>
      <c r="I102" s="246"/>
      <c r="J102" s="246"/>
      <c r="K102" s="89"/>
      <c r="L102" s="35"/>
      <c r="M102" s="323"/>
      <c r="O102" s="319"/>
      <c r="P102" s="23"/>
      <c r="Q102" s="319"/>
      <c r="R102" s="23"/>
      <c r="S102" s="24"/>
      <c r="T102" s="15"/>
    </row>
    <row r="103" spans="1:20" ht="13.8" thickBot="1">
      <c r="A103" s="1297"/>
      <c r="B103" s="786" t="s">
        <v>75</v>
      </c>
      <c r="C103" s="1294"/>
      <c r="D103" s="1294"/>
      <c r="E103" s="1294"/>
      <c r="F103" s="1294"/>
      <c r="G103" s="1294"/>
      <c r="H103" s="1294"/>
      <c r="I103" s="246"/>
      <c r="J103" s="246"/>
      <c r="K103" s="90"/>
      <c r="L103" s="36"/>
      <c r="M103" s="323"/>
      <c r="O103" s="319"/>
      <c r="P103" s="23"/>
      <c r="Q103" s="319"/>
      <c r="R103" s="23"/>
      <c r="S103" s="24"/>
      <c r="T103" s="15"/>
    </row>
    <row r="104" spans="1:20" ht="13.8" thickBot="1">
      <c r="A104" s="1295" t="s">
        <v>76</v>
      </c>
      <c r="B104" s="692" t="s">
        <v>77</v>
      </c>
      <c r="C104" s="692">
        <f>SUM(C105:C107)</f>
        <v>36242</v>
      </c>
      <c r="D104" s="692">
        <f>SUM(D105:D107)</f>
        <v>34161.129999999997</v>
      </c>
      <c r="E104" s="699">
        <f>D104/C104</f>
        <v>0.94258401854202301</v>
      </c>
      <c r="F104" s="692">
        <f>SUM(F105:F107)</f>
        <v>27235.859999999997</v>
      </c>
      <c r="G104" s="692">
        <f>SUM(G105:G107)</f>
        <v>34161.129999999997</v>
      </c>
      <c r="H104" s="693">
        <f>G104/F104</f>
        <v>1.2542702892436663</v>
      </c>
      <c r="I104" s="246"/>
      <c r="J104" s="246"/>
      <c r="K104" s="90"/>
      <c r="L104" s="36"/>
      <c r="M104" s="691"/>
      <c r="O104" s="319"/>
      <c r="P104" s="23"/>
      <c r="Q104" s="319"/>
      <c r="R104" s="23"/>
      <c r="S104" s="24"/>
      <c r="T104" s="15"/>
    </row>
    <row r="105" spans="1:20" s="5" customFormat="1" ht="13.5" customHeight="1" thickBot="1">
      <c r="A105" s="1296"/>
      <c r="B105" s="786" t="s">
        <v>25</v>
      </c>
      <c r="C105" s="786">
        <f>'Bus Programmable Thermostat'!B20</f>
        <v>386</v>
      </c>
      <c r="D105" s="786">
        <f>'Bus Programmable Thermostat'!C20</f>
        <v>424.2</v>
      </c>
      <c r="E105" s="229">
        <f>D105/C105</f>
        <v>1.0989637305699482</v>
      </c>
      <c r="F105" s="786">
        <f>'Bus Programmable Thermostat'!E20</f>
        <v>268.38</v>
      </c>
      <c r="G105" s="786">
        <f>'Bus Programmable Thermostat'!F20</f>
        <v>424.2</v>
      </c>
      <c r="H105" s="230">
        <f>G105/F105</f>
        <v>1.5805946791862284</v>
      </c>
      <c r="I105" s="246"/>
      <c r="J105" s="246"/>
      <c r="K105" s="91"/>
      <c r="L105" s="30"/>
      <c r="M105" s="30"/>
      <c r="N105"/>
      <c r="O105" s="320"/>
      <c r="P105" s="320"/>
      <c r="Q105" s="320"/>
      <c r="R105" s="320"/>
    </row>
    <row r="106" spans="1:20" ht="13.8" thickBot="1">
      <c r="A106" s="1296"/>
      <c r="B106" s="786" t="s">
        <v>24</v>
      </c>
      <c r="C106" s="786">
        <f>'Res Programmable Thermostat'!B20</f>
        <v>19356</v>
      </c>
      <c r="D106" s="786">
        <f>'Res Programmable Thermostat'!C20</f>
        <v>20273.399999999998</v>
      </c>
      <c r="E106" s="229">
        <f>D106/C106</f>
        <v>1.047396156230626</v>
      </c>
      <c r="F106" s="786">
        <f>'Res Programmable Thermostat'!E20</f>
        <v>11967.479999999998</v>
      </c>
      <c r="G106" s="786">
        <f>'Res Programmable Thermostat'!F20</f>
        <v>20273.399999999998</v>
      </c>
      <c r="H106" s="230">
        <f>G106/F106</f>
        <v>1.6940408507054119</v>
      </c>
      <c r="I106" s="1266"/>
      <c r="J106" s="246"/>
      <c r="L106" s="38"/>
      <c r="M106" s="33"/>
    </row>
    <row r="107" spans="1:20" ht="13.8" thickBot="1">
      <c r="A107" s="1297"/>
      <c r="B107" s="786" t="s">
        <v>26</v>
      </c>
      <c r="C107" s="786">
        <f>C55</f>
        <v>16500</v>
      </c>
      <c r="D107" s="786">
        <f>D55</f>
        <v>13463.53</v>
      </c>
      <c r="E107" s="229">
        <f>D107/C107</f>
        <v>0.81597151515151523</v>
      </c>
      <c r="F107" s="786">
        <f t="shared" ref="F107" si="21">F55</f>
        <v>15000</v>
      </c>
      <c r="G107" s="786">
        <f>G55</f>
        <v>13463.53</v>
      </c>
      <c r="H107" s="230">
        <f>G107/F107</f>
        <v>0.89756866666666668</v>
      </c>
      <c r="I107" s="1266"/>
      <c r="J107" s="246"/>
      <c r="K107" s="88"/>
      <c r="M107" s="67"/>
      <c r="N107" s="1"/>
      <c r="O107" s="1"/>
      <c r="P107" s="1"/>
    </row>
    <row r="108" spans="1:20" ht="13.8" thickBot="1">
      <c r="A108" s="313" t="s">
        <v>79</v>
      </c>
      <c r="B108" s="313"/>
      <c r="C108" s="313">
        <f>SUM(C104,C99,C95,C89)</f>
        <v>87228.10530905216</v>
      </c>
      <c r="D108" s="313">
        <f>SUM(D104,D99,D95,D89)</f>
        <v>79820.77764844225</v>
      </c>
      <c r="E108" s="314">
        <f>D108/C108</f>
        <v>0.91508095201236461</v>
      </c>
      <c r="F108" s="313">
        <f>SUM(F104,F99,F95,F89)</f>
        <v>66327.269527303724</v>
      </c>
      <c r="G108" s="313">
        <f>SUM(G104,G99,G95,G89)</f>
        <v>74734.290871888195</v>
      </c>
      <c r="H108" s="316">
        <f>G108/F108</f>
        <v>1.126750602044966</v>
      </c>
      <c r="I108" s="246"/>
      <c r="J108" s="246"/>
      <c r="L108" s="295"/>
      <c r="M108" s="67"/>
      <c r="N108" s="1"/>
      <c r="O108" s="1"/>
      <c r="P108" s="1"/>
    </row>
    <row r="109" spans="1:20">
      <c r="A109" t="s">
        <v>80</v>
      </c>
      <c r="B109"/>
      <c r="C109"/>
      <c r="D109"/>
      <c r="E109" s="118"/>
      <c r="F109"/>
      <c r="G109"/>
      <c r="H109"/>
      <c r="I109"/>
      <c r="J109" s="74"/>
      <c r="K109" s="297"/>
      <c r="M109" s="67"/>
      <c r="N109" s="1"/>
      <c r="O109" s="1"/>
      <c r="P109" s="1"/>
    </row>
    <row r="110" spans="1:20">
      <c r="B110"/>
      <c r="C110"/>
      <c r="D110"/>
      <c r="E110"/>
      <c r="F110"/>
      <c r="G110"/>
      <c r="H110"/>
      <c r="I110"/>
      <c r="J110" s="72"/>
      <c r="L110" s="32"/>
      <c r="M110" s="68"/>
      <c r="N110" s="1"/>
      <c r="O110" s="1"/>
      <c r="P110" s="1"/>
    </row>
    <row r="111" spans="1:20" ht="15">
      <c r="A111" s="107"/>
      <c r="B111"/>
      <c r="C111"/>
      <c r="D111"/>
      <c r="E111"/>
      <c r="F111"/>
      <c r="G111"/>
      <c r="H111"/>
      <c r="I111"/>
      <c r="J111" s="72"/>
      <c r="K111" s="93"/>
      <c r="L111" s="34"/>
      <c r="M111" s="67"/>
      <c r="N111" s="1"/>
      <c r="O111" s="1"/>
      <c r="P111" s="1"/>
    </row>
    <row r="112" spans="1:20" ht="15">
      <c r="C112" s="82"/>
      <c r="D112" s="82"/>
      <c r="E112" s="128"/>
      <c r="F112" s="83"/>
      <c r="G112" s="128"/>
      <c r="H112" s="103"/>
      <c r="I112" s="103"/>
      <c r="J112" s="127"/>
      <c r="K112" s="94"/>
      <c r="L112" s="42"/>
      <c r="M112" s="67"/>
      <c r="N112" s="1"/>
      <c r="O112" s="1"/>
      <c r="P112" s="1"/>
    </row>
    <row r="113" spans="1:18">
      <c r="A113" s="5" t="s">
        <v>102</v>
      </c>
      <c r="B113" s="5"/>
      <c r="C113" s="5"/>
      <c r="D113" s="5"/>
      <c r="E113" s="5"/>
      <c r="F113" s="128"/>
      <c r="G113" s="128"/>
      <c r="H113" s="812"/>
      <c r="I113" s="812"/>
      <c r="J113" s="128"/>
      <c r="K113" s="92"/>
      <c r="L113" s="42"/>
      <c r="M113" s="67"/>
      <c r="N113" s="1"/>
      <c r="O113" s="1"/>
      <c r="P113" s="1"/>
      <c r="Q113" s="1"/>
      <c r="R113" s="1"/>
    </row>
    <row r="114" spans="1:18" ht="27" thickBot="1">
      <c r="A114" s="108" t="s">
        <v>103</v>
      </c>
      <c r="B114" s="108" t="s">
        <v>104</v>
      </c>
      <c r="C114" s="108" t="s">
        <v>105</v>
      </c>
      <c r="D114" s="108" t="s">
        <v>106</v>
      </c>
      <c r="E114" s="108" t="s">
        <v>107</v>
      </c>
      <c r="F114" s="233"/>
      <c r="G114" s="234"/>
      <c r="H114" s="235"/>
      <c r="I114" s="235"/>
      <c r="J114" s="235"/>
      <c r="K114" s="92"/>
      <c r="M114" s="67"/>
      <c r="N114" s="1"/>
      <c r="O114" s="1"/>
      <c r="P114" s="1"/>
      <c r="Q114" s="1"/>
      <c r="R114" s="1"/>
    </row>
    <row r="115" spans="1:18" ht="14.4" thickTop="1" thickBot="1">
      <c r="A115" s="60" t="s">
        <v>13</v>
      </c>
      <c r="B115" s="232">
        <f>'Business EER - Standard'!A28</f>
        <v>0.05</v>
      </c>
      <c r="C115" s="232">
        <f>'Business EER - Standard'!B28</f>
        <v>2E-3</v>
      </c>
      <c r="D115" s="232">
        <f>'Business EER - Standard'!C28</f>
        <v>4.0000000000000001E-3</v>
      </c>
      <c r="E115" s="230">
        <f>'Business EER - Standard'!D28</f>
        <v>0.96</v>
      </c>
      <c r="M115" s="67"/>
      <c r="N115" s="1"/>
      <c r="O115" s="1"/>
      <c r="P115" s="1"/>
      <c r="Q115" s="1"/>
      <c r="R115" s="1"/>
    </row>
    <row r="116" spans="1:18" ht="13.8" thickBot="1">
      <c r="A116" s="60" t="s">
        <v>14</v>
      </c>
      <c r="B116" s="232">
        <f>'Business EER - Custom'!A28</f>
        <v>0.31</v>
      </c>
      <c r="C116" s="232">
        <f>'Business EER - Custom'!B28</f>
        <v>2E-3</v>
      </c>
      <c r="D116" s="232">
        <f>'Business EER - Custom'!C28</f>
        <v>0.05</v>
      </c>
      <c r="E116" s="230">
        <f>'Business EER - Custom'!D28</f>
        <v>0.74</v>
      </c>
      <c r="L116" s="32"/>
      <c r="M116" s="67"/>
      <c r="N116" s="1"/>
      <c r="O116" s="1"/>
      <c r="P116" s="1"/>
      <c r="Q116" s="1"/>
      <c r="R116" s="1"/>
    </row>
    <row r="117" spans="1:18" ht="13.8" thickBot="1">
      <c r="A117" s="1303" t="s">
        <v>15</v>
      </c>
      <c r="B117" s="1292" t="s">
        <v>108</v>
      </c>
      <c r="C117" s="1292"/>
      <c r="D117" s="1292"/>
      <c r="E117" s="230">
        <f>E116</f>
        <v>0.74</v>
      </c>
      <c r="L117" s="32"/>
      <c r="M117" s="67"/>
      <c r="N117" s="1"/>
      <c r="O117" s="1"/>
      <c r="P117" s="1"/>
      <c r="Q117" s="1"/>
      <c r="R117" s="1"/>
    </row>
    <row r="118" spans="1:18" ht="13.8" thickBot="1">
      <c r="A118" s="1294"/>
      <c r="B118" s="1292" t="s">
        <v>109</v>
      </c>
      <c r="C118" s="1292"/>
      <c r="D118" s="1292"/>
      <c r="E118" s="230">
        <v>0.96</v>
      </c>
      <c r="K118" s="93"/>
      <c r="L118" s="66"/>
      <c r="M118" s="68"/>
      <c r="N118" s="1"/>
      <c r="O118" s="1"/>
      <c r="P118" s="1"/>
      <c r="Q118" s="1"/>
      <c r="R118" s="1"/>
    </row>
    <row r="119" spans="1:18" s="1" customFormat="1" ht="15.75" customHeight="1" thickBot="1">
      <c r="A119" s="786" t="s">
        <v>37</v>
      </c>
      <c r="B119" s="1292" t="s">
        <v>110</v>
      </c>
      <c r="C119" s="1292"/>
      <c r="D119" s="1292"/>
      <c r="E119" s="1292"/>
      <c r="F119" s="30"/>
      <c r="G119" s="30"/>
      <c r="H119" s="30"/>
      <c r="I119" s="30"/>
      <c r="J119" s="30"/>
      <c r="K119" s="95"/>
      <c r="L119" s="34"/>
      <c r="M119" s="67"/>
    </row>
    <row r="120" spans="1:18" s="1" customFormat="1" ht="15.6" thickBot="1">
      <c r="A120" s="786" t="s">
        <v>65</v>
      </c>
      <c r="B120" s="232">
        <f>'Small Bus. Lighting'!A31</f>
        <v>0.14000000000000001</v>
      </c>
      <c r="C120" s="232">
        <f>'Small Bus. Lighting'!B31</f>
        <v>2E-3</v>
      </c>
      <c r="D120" s="232">
        <f>'Small Bus. Lighting'!C31</f>
        <v>0.01</v>
      </c>
      <c r="E120" s="230">
        <f>'Small Bus. Lighting'!D31</f>
        <v>0.872</v>
      </c>
      <c r="F120" s="30"/>
      <c r="G120" s="30"/>
      <c r="H120" s="30"/>
      <c r="I120" s="30"/>
      <c r="J120" s="30"/>
      <c r="K120" s="94"/>
      <c r="L120" s="68"/>
      <c r="M120" s="67"/>
    </row>
    <row r="121" spans="1:18" s="1" customFormat="1" ht="13.8" thickBot="1">
      <c r="A121" s="786" t="s">
        <v>18</v>
      </c>
      <c r="B121" s="232">
        <f>'Whole House Efficiency'!A28</f>
        <v>0.33</v>
      </c>
      <c r="C121" s="232">
        <f>'Whole House Efficiency'!B28</f>
        <v>0.02</v>
      </c>
      <c r="D121" s="232">
        <f>'Whole House Efficiency'!C28</f>
        <v>0.14000000000000001</v>
      </c>
      <c r="E121" s="230">
        <f>'Whole House Efficiency'!D28</f>
        <v>0.82</v>
      </c>
      <c r="F121" s="30"/>
      <c r="G121" s="30"/>
      <c r="H121" s="30"/>
      <c r="I121" s="30"/>
      <c r="J121" s="30"/>
      <c r="K121" s="97"/>
      <c r="L121" s="63"/>
      <c r="M121" s="37"/>
      <c r="N121" s="5"/>
      <c r="O121" s="5"/>
      <c r="P121" s="5"/>
    </row>
    <row r="122" spans="1:18" s="1" customFormat="1" ht="13.8" thickBot="1">
      <c r="A122" s="367" t="s">
        <v>111</v>
      </c>
      <c r="B122" s="1292" t="s">
        <v>112</v>
      </c>
      <c r="C122" s="1292"/>
      <c r="D122" s="1292"/>
      <c r="E122" s="230">
        <f>'Income-Eligible Multi-Family'!D29</f>
        <v>1</v>
      </c>
      <c r="G122" s="30"/>
      <c r="H122" s="30"/>
      <c r="I122" s="30"/>
      <c r="J122" s="30"/>
      <c r="K122" s="96"/>
      <c r="L122" s="69"/>
      <c r="M122" s="67"/>
    </row>
    <row r="123" spans="1:18" s="1" customFormat="1" ht="13.5" customHeight="1" thickBot="1">
      <c r="A123" s="786" t="s">
        <v>69</v>
      </c>
      <c r="B123" s="232">
        <f>'Home Lighting Rebate'!B34</f>
        <v>0.46</v>
      </c>
      <c r="C123" s="232">
        <f>'Home Lighting Rebate'!C34</f>
        <v>0.16</v>
      </c>
      <c r="D123" s="232">
        <v>0</v>
      </c>
      <c r="E123" s="230">
        <f>'Home Lighting Rebate'!D34</f>
        <v>0.7</v>
      </c>
      <c r="F123" s="30"/>
      <c r="G123" s="68"/>
      <c r="H123" s="30"/>
      <c r="I123" s="30"/>
      <c r="J123" s="30"/>
      <c r="K123" s="98"/>
      <c r="L123" s="66"/>
      <c r="M123" s="30"/>
      <c r="N123"/>
      <c r="O123"/>
      <c r="P123"/>
    </row>
    <row r="124" spans="1:18" s="1" customFormat="1" ht="27" thickBot="1">
      <c r="A124" s="786" t="s">
        <v>22</v>
      </c>
      <c r="B124" s="1292" t="s">
        <v>113</v>
      </c>
      <c r="C124" s="1292"/>
      <c r="D124" s="1292"/>
      <c r="E124" s="1292"/>
      <c r="F124" s="30"/>
      <c r="G124" s="30"/>
      <c r="H124" s="30"/>
      <c r="I124" s="30"/>
      <c r="J124" s="30"/>
      <c r="K124" s="95"/>
      <c r="L124" s="66"/>
      <c r="M124" s="30"/>
      <c r="N124"/>
      <c r="O124"/>
      <c r="P124"/>
    </row>
    <row r="125" spans="1:18" s="1" customFormat="1" ht="13.5" customHeight="1" thickBot="1">
      <c r="A125" s="786" t="s">
        <v>21</v>
      </c>
      <c r="B125" s="1292" t="s">
        <v>114</v>
      </c>
      <c r="C125" s="1292"/>
      <c r="D125" s="1292"/>
      <c r="E125" s="1292"/>
      <c r="F125" s="5"/>
      <c r="G125" s="30"/>
      <c r="H125" s="5"/>
      <c r="I125" s="5"/>
      <c r="J125" s="5"/>
      <c r="K125" s="95"/>
      <c r="L125" s="66"/>
      <c r="M125" s="30"/>
      <c r="N125"/>
      <c r="O125"/>
      <c r="P125"/>
    </row>
    <row r="126" spans="1:18" s="1" customFormat="1" ht="15.6" thickBot="1">
      <c r="A126" s="786" t="s">
        <v>73</v>
      </c>
      <c r="B126" s="1292" t="s">
        <v>115</v>
      </c>
      <c r="C126" s="1292"/>
      <c r="D126" s="1292"/>
      <c r="E126" s="1292"/>
      <c r="F126" s="101"/>
      <c r="G126" s="101"/>
      <c r="H126" s="101"/>
      <c r="I126" s="101"/>
      <c r="J126" s="101"/>
      <c r="K126" s="95"/>
      <c r="L126" s="34"/>
      <c r="M126" s="30"/>
      <c r="N126"/>
      <c r="O126"/>
      <c r="P126"/>
    </row>
    <row r="127" spans="1:18" s="1" customFormat="1" ht="15.6" thickBot="1">
      <c r="A127" s="786" t="s">
        <v>75</v>
      </c>
      <c r="B127" s="1292" t="s">
        <v>115</v>
      </c>
      <c r="C127" s="1292"/>
      <c r="D127" s="1292"/>
      <c r="E127" s="1292"/>
      <c r="F127" s="30"/>
      <c r="G127" s="30"/>
      <c r="H127" s="65"/>
      <c r="I127" s="65"/>
      <c r="J127" s="65"/>
      <c r="K127" s="94"/>
      <c r="L127" s="68"/>
      <c r="M127" s="30"/>
      <c r="N127"/>
      <c r="O127"/>
      <c r="P127"/>
    </row>
    <row r="128" spans="1:18" s="1" customFormat="1" ht="27" thickBot="1">
      <c r="A128" s="786" t="s">
        <v>25</v>
      </c>
      <c r="B128" s="1309" t="s">
        <v>116</v>
      </c>
      <c r="C128" s="1309"/>
      <c r="D128" s="1309"/>
      <c r="E128" s="1309"/>
      <c r="F128" s="30"/>
      <c r="G128" s="30"/>
      <c r="H128" s="103"/>
      <c r="I128" s="103"/>
      <c r="J128" s="127"/>
      <c r="K128" s="97"/>
      <c r="L128" s="63"/>
      <c r="M128" s="30"/>
      <c r="N128"/>
      <c r="O128"/>
      <c r="P128"/>
      <c r="Q128"/>
      <c r="R128"/>
    </row>
    <row r="129" spans="1:18" s="1" customFormat="1" ht="27" thickBot="1">
      <c r="A129" s="786" t="s">
        <v>24</v>
      </c>
      <c r="B129" s="1310"/>
      <c r="C129" s="1310"/>
      <c r="D129" s="1310"/>
      <c r="E129" s="1310"/>
      <c r="F129" s="38"/>
      <c r="G129" s="30"/>
      <c r="H129" s="103"/>
      <c r="I129" s="103"/>
      <c r="J129" s="127"/>
      <c r="K129" s="96"/>
      <c r="L129" s="69"/>
      <c r="M129" s="30"/>
      <c r="N129"/>
      <c r="O129"/>
      <c r="P129"/>
      <c r="Q129" s="5"/>
      <c r="R129" s="5"/>
    </row>
    <row r="130" spans="1:18" s="1" customFormat="1" ht="15.6" thickBot="1">
      <c r="A130" s="193" t="s">
        <v>26</v>
      </c>
      <c r="B130" s="1311"/>
      <c r="C130" s="1311"/>
      <c r="D130" s="1311"/>
      <c r="E130" s="1311"/>
      <c r="F130" s="128"/>
      <c r="G130" s="83"/>
      <c r="H130" s="83"/>
      <c r="I130" s="127"/>
      <c r="J130" s="127"/>
      <c r="K130" s="98"/>
      <c r="L130" s="34"/>
      <c r="M130" s="30"/>
      <c r="N130"/>
      <c r="O130"/>
      <c r="P130"/>
      <c r="Q130"/>
      <c r="R130"/>
    </row>
    <row r="131" spans="1:18" s="1" customFormat="1" ht="15.6" thickBot="1">
      <c r="A131" s="746" t="s">
        <v>117</v>
      </c>
      <c r="B131" s="747" t="s">
        <v>118</v>
      </c>
      <c r="C131" s="747" t="s">
        <v>118</v>
      </c>
      <c r="D131" s="747" t="s">
        <v>118</v>
      </c>
      <c r="E131" s="748" t="s">
        <v>951</v>
      </c>
      <c r="F131" s="128"/>
      <c r="G131" s="372"/>
      <c r="H131" s="372"/>
      <c r="I131" s="127"/>
      <c r="J131" s="127"/>
      <c r="K131" s="98"/>
      <c r="L131" s="34"/>
      <c r="M131" s="30"/>
      <c r="N131"/>
      <c r="O131"/>
      <c r="P131"/>
      <c r="Q131"/>
      <c r="R131"/>
    </row>
    <row r="132" spans="1:18" s="1" customFormat="1" ht="15.6" thickBot="1">
      <c r="A132" s="749" t="s">
        <v>952</v>
      </c>
      <c r="B132" s="372"/>
      <c r="C132" s="372"/>
      <c r="D132" s="372"/>
      <c r="E132" s="372"/>
      <c r="F132" s="128"/>
      <c r="G132" s="372"/>
      <c r="H132" s="372"/>
      <c r="I132" s="127"/>
      <c r="J132" s="127"/>
      <c r="K132" s="98"/>
      <c r="L132" s="34"/>
      <c r="M132" s="30"/>
      <c r="N132"/>
      <c r="O132"/>
      <c r="P132"/>
      <c r="Q132"/>
      <c r="R132"/>
    </row>
    <row r="133" spans="1:18" s="1" customFormat="1" ht="26.25" customHeight="1">
      <c r="A133" s="118"/>
      <c r="B133" s="123"/>
      <c r="C133" s="124"/>
      <c r="D133" s="124"/>
      <c r="E133" s="124"/>
      <c r="F133" s="30"/>
      <c r="G133" s="30"/>
      <c r="H133" s="30"/>
      <c r="I133" s="30"/>
      <c r="J133" s="30"/>
      <c r="K133" s="94"/>
      <c r="L133" s="63"/>
      <c r="M133" s="30"/>
      <c r="N133"/>
      <c r="O133"/>
      <c r="P133"/>
      <c r="Q133"/>
      <c r="R133"/>
    </row>
    <row r="134" spans="1:18">
      <c r="A134" s="5" t="s">
        <v>121</v>
      </c>
      <c r="B134" s="5"/>
      <c r="C134" s="5"/>
      <c r="D134" s="5"/>
      <c r="E134" s="5"/>
      <c r="F134" s="5"/>
      <c r="G134" s="5"/>
      <c r="H134" s="5"/>
      <c r="I134" s="5"/>
    </row>
    <row r="135" spans="1:18" ht="27" thickBot="1">
      <c r="A135" s="798" t="s">
        <v>49</v>
      </c>
      <c r="B135" s="798" t="s">
        <v>50</v>
      </c>
      <c r="C135" s="740" t="s">
        <v>122</v>
      </c>
      <c r="D135" s="609" t="s">
        <v>122</v>
      </c>
      <c r="E135" s="609" t="s">
        <v>123</v>
      </c>
      <c r="F135" s="609" t="s">
        <v>124</v>
      </c>
      <c r="G135" s="609" t="s">
        <v>125</v>
      </c>
      <c r="H135" s="609" t="s">
        <v>126</v>
      </c>
    </row>
    <row r="136" spans="1:18" ht="13.8" thickBot="1">
      <c r="A136" s="111"/>
      <c r="B136" s="112"/>
      <c r="C136" s="121" t="s">
        <v>127</v>
      </c>
      <c r="D136" s="1308" t="s">
        <v>128</v>
      </c>
      <c r="E136" s="1308"/>
      <c r="F136" s="1308"/>
      <c r="G136" s="1308"/>
      <c r="H136" s="1308"/>
    </row>
    <row r="137" spans="1:18" ht="14.4" thickTop="1" thickBot="1">
      <c r="A137" s="1304" t="s">
        <v>62</v>
      </c>
      <c r="B137" s="367" t="s">
        <v>13</v>
      </c>
      <c r="C137" s="741">
        <v>2.5707216363941647</v>
      </c>
      <c r="D137" s="401">
        <v>1.4800846795949858</v>
      </c>
      <c r="E137" s="401">
        <v>1.7137175222789027</v>
      </c>
      <c r="F137" s="401">
        <v>2.5370310941750498</v>
      </c>
      <c r="G137" s="401">
        <v>1.9327475213842635</v>
      </c>
      <c r="H137" s="401">
        <v>0.71384718574437855</v>
      </c>
    </row>
    <row r="138" spans="1:18" ht="13.8" thickBot="1">
      <c r="A138" s="1305"/>
      <c r="B138" s="367" t="s">
        <v>14</v>
      </c>
      <c r="C138" s="741">
        <v>0.20381558125722163</v>
      </c>
      <c r="D138" s="401">
        <v>1.0802663872645537</v>
      </c>
      <c r="E138" s="401">
        <v>1.3886186786070764</v>
      </c>
      <c r="F138" s="401">
        <v>1.47545420138258</v>
      </c>
      <c r="G138" s="401">
        <v>2.1929040441085057</v>
      </c>
      <c r="H138" s="401">
        <v>0.62624804477338802</v>
      </c>
    </row>
    <row r="139" spans="1:18" ht="13.8" thickBot="1">
      <c r="A139" s="1305"/>
      <c r="B139" s="367" t="s">
        <v>15</v>
      </c>
      <c r="C139" s="741" t="s">
        <v>87</v>
      </c>
      <c r="D139" s="401" t="s">
        <v>87</v>
      </c>
      <c r="E139" s="401" t="s">
        <v>87</v>
      </c>
      <c r="F139" s="401" t="s">
        <v>87</v>
      </c>
      <c r="G139" s="401" t="s">
        <v>87</v>
      </c>
      <c r="H139" s="401" t="s">
        <v>87</v>
      </c>
    </row>
    <row r="140" spans="1:18" ht="13.8" thickBot="1">
      <c r="A140" s="1305"/>
      <c r="B140" s="367" t="s">
        <v>37</v>
      </c>
      <c r="C140" s="741" t="s">
        <v>87</v>
      </c>
      <c r="D140" s="401" t="s">
        <v>87</v>
      </c>
      <c r="E140" s="401" t="s">
        <v>87</v>
      </c>
      <c r="F140" s="401" t="s">
        <v>87</v>
      </c>
      <c r="G140" s="401" t="s">
        <v>87</v>
      </c>
      <c r="H140" s="401" t="s">
        <v>87</v>
      </c>
    </row>
    <row r="141" spans="1:18" ht="13.8" thickBot="1">
      <c r="A141" s="1305"/>
      <c r="B141" s="367" t="s">
        <v>17</v>
      </c>
      <c r="C141" s="741" t="s">
        <v>87</v>
      </c>
      <c r="D141" s="401" t="s">
        <v>87</v>
      </c>
      <c r="E141" s="401" t="s">
        <v>87</v>
      </c>
      <c r="F141" s="401" t="s">
        <v>87</v>
      </c>
      <c r="G141" s="401" t="s">
        <v>87</v>
      </c>
      <c r="H141" s="401" t="s">
        <v>87</v>
      </c>
    </row>
    <row r="142" spans="1:18" ht="13.8" thickBot="1">
      <c r="A142" s="1305" t="s">
        <v>66</v>
      </c>
      <c r="B142" s="367" t="s">
        <v>18</v>
      </c>
      <c r="C142" s="741">
        <v>0.65300902779583925</v>
      </c>
      <c r="D142" s="401">
        <v>0.87732152141127817</v>
      </c>
      <c r="E142" s="401">
        <v>1.0898596345672398</v>
      </c>
      <c r="F142" s="401">
        <v>1.3996964550818654</v>
      </c>
      <c r="G142" s="401">
        <v>1.1480460568550075</v>
      </c>
      <c r="H142" s="401">
        <v>0.6885055346864517</v>
      </c>
    </row>
    <row r="143" spans="1:18" ht="13.8" thickBot="1">
      <c r="A143" s="1305"/>
      <c r="B143" s="367" t="s">
        <v>111</v>
      </c>
      <c r="C143" s="741">
        <v>0.82371728862451854</v>
      </c>
      <c r="D143" s="401">
        <v>0.85191281072592284</v>
      </c>
      <c r="E143" s="401">
        <v>0.94949453197956146</v>
      </c>
      <c r="F143" s="401">
        <v>0.85191281072592284</v>
      </c>
      <c r="G143" s="401" t="s">
        <v>129</v>
      </c>
      <c r="H143" s="401">
        <v>0.35245353932613877</v>
      </c>
    </row>
    <row r="144" spans="1:18" ht="13.8" thickBot="1">
      <c r="A144" s="1306"/>
      <c r="B144" s="367" t="s">
        <v>130</v>
      </c>
      <c r="C144" s="741">
        <v>1.441605744482735</v>
      </c>
      <c r="D144" s="401">
        <v>1.6899386489808932</v>
      </c>
      <c r="E144" s="401">
        <v>1.9758995963286523</v>
      </c>
      <c r="F144" s="401">
        <v>2.0473513888394423</v>
      </c>
      <c r="G144" s="401">
        <v>4.2629941300990684</v>
      </c>
      <c r="H144" s="401">
        <v>0.51028443325623785</v>
      </c>
      <c r="J144" s="128"/>
    </row>
    <row r="145" spans="1:18" ht="13.8" thickBot="1">
      <c r="A145" s="1307" t="s">
        <v>70</v>
      </c>
      <c r="B145" s="367" t="s">
        <v>22</v>
      </c>
      <c r="C145" s="741">
        <v>0.64520525576700061</v>
      </c>
      <c r="D145" s="401">
        <v>0.59158542494863464</v>
      </c>
      <c r="E145" s="401">
        <v>0.59158542494863464</v>
      </c>
      <c r="F145" s="401">
        <v>0.59158542494863464</v>
      </c>
      <c r="G145" s="401" t="s">
        <v>129</v>
      </c>
      <c r="H145" s="401">
        <v>0.33632782821722251</v>
      </c>
    </row>
    <row r="146" spans="1:18" ht="13.8" thickBot="1">
      <c r="A146" s="1305"/>
      <c r="B146" s="367" t="s">
        <v>21</v>
      </c>
      <c r="C146" s="741">
        <v>2.2263834444140738</v>
      </c>
      <c r="D146" s="401">
        <v>2.0643483231707287</v>
      </c>
      <c r="E146" s="401">
        <v>2.0643483231707287</v>
      </c>
      <c r="F146" s="401">
        <v>2.0643483231707287</v>
      </c>
      <c r="G146" s="401" t="s">
        <v>129</v>
      </c>
      <c r="H146" s="401">
        <v>0.53916646300375581</v>
      </c>
    </row>
    <row r="147" spans="1:18" ht="13.8" thickBot="1">
      <c r="A147" s="1305"/>
      <c r="B147" s="367" t="s">
        <v>73</v>
      </c>
      <c r="C147" s="741" t="s">
        <v>87</v>
      </c>
      <c r="D147" s="401" t="s">
        <v>87</v>
      </c>
      <c r="E147" s="401" t="s">
        <v>87</v>
      </c>
      <c r="F147" s="401" t="s">
        <v>87</v>
      </c>
      <c r="G147" s="401" t="s">
        <v>87</v>
      </c>
      <c r="H147" s="401" t="s">
        <v>87</v>
      </c>
      <c r="M147" s="128"/>
      <c r="N147" s="812"/>
      <c r="O147" s="812"/>
      <c r="P147" s="812"/>
    </row>
    <row r="148" spans="1:18" ht="13.8" thickBot="1">
      <c r="A148" s="1305"/>
      <c r="B148" s="367" t="s">
        <v>75</v>
      </c>
      <c r="C148" s="741" t="s">
        <v>87</v>
      </c>
      <c r="D148" s="401" t="s">
        <v>87</v>
      </c>
      <c r="E148" s="401" t="s">
        <v>87</v>
      </c>
      <c r="F148" s="401" t="s">
        <v>87</v>
      </c>
      <c r="G148" s="401" t="s">
        <v>87</v>
      </c>
      <c r="H148" s="401" t="s">
        <v>87</v>
      </c>
      <c r="M148" s="128"/>
      <c r="N148" s="812"/>
      <c r="O148" s="812"/>
      <c r="P148" s="812"/>
    </row>
    <row r="149" spans="1:18" ht="13.8" thickBot="1">
      <c r="A149" s="1301" t="s">
        <v>76</v>
      </c>
      <c r="B149" s="367" t="s">
        <v>25</v>
      </c>
      <c r="C149" s="741">
        <v>2.5093807070498078</v>
      </c>
      <c r="D149" s="401">
        <v>2.0876738469168914</v>
      </c>
      <c r="E149" s="401">
        <v>2.4233115740393094</v>
      </c>
      <c r="F149" s="401">
        <v>2.8277194322817794</v>
      </c>
      <c r="G149" s="401">
        <v>0.97085652845282289</v>
      </c>
      <c r="H149" s="401">
        <v>1.9696699073884611</v>
      </c>
      <c r="M149" s="128"/>
      <c r="N149" s="812"/>
      <c r="O149" s="812"/>
      <c r="P149" s="812"/>
    </row>
    <row r="150" spans="1:18" ht="13.8" thickBot="1">
      <c r="A150" s="1301"/>
      <c r="B150" s="367" t="s">
        <v>24</v>
      </c>
      <c r="C150" s="741">
        <v>2.04</v>
      </c>
      <c r="D150" s="401">
        <v>1.625099646772999</v>
      </c>
      <c r="E150" s="401">
        <v>1.8868804990393921</v>
      </c>
      <c r="F150" s="401">
        <v>2.064386801040937</v>
      </c>
      <c r="G150" s="401">
        <v>1.2088171481657524</v>
      </c>
      <c r="H150" s="401">
        <v>1.3895649456312966</v>
      </c>
      <c r="M150" s="128"/>
      <c r="N150" s="812"/>
      <c r="O150" s="812"/>
      <c r="P150" s="812"/>
    </row>
    <row r="151" spans="1:18" ht="13.8" thickBot="1">
      <c r="A151" s="1302"/>
      <c r="B151" s="368" t="s">
        <v>26</v>
      </c>
      <c r="C151" s="353">
        <v>9.7382449404915388</v>
      </c>
      <c r="D151" s="742">
        <v>13.556550869413805</v>
      </c>
      <c r="E151" s="739">
        <v>13.556550869413805</v>
      </c>
      <c r="F151" s="739">
        <v>3.0189878116481399</v>
      </c>
      <c r="G151" s="739">
        <v>433.33333333333331</v>
      </c>
      <c r="H151" s="739">
        <v>3.0189878116481399</v>
      </c>
      <c r="M151" s="233"/>
      <c r="N151" s="817"/>
      <c r="O151" s="817"/>
      <c r="P151" s="817"/>
    </row>
    <row r="152" spans="1:18" ht="13.5" customHeight="1">
      <c r="A152" s="744" t="s">
        <v>131</v>
      </c>
      <c r="B152" s="104"/>
      <c r="C152" s="352"/>
      <c r="D152" s="104"/>
      <c r="E152" s="104"/>
      <c r="F152" s="104"/>
      <c r="G152" s="104"/>
      <c r="M152" s="128"/>
      <c r="N152" s="812"/>
      <c r="O152" s="812"/>
      <c r="P152" s="812"/>
    </row>
    <row r="153" spans="1:18">
      <c r="A153" s="745" t="s">
        <v>132</v>
      </c>
      <c r="B153" s="347"/>
      <c r="C153" s="347"/>
      <c r="D153" s="347"/>
      <c r="E153" s="347"/>
      <c r="F153" s="347"/>
      <c r="G153" s="347"/>
      <c r="H153" s="347"/>
      <c r="I153" s="347"/>
      <c r="M153" s="128"/>
      <c r="N153" s="812"/>
      <c r="O153" s="812"/>
      <c r="P153" s="812"/>
      <c r="Q153" s="812"/>
      <c r="R153" s="812"/>
    </row>
    <row r="154" spans="1:18">
      <c r="A154" s="249" t="s">
        <v>133</v>
      </c>
      <c r="B154" s="104"/>
      <c r="C154" s="104"/>
      <c r="D154" s="104"/>
      <c r="E154" s="104"/>
      <c r="F154" s="104"/>
      <c r="G154" s="104"/>
      <c r="M154" s="128"/>
      <c r="N154" s="812"/>
      <c r="O154" s="812"/>
      <c r="P154" s="812"/>
      <c r="Q154" s="812"/>
      <c r="R154" s="812"/>
    </row>
    <row r="155" spans="1:18">
      <c r="A155" s="801"/>
      <c r="B155" s="104"/>
      <c r="C155" s="104"/>
      <c r="D155" s="104"/>
      <c r="E155" s="104"/>
      <c r="F155" s="104"/>
      <c r="G155" s="104"/>
      <c r="M155" s="128"/>
      <c r="N155" s="812"/>
      <c r="O155" s="812"/>
      <c r="P155" s="812"/>
      <c r="Q155" s="812"/>
      <c r="R155" s="812"/>
    </row>
    <row r="156" spans="1:18">
      <c r="A156" s="44"/>
    </row>
    <row r="157" spans="1:18">
      <c r="A157" s="5" t="s">
        <v>134</v>
      </c>
      <c r="B157" s="5"/>
      <c r="C157" s="5"/>
      <c r="D157" s="5"/>
      <c r="E157" s="5"/>
      <c r="F157" s="5"/>
    </row>
    <row r="158" spans="1:18" ht="27" thickBot="1">
      <c r="A158" s="108"/>
      <c r="B158" s="108" t="s">
        <v>122</v>
      </c>
      <c r="C158" s="108" t="s">
        <v>123</v>
      </c>
      <c r="D158" s="108" t="s">
        <v>124</v>
      </c>
      <c r="E158" s="108" t="s">
        <v>125</v>
      </c>
      <c r="F158" s="108" t="s">
        <v>126</v>
      </c>
    </row>
    <row r="159" spans="1:18" ht="14.4" thickTop="1" thickBot="1">
      <c r="A159" s="113" t="s">
        <v>135</v>
      </c>
      <c r="B159" s="401">
        <v>1.4173019926614694</v>
      </c>
      <c r="C159" s="401">
        <v>1.6462910496497563</v>
      </c>
      <c r="D159" s="401">
        <v>2.0175473662322321</v>
      </c>
      <c r="E159" s="401">
        <v>2.1013190504705621</v>
      </c>
      <c r="F159" s="401">
        <v>0.72817915991497073</v>
      </c>
    </row>
    <row r="160" spans="1:18" ht="13.8" thickBot="1">
      <c r="A160" s="113" t="s">
        <v>136</v>
      </c>
      <c r="B160" s="401">
        <v>1.3481669755013088</v>
      </c>
      <c r="C160" s="401">
        <v>1.5858142197738179</v>
      </c>
      <c r="D160" s="401">
        <v>2.0781286608820899</v>
      </c>
      <c r="E160" s="401">
        <v>2.0832705473364102</v>
      </c>
      <c r="F160" s="401">
        <v>0.65328739756874599</v>
      </c>
    </row>
    <row r="161" spans="1:16" ht="13.8" thickBot="1">
      <c r="A161" s="114" t="s">
        <v>137</v>
      </c>
      <c r="B161" s="401">
        <v>1.1989378958175312</v>
      </c>
      <c r="C161" s="401">
        <v>1.4371136176316337</v>
      </c>
      <c r="D161" s="401">
        <v>1.6179750860545534</v>
      </c>
      <c r="E161" s="401">
        <v>2.6240133637324279</v>
      </c>
      <c r="F161" s="401">
        <v>0.54649597459464572</v>
      </c>
    </row>
    <row r="162" spans="1:16" ht="13.8" thickBot="1">
      <c r="A162" s="114" t="s">
        <v>138</v>
      </c>
      <c r="B162" s="401">
        <v>1.3998043231344357</v>
      </c>
      <c r="C162" s="401">
        <v>1.6362092492063487</v>
      </c>
      <c r="D162" s="401">
        <v>2.2810244068590748</v>
      </c>
      <c r="E162" s="401">
        <v>1.9380915336245648</v>
      </c>
      <c r="F162" s="401">
        <v>0.69581336594287257</v>
      </c>
    </row>
    <row r="163" spans="1:16" ht="13.8" thickBot="1">
      <c r="A163" s="115" t="s">
        <v>76</v>
      </c>
      <c r="B163" s="354">
        <v>2.0049947426010366</v>
      </c>
      <c r="C163" s="354">
        <v>2.2594727552634262</v>
      </c>
      <c r="D163" s="354">
        <v>2.2209815494156078</v>
      </c>
      <c r="E163" s="354">
        <v>1.4562454477114051</v>
      </c>
      <c r="F163" s="354">
        <v>1.575867760843521</v>
      </c>
    </row>
    <row r="164" spans="1:16">
      <c r="A164" s="249" t="s">
        <v>139</v>
      </c>
    </row>
    <row r="165" spans="1:16">
      <c r="A165" s="801"/>
    </row>
    <row r="166" spans="1:16">
      <c r="A166" s="801"/>
      <c r="M166" s="128"/>
      <c r="N166" s="812"/>
      <c r="O166" s="812"/>
      <c r="P166" s="812"/>
    </row>
    <row r="167" spans="1:16">
      <c r="A167" s="5" t="s">
        <v>140</v>
      </c>
      <c r="B167" s="5"/>
      <c r="C167" s="5"/>
      <c r="D167" s="5"/>
      <c r="E167" s="5"/>
      <c r="F167" s="5"/>
      <c r="G167" s="5"/>
      <c r="H167" s="5"/>
      <c r="I167" s="5"/>
    </row>
    <row r="168" spans="1:16" ht="27" thickBot="1">
      <c r="A168" s="798" t="s">
        <v>49</v>
      </c>
      <c r="B168" s="798" t="s">
        <v>50</v>
      </c>
      <c r="C168" s="740" t="s">
        <v>122</v>
      </c>
      <c r="D168" s="609" t="s">
        <v>122</v>
      </c>
      <c r="E168" s="609" t="s">
        <v>123</v>
      </c>
      <c r="F168" s="609" t="s">
        <v>124</v>
      </c>
      <c r="G168" s="609" t="s">
        <v>125</v>
      </c>
      <c r="H168" s="609" t="s">
        <v>126</v>
      </c>
    </row>
    <row r="169" spans="1:16" ht="13.8" thickBot="1">
      <c r="A169" s="111"/>
      <c r="B169" s="112"/>
      <c r="C169" s="121" t="s">
        <v>127</v>
      </c>
      <c r="D169" s="1308" t="s">
        <v>128</v>
      </c>
      <c r="E169" s="1308"/>
      <c r="F169" s="1308"/>
      <c r="G169" s="1308"/>
      <c r="H169" s="1308"/>
    </row>
    <row r="170" spans="1:16" ht="14.4" thickTop="1" thickBot="1">
      <c r="A170" s="1304" t="s">
        <v>62</v>
      </c>
      <c r="B170" s="367" t="s">
        <v>13</v>
      </c>
      <c r="C170" s="741">
        <v>2.0260189143967406</v>
      </c>
      <c r="D170" s="401">
        <v>1.5352331716947367</v>
      </c>
      <c r="E170" s="401">
        <v>1.8356196399164304</v>
      </c>
      <c r="F170" s="401">
        <v>3.6330231221470175</v>
      </c>
      <c r="G170" s="401">
        <v>1.5278244652715141</v>
      </c>
      <c r="H170" s="401">
        <v>0.92519020338284719</v>
      </c>
    </row>
    <row r="171" spans="1:16" ht="13.8" thickBot="1">
      <c r="A171" s="1305"/>
      <c r="B171" s="367" t="s">
        <v>14</v>
      </c>
      <c r="C171" s="741">
        <v>0.94499456182579733</v>
      </c>
      <c r="D171" s="401">
        <v>1.0204148970609843</v>
      </c>
      <c r="E171" s="401">
        <v>1.2692475448791007</v>
      </c>
      <c r="F171" s="401">
        <v>1.6515261767187093</v>
      </c>
      <c r="G171" s="401">
        <v>1.3210723994603066</v>
      </c>
      <c r="H171" s="401">
        <v>0.72664513552424104</v>
      </c>
    </row>
    <row r="172" spans="1:16" ht="13.8" thickBot="1">
      <c r="A172" s="1305"/>
      <c r="B172" s="367" t="s">
        <v>15</v>
      </c>
      <c r="C172" s="741">
        <v>0.35050510946768454</v>
      </c>
      <c r="D172" s="401">
        <v>0.56431476166661854</v>
      </c>
      <c r="E172" s="401">
        <v>0.71298470064903152</v>
      </c>
      <c r="F172" s="401">
        <v>0.66031636558660423</v>
      </c>
      <c r="G172" s="401">
        <v>2.0631476279786982</v>
      </c>
      <c r="H172" s="401">
        <v>0.43670912806327011</v>
      </c>
    </row>
    <row r="173" spans="1:16" ht="13.8" thickBot="1">
      <c r="A173" s="1305"/>
      <c r="B173" s="367" t="s">
        <v>37</v>
      </c>
      <c r="C173" s="741">
        <v>2.4187854881669533</v>
      </c>
      <c r="D173" s="401">
        <v>5.0606625037637469</v>
      </c>
      <c r="E173" s="401">
        <v>5.4244224288394127</v>
      </c>
      <c r="F173" s="401">
        <v>5.0606625037637469</v>
      </c>
      <c r="G173" s="401">
        <v>14.103013709458157</v>
      </c>
      <c r="H173" s="401">
        <v>0.62868694081003662</v>
      </c>
    </row>
    <row r="174" spans="1:16" ht="13.8" thickBot="1">
      <c r="A174" s="1305"/>
      <c r="B174" s="367" t="s">
        <v>17</v>
      </c>
      <c r="C174" s="741">
        <v>1.2869800957471398</v>
      </c>
      <c r="D174" s="401">
        <v>0.99963480228282509</v>
      </c>
      <c r="E174" s="401">
        <v>1.1959975730783243</v>
      </c>
      <c r="F174" s="401">
        <v>1.6351611401466801</v>
      </c>
      <c r="G174" s="401">
        <v>1.339258887121257</v>
      </c>
      <c r="H174" s="401">
        <v>0.71685999647860632</v>
      </c>
    </row>
    <row r="175" spans="1:16" ht="13.8" thickBot="1">
      <c r="A175" s="1305" t="s">
        <v>66</v>
      </c>
      <c r="B175" s="367" t="s">
        <v>18</v>
      </c>
      <c r="C175" s="741">
        <v>0.88249090833294541</v>
      </c>
      <c r="D175" s="401">
        <v>1.1934869602705231</v>
      </c>
      <c r="E175" s="401">
        <v>1.4068914406785631</v>
      </c>
      <c r="F175" s="401">
        <v>1.9830161856925617</v>
      </c>
      <c r="G175" s="401">
        <v>1.6821295101094744</v>
      </c>
      <c r="H175" s="401">
        <v>0.70719900480663866</v>
      </c>
    </row>
    <row r="176" spans="1:16" ht="13.8" thickBot="1">
      <c r="A176" s="1305"/>
      <c r="B176" s="367" t="s">
        <v>111</v>
      </c>
      <c r="C176" s="741">
        <v>1.2766478321815933</v>
      </c>
      <c r="D176" s="401">
        <v>1.2911523939098977</v>
      </c>
      <c r="E176" s="401">
        <v>1.4101973197460347</v>
      </c>
      <c r="F176" s="401">
        <v>1.2892305149104186</v>
      </c>
      <c r="G176" s="401" t="s">
        <v>129</v>
      </c>
      <c r="H176" s="401">
        <v>0.4014964679572266</v>
      </c>
    </row>
    <row r="177" spans="1:18" ht="13.8" thickBot="1">
      <c r="A177" s="1306"/>
      <c r="B177" s="367" t="s">
        <v>130</v>
      </c>
      <c r="C177" s="741">
        <v>1.3483882813403998</v>
      </c>
      <c r="D177" s="401">
        <v>1.117879593008549</v>
      </c>
      <c r="E177" s="401">
        <v>1.2425744212164154</v>
      </c>
      <c r="F177" s="401">
        <v>1.7720529449773932</v>
      </c>
      <c r="G177" s="401">
        <v>3.1413081036370962</v>
      </c>
      <c r="H177" s="401">
        <v>0.43924711286567686</v>
      </c>
      <c r="J177" s="128"/>
    </row>
    <row r="178" spans="1:18" ht="13.8" thickBot="1">
      <c r="A178" s="1307" t="s">
        <v>70</v>
      </c>
      <c r="B178" s="367" t="s">
        <v>22</v>
      </c>
      <c r="C178" s="741">
        <v>0.4374928439027328</v>
      </c>
      <c r="D178" s="401">
        <v>0.42593959746291021</v>
      </c>
      <c r="E178" s="401">
        <v>0.42593959746291016</v>
      </c>
      <c r="F178" s="401">
        <v>0.42593959746291021</v>
      </c>
      <c r="G178" s="401" t="s">
        <v>129</v>
      </c>
      <c r="H178" s="401">
        <v>0.23637819212707747</v>
      </c>
    </row>
    <row r="179" spans="1:18" ht="13.8" thickBot="1">
      <c r="A179" s="1305"/>
      <c r="B179" s="367" t="s">
        <v>21</v>
      </c>
      <c r="C179" s="741">
        <v>1.2586405500301041</v>
      </c>
      <c r="D179" s="401">
        <v>1.2597542959040819</v>
      </c>
      <c r="E179" s="401">
        <v>1.2597542959040824</v>
      </c>
      <c r="F179" s="401">
        <v>1.2597542959040819</v>
      </c>
      <c r="G179" s="401" t="s">
        <v>129</v>
      </c>
      <c r="H179" s="401">
        <v>0.42563434871795786</v>
      </c>
    </row>
    <row r="180" spans="1:18" ht="13.8" thickBot="1">
      <c r="A180" s="1305"/>
      <c r="B180" s="367" t="s">
        <v>73</v>
      </c>
      <c r="C180" s="741" t="s">
        <v>87</v>
      </c>
      <c r="D180" s="401" t="s">
        <v>87</v>
      </c>
      <c r="E180" s="401" t="s">
        <v>87</v>
      </c>
      <c r="F180" s="401" t="s">
        <v>87</v>
      </c>
      <c r="G180" s="401" t="s">
        <v>87</v>
      </c>
      <c r="H180" s="401" t="s">
        <v>87</v>
      </c>
      <c r="M180" s="128"/>
      <c r="N180" s="812"/>
      <c r="O180" s="812"/>
      <c r="P180" s="812"/>
    </row>
    <row r="181" spans="1:18" ht="13.8" thickBot="1">
      <c r="A181" s="1305"/>
      <c r="B181" s="367" t="s">
        <v>75</v>
      </c>
      <c r="C181" s="741" t="s">
        <v>87</v>
      </c>
      <c r="D181" s="401" t="s">
        <v>87</v>
      </c>
      <c r="E181" s="401" t="s">
        <v>87</v>
      </c>
      <c r="F181" s="401" t="s">
        <v>87</v>
      </c>
      <c r="G181" s="401" t="s">
        <v>87</v>
      </c>
      <c r="H181" s="401" t="s">
        <v>87</v>
      </c>
      <c r="M181" s="128"/>
      <c r="N181" s="812"/>
      <c r="O181" s="812"/>
      <c r="P181" s="812"/>
    </row>
    <row r="182" spans="1:18" ht="13.8" thickBot="1">
      <c r="A182" s="1301" t="s">
        <v>76</v>
      </c>
      <c r="B182" s="367" t="s">
        <v>25</v>
      </c>
      <c r="C182" s="741">
        <v>1.6621195033968552</v>
      </c>
      <c r="D182" s="401">
        <v>1.819064025480553</v>
      </c>
      <c r="E182" s="401">
        <v>2.1097927439145412</v>
      </c>
      <c r="F182" s="401">
        <v>2.9137670458219183</v>
      </c>
      <c r="G182" s="401">
        <v>0.3025165960369019</v>
      </c>
      <c r="H182" s="401">
        <v>2.4143306008980736</v>
      </c>
      <c r="M182" s="128"/>
      <c r="N182" s="812"/>
      <c r="O182" s="812"/>
      <c r="P182" s="812"/>
    </row>
    <row r="183" spans="1:18" ht="13.8" thickBot="1">
      <c r="A183" s="1301"/>
      <c r="B183" s="367" t="s">
        <v>24</v>
      </c>
      <c r="C183" s="741">
        <v>2.2358830585218787</v>
      </c>
      <c r="D183" s="401">
        <v>2.3293965885177554</v>
      </c>
      <c r="E183" s="401">
        <v>2.7019260925223065</v>
      </c>
      <c r="F183" s="401">
        <v>4.6672367732413322</v>
      </c>
      <c r="G183" s="401">
        <v>0.75995277379190163</v>
      </c>
      <c r="H183" s="401">
        <v>2.5026179385328917</v>
      </c>
      <c r="M183" s="128"/>
      <c r="N183" s="812"/>
      <c r="O183" s="812"/>
      <c r="P183" s="812"/>
    </row>
    <row r="184" spans="1:18" ht="13.8" thickBot="1">
      <c r="A184" s="1302"/>
      <c r="B184" s="368" t="s">
        <v>26</v>
      </c>
      <c r="C184" s="353">
        <v>7.9549766738530083</v>
      </c>
      <c r="D184" s="742">
        <v>7.5928081186826377</v>
      </c>
      <c r="E184" s="739">
        <v>7.5928081186826368</v>
      </c>
      <c r="F184" s="739">
        <v>2.4209131654972444</v>
      </c>
      <c r="G184" s="739" t="s">
        <v>129</v>
      </c>
      <c r="H184" s="739">
        <v>2.4209131654972444</v>
      </c>
      <c r="M184" s="233"/>
      <c r="N184" s="817"/>
      <c r="O184" s="817"/>
      <c r="P184" s="817"/>
    </row>
    <row r="185" spans="1:18" ht="13.5" customHeight="1">
      <c r="A185" s="744" t="s">
        <v>131</v>
      </c>
      <c r="B185" s="104"/>
      <c r="C185" s="352"/>
      <c r="D185" s="104"/>
      <c r="E185" s="104"/>
      <c r="F185" s="104"/>
      <c r="G185" s="104"/>
      <c r="M185" s="128"/>
      <c r="N185" s="812"/>
      <c r="O185" s="812"/>
      <c r="P185" s="812"/>
    </row>
    <row r="186" spans="1:18">
      <c r="A186" s="745" t="s">
        <v>132</v>
      </c>
      <c r="B186" s="347"/>
      <c r="C186" s="347"/>
      <c r="D186" s="347"/>
      <c r="E186" s="347"/>
      <c r="F186" s="347"/>
      <c r="G186" s="347"/>
      <c r="H186" s="347"/>
      <c r="I186" s="347"/>
      <c r="M186" s="128"/>
      <c r="N186" s="812"/>
      <c r="O186" s="812"/>
      <c r="P186" s="812"/>
      <c r="Q186" s="812"/>
      <c r="R186" s="812"/>
    </row>
    <row r="187" spans="1:18">
      <c r="A187" s="249" t="s">
        <v>133</v>
      </c>
      <c r="B187" s="104"/>
      <c r="C187" s="104"/>
      <c r="D187" s="104"/>
      <c r="E187" s="104"/>
      <c r="F187" s="104"/>
      <c r="G187" s="104"/>
      <c r="M187" s="128"/>
      <c r="N187" s="812"/>
      <c r="O187" s="812"/>
      <c r="P187" s="812"/>
      <c r="Q187" s="812"/>
      <c r="R187" s="812"/>
    </row>
    <row r="188" spans="1:18">
      <c r="A188" s="801"/>
      <c r="B188" s="104"/>
      <c r="C188" s="104"/>
      <c r="D188" s="104"/>
      <c r="E188" s="104"/>
      <c r="F188" s="104"/>
      <c r="G188" s="104"/>
      <c r="M188" s="128"/>
      <c r="N188" s="812"/>
      <c r="O188" s="812"/>
      <c r="P188" s="812"/>
      <c r="Q188" s="812"/>
      <c r="R188" s="812"/>
    </row>
    <row r="189" spans="1:18">
      <c r="A189" s="801"/>
      <c r="B189" s="104"/>
      <c r="C189" s="104"/>
      <c r="D189" s="104"/>
      <c r="E189" s="104"/>
      <c r="F189" s="104"/>
      <c r="G189" s="104"/>
      <c r="Q189" s="812"/>
      <c r="R189" s="812"/>
    </row>
    <row r="190" spans="1:18">
      <c r="A190" s="5" t="s">
        <v>141</v>
      </c>
      <c r="B190" s="5"/>
      <c r="C190" s="5"/>
      <c r="D190" s="5"/>
      <c r="E190" s="5"/>
      <c r="F190" s="5"/>
    </row>
    <row r="191" spans="1:18" ht="27" thickBot="1">
      <c r="A191" s="108"/>
      <c r="B191" s="108" t="s">
        <v>122</v>
      </c>
      <c r="C191" s="108" t="s">
        <v>123</v>
      </c>
      <c r="D191" s="108" t="s">
        <v>124</v>
      </c>
      <c r="E191" s="108" t="s">
        <v>125</v>
      </c>
      <c r="F191" s="108" t="s">
        <v>126</v>
      </c>
    </row>
    <row r="192" spans="1:18" ht="14.4" thickTop="1" thickBot="1">
      <c r="A192" s="113" t="s">
        <v>135</v>
      </c>
      <c r="B192" s="765">
        <v>1.6301461340747263</v>
      </c>
      <c r="C192" s="765">
        <v>1.9044075063204029</v>
      </c>
      <c r="D192" s="765">
        <v>3.0014871508184888</v>
      </c>
      <c r="E192" s="765">
        <v>1.7671387551327795</v>
      </c>
      <c r="F192" s="765">
        <v>0.95454686414116274</v>
      </c>
    </row>
    <row r="193" spans="1:16" ht="13.8" thickBot="1">
      <c r="A193" s="113" t="s">
        <v>136</v>
      </c>
      <c r="B193" s="765">
        <v>1.4475730301669476</v>
      </c>
      <c r="C193" s="765">
        <v>1.7107966565574515</v>
      </c>
      <c r="D193" s="765">
        <v>2.798269757609491</v>
      </c>
      <c r="E193" s="765">
        <v>1.8268090132196122</v>
      </c>
      <c r="F193" s="765">
        <v>0.77855862087105043</v>
      </c>
    </row>
    <row r="194" spans="1:16" ht="13.8" thickBot="1">
      <c r="A194" s="114" t="s">
        <v>137</v>
      </c>
      <c r="B194" s="765">
        <v>1.1784075094700988</v>
      </c>
      <c r="C194" s="765">
        <v>1.3510196701361248</v>
      </c>
      <c r="D194" s="765">
        <v>1.7964773063985584</v>
      </c>
      <c r="E194" s="765">
        <v>2.4998244568288839</v>
      </c>
      <c r="F194" s="765">
        <v>0.54809537294229937</v>
      </c>
    </row>
    <row r="195" spans="1:16" ht="13.8" thickBot="1">
      <c r="A195" s="114" t="s">
        <v>138</v>
      </c>
      <c r="B195" s="765">
        <v>1.5222429621578779</v>
      </c>
      <c r="C195" s="765">
        <v>1.8106033592823469</v>
      </c>
      <c r="D195" s="765">
        <v>3.1789671624345761</v>
      </c>
      <c r="E195" s="765">
        <v>1.6763416311346926</v>
      </c>
      <c r="F195" s="765">
        <v>0.85584021796672716</v>
      </c>
    </row>
    <row r="196" spans="1:16" ht="13.8" thickBot="1">
      <c r="A196" s="115" t="s">
        <v>76</v>
      </c>
      <c r="B196" s="766">
        <v>2.4633683708022085</v>
      </c>
      <c r="C196" s="766">
        <v>2.8233607968514303</v>
      </c>
      <c r="D196" s="766">
        <v>4.276010322940782</v>
      </c>
      <c r="E196" s="766">
        <v>0.87357758087897963</v>
      </c>
      <c r="F196" s="766">
        <v>2.4936192565962343</v>
      </c>
    </row>
    <row r="197" spans="1:16">
      <c r="A197" s="249" t="s">
        <v>139</v>
      </c>
    </row>
    <row r="198" spans="1:16" s="1201" customFormat="1">
      <c r="A198" s="1200"/>
      <c r="B198" s="2"/>
      <c r="C198" s="30"/>
      <c r="D198" s="30"/>
      <c r="E198" s="30"/>
      <c r="F198" s="30"/>
      <c r="G198" s="30"/>
      <c r="H198" s="30"/>
      <c r="I198" s="30"/>
      <c r="J198" s="30"/>
      <c r="K198" s="87"/>
      <c r="L198" s="30"/>
      <c r="M198" s="30"/>
    </row>
    <row r="199" spans="1:16" s="1201" customFormat="1">
      <c r="A199" s="1200"/>
      <c r="B199" s="2"/>
      <c r="C199" s="30"/>
      <c r="D199" s="30"/>
      <c r="E199" s="30"/>
      <c r="F199" s="30"/>
      <c r="G199" s="30"/>
      <c r="H199" s="30"/>
      <c r="I199" s="30"/>
      <c r="J199" s="30"/>
      <c r="K199" s="87"/>
      <c r="L199" s="30"/>
      <c r="M199" s="128"/>
      <c r="N199" s="1202"/>
      <c r="O199" s="1202"/>
      <c r="P199" s="1202"/>
    </row>
    <row r="200" spans="1:16" s="1201" customFormat="1">
      <c r="A200" s="5" t="s">
        <v>963</v>
      </c>
      <c r="B200" s="5"/>
      <c r="C200" s="5"/>
      <c r="D200" s="5"/>
      <c r="E200" s="5"/>
      <c r="F200" s="5"/>
      <c r="G200" s="5"/>
      <c r="H200" s="5"/>
      <c r="I200" s="5"/>
      <c r="J200" s="30"/>
      <c r="K200" s="87"/>
      <c r="L200" s="30"/>
      <c r="M200" s="30"/>
    </row>
    <row r="201" spans="1:16" s="1201" customFormat="1" ht="27" thickBot="1">
      <c r="A201" s="1199" t="s">
        <v>49</v>
      </c>
      <c r="B201" s="1199" t="s">
        <v>50</v>
      </c>
      <c r="C201" s="740" t="s">
        <v>122</v>
      </c>
      <c r="D201" s="609" t="s">
        <v>122</v>
      </c>
      <c r="E201" s="609" t="s">
        <v>123</v>
      </c>
      <c r="F201" s="609" t="s">
        <v>124</v>
      </c>
      <c r="G201" s="609" t="s">
        <v>125</v>
      </c>
      <c r="H201" s="609" t="s">
        <v>126</v>
      </c>
      <c r="I201" s="30"/>
      <c r="J201" s="30"/>
      <c r="K201" s="87"/>
      <c r="L201" s="30"/>
      <c r="M201" s="30"/>
    </row>
    <row r="202" spans="1:16" s="1201" customFormat="1" ht="13.8" thickBot="1">
      <c r="A202" s="111"/>
      <c r="B202" s="112"/>
      <c r="C202" s="121" t="s">
        <v>127</v>
      </c>
      <c r="D202" s="1308" t="s">
        <v>128</v>
      </c>
      <c r="E202" s="1308"/>
      <c r="F202" s="1308"/>
      <c r="G202" s="1308"/>
      <c r="H202" s="1308"/>
      <c r="I202" s="30"/>
      <c r="J202" s="30"/>
      <c r="K202" s="87"/>
      <c r="L202" s="30"/>
      <c r="M202" s="30"/>
    </row>
    <row r="203" spans="1:16" s="1201" customFormat="1" ht="14.4" thickTop="1" thickBot="1">
      <c r="A203" s="1304" t="s">
        <v>62</v>
      </c>
      <c r="B203" s="367" t="s">
        <v>13</v>
      </c>
      <c r="C203" s="1234">
        <v>1.2458079214890001</v>
      </c>
      <c r="D203" s="1243">
        <v>1.3362895301805644</v>
      </c>
      <c r="E203" s="1243">
        <v>1.5935595528228272</v>
      </c>
      <c r="F203" s="1243">
        <v>4.8305208275086189</v>
      </c>
      <c r="G203" s="1243">
        <v>1.3405628741611413</v>
      </c>
      <c r="H203" s="1243">
        <v>0.91085198269898249</v>
      </c>
      <c r="I203" s="30"/>
      <c r="J203" s="30"/>
      <c r="K203" s="87"/>
      <c r="L203" s="30"/>
      <c r="M203" s="30"/>
    </row>
    <row r="204" spans="1:16" s="1201" customFormat="1" ht="13.8" thickBot="1">
      <c r="A204" s="1305"/>
      <c r="B204" s="367" t="s">
        <v>14</v>
      </c>
      <c r="C204" s="1234">
        <v>1.1325439947236</v>
      </c>
      <c r="D204" s="1243">
        <v>1.2493067323488718</v>
      </c>
      <c r="E204" s="1243">
        <v>1.554708103263875</v>
      </c>
      <c r="F204" s="1243">
        <v>2.9148859305489392</v>
      </c>
      <c r="G204" s="1243">
        <v>1.3156850857302844</v>
      </c>
      <c r="H204" s="1243">
        <v>0.82971792041767389</v>
      </c>
      <c r="I204" s="30"/>
      <c r="J204" s="30"/>
      <c r="K204" s="87"/>
      <c r="L204" s="30"/>
      <c r="M204" s="30"/>
    </row>
    <row r="205" spans="1:16" s="1201" customFormat="1" ht="13.8" thickBot="1">
      <c r="A205" s="1305"/>
      <c r="B205" s="367" t="s">
        <v>15</v>
      </c>
      <c r="C205" s="1234">
        <v>0.75610778321490002</v>
      </c>
      <c r="D205" s="765">
        <v>0.44</v>
      </c>
      <c r="E205" s="765">
        <v>0.55000000000000004</v>
      </c>
      <c r="F205" s="765">
        <v>0.83</v>
      </c>
      <c r="G205" s="765">
        <v>0.61</v>
      </c>
      <c r="H205" s="765">
        <v>0.51</v>
      </c>
      <c r="I205" s="30"/>
      <c r="J205" s="30"/>
      <c r="K205" s="87"/>
      <c r="L205" s="30"/>
      <c r="M205" s="30"/>
    </row>
    <row r="206" spans="1:16" s="1201" customFormat="1" ht="13.8" thickBot="1">
      <c r="A206" s="1305"/>
      <c r="B206" s="367" t="s">
        <v>37</v>
      </c>
      <c r="C206" s="1234">
        <v>-4.4107044938600001E-2</v>
      </c>
      <c r="D206" s="765" t="s">
        <v>87</v>
      </c>
      <c r="E206" s="765" t="s">
        <v>87</v>
      </c>
      <c r="F206" s="765" t="s">
        <v>87</v>
      </c>
      <c r="G206" s="765" t="s">
        <v>87</v>
      </c>
      <c r="H206" s="765" t="s">
        <v>87</v>
      </c>
      <c r="I206" s="30"/>
      <c r="J206" s="30"/>
      <c r="K206" s="87"/>
      <c r="L206" s="30"/>
      <c r="M206" s="30"/>
    </row>
    <row r="207" spans="1:16" s="1201" customFormat="1" ht="13.8" thickBot="1">
      <c r="A207" s="1305"/>
      <c r="B207" s="367" t="s">
        <v>17</v>
      </c>
      <c r="C207" s="1234">
        <v>3.0521265957099999E-2</v>
      </c>
      <c r="D207" s="765" t="s">
        <v>87</v>
      </c>
      <c r="E207" s="765" t="s">
        <v>87</v>
      </c>
      <c r="F207" s="765" t="s">
        <v>87</v>
      </c>
      <c r="G207" s="765" t="s">
        <v>87</v>
      </c>
      <c r="H207" s="765" t="s">
        <v>87</v>
      </c>
      <c r="I207" s="30"/>
      <c r="J207" s="30"/>
      <c r="K207" s="87"/>
      <c r="L207" s="30"/>
      <c r="M207" s="30"/>
    </row>
    <row r="208" spans="1:16" s="1201" customFormat="1" ht="13.8" thickBot="1">
      <c r="A208" s="1305" t="s">
        <v>66</v>
      </c>
      <c r="B208" s="367" t="s">
        <v>18</v>
      </c>
      <c r="C208" s="1234">
        <v>0.89625325454890004</v>
      </c>
      <c r="D208" s="1243">
        <v>1.0820588115709586</v>
      </c>
      <c r="E208" s="1243">
        <v>1.3096605170993398</v>
      </c>
      <c r="F208" s="1243">
        <v>2.01401069301936</v>
      </c>
      <c r="G208" s="1243">
        <v>1.7886240388358887</v>
      </c>
      <c r="H208" s="1243">
        <v>0.59999863402377041</v>
      </c>
      <c r="I208" s="30"/>
      <c r="J208" s="30"/>
      <c r="K208" s="87"/>
      <c r="L208" s="30"/>
      <c r="M208" s="30"/>
    </row>
    <row r="209" spans="1:18" s="1201" customFormat="1" ht="13.8" thickBot="1">
      <c r="A209" s="1305"/>
      <c r="B209" s="367" t="s">
        <v>111</v>
      </c>
      <c r="C209" s="1234">
        <v>0.67212637001700004</v>
      </c>
      <c r="D209" s="1243">
        <v>1.401913272002034</v>
      </c>
      <c r="E209" s="1243">
        <v>1.7038945064540021</v>
      </c>
      <c r="F209" s="1243">
        <v>1.401913272002034</v>
      </c>
      <c r="G209" s="1243">
        <v>7.0002737781447797</v>
      </c>
      <c r="H209" s="1243">
        <v>0.36975809255974551</v>
      </c>
      <c r="I209" s="30"/>
      <c r="J209" s="30"/>
      <c r="K209" s="87"/>
      <c r="L209" s="30"/>
      <c r="M209" s="30"/>
    </row>
    <row r="210" spans="1:18" s="1201" customFormat="1" ht="13.8" thickBot="1">
      <c r="A210" s="1306"/>
      <c r="B210" s="367" t="s">
        <v>130</v>
      </c>
      <c r="C210" s="1234">
        <v>1.1387578545099999</v>
      </c>
      <c r="D210" s="1243">
        <v>2.0494996708787236</v>
      </c>
      <c r="E210" s="1243">
        <v>2.276541151062268</v>
      </c>
      <c r="F210" s="1243">
        <v>1.8324507870595843</v>
      </c>
      <c r="G210" s="1243">
        <v>14.866845621448745</v>
      </c>
      <c r="H210" s="1243">
        <v>0.4221171930057474</v>
      </c>
      <c r="I210" s="30"/>
      <c r="J210" s="128"/>
      <c r="K210" s="87"/>
      <c r="L210" s="30"/>
      <c r="M210" s="30"/>
    </row>
    <row r="211" spans="1:18" s="1201" customFormat="1" ht="13.8" thickBot="1">
      <c r="A211" s="1307" t="s">
        <v>70</v>
      </c>
      <c r="B211" s="367" t="s">
        <v>22</v>
      </c>
      <c r="C211" s="1234">
        <v>1.3217492646275</v>
      </c>
      <c r="D211" s="1243">
        <v>1.1823767058540253</v>
      </c>
      <c r="E211" s="1243">
        <v>1.1823767058540255</v>
      </c>
      <c r="F211" s="1243">
        <v>1.1823767058540253</v>
      </c>
      <c r="G211" s="1243" t="s">
        <v>129</v>
      </c>
      <c r="H211" s="1243">
        <v>0.4051914143625629</v>
      </c>
      <c r="I211" s="1243"/>
      <c r="J211" s="30"/>
      <c r="K211" s="87"/>
      <c r="L211" s="30"/>
      <c r="M211" s="30"/>
    </row>
    <row r="212" spans="1:18" s="1201" customFormat="1" ht="13.8" thickBot="1">
      <c r="A212" s="1305"/>
      <c r="B212" s="367" t="s">
        <v>21</v>
      </c>
      <c r="C212" s="1234">
        <v>4.0763394029833</v>
      </c>
      <c r="D212" s="1243">
        <v>3.3466601751105283</v>
      </c>
      <c r="E212" s="1243">
        <v>3.3466601751105283</v>
      </c>
      <c r="F212" s="1243">
        <v>3.3466601751105283</v>
      </c>
      <c r="G212" s="1243" t="s">
        <v>129</v>
      </c>
      <c r="H212" s="1243">
        <v>0.4788280470463151</v>
      </c>
      <c r="I212" s="1243"/>
      <c r="J212" s="30"/>
      <c r="K212" s="87"/>
      <c r="L212" s="30"/>
      <c r="M212" s="30"/>
    </row>
    <row r="213" spans="1:18" s="1201" customFormat="1" ht="13.8" thickBot="1">
      <c r="A213" s="1305"/>
      <c r="B213" s="367" t="s">
        <v>73</v>
      </c>
      <c r="C213" s="1234" t="s">
        <v>87</v>
      </c>
      <c r="D213" s="765" t="s">
        <v>87</v>
      </c>
      <c r="E213" s="765" t="s">
        <v>87</v>
      </c>
      <c r="F213" s="765" t="s">
        <v>87</v>
      </c>
      <c r="G213" s="765" t="s">
        <v>87</v>
      </c>
      <c r="H213" s="765" t="s">
        <v>87</v>
      </c>
      <c r="I213" s="30"/>
      <c r="J213" s="30"/>
      <c r="K213" s="87"/>
      <c r="L213" s="30"/>
      <c r="M213" s="128"/>
      <c r="N213" s="1202"/>
      <c r="O213" s="1202"/>
      <c r="P213" s="1202"/>
    </row>
    <row r="214" spans="1:18" s="1201" customFormat="1" ht="13.8" thickBot="1">
      <c r="A214" s="1305"/>
      <c r="B214" s="367" t="s">
        <v>75</v>
      </c>
      <c r="C214" s="1234" t="s">
        <v>87</v>
      </c>
      <c r="D214" s="765" t="s">
        <v>87</v>
      </c>
      <c r="E214" s="765" t="s">
        <v>87</v>
      </c>
      <c r="F214" s="765" t="s">
        <v>87</v>
      </c>
      <c r="G214" s="765" t="s">
        <v>87</v>
      </c>
      <c r="H214" s="765" t="s">
        <v>87</v>
      </c>
      <c r="I214" s="30"/>
      <c r="J214" s="30"/>
      <c r="K214" s="87"/>
      <c r="L214" s="30"/>
      <c r="M214" s="128"/>
      <c r="N214" s="1202"/>
      <c r="O214" s="1202"/>
      <c r="P214" s="1202"/>
    </row>
    <row r="215" spans="1:18" s="1201" customFormat="1" ht="13.8" thickBot="1">
      <c r="A215" s="1301" t="s">
        <v>76</v>
      </c>
      <c r="B215" s="367" t="s">
        <v>25</v>
      </c>
      <c r="C215" s="1234">
        <v>0.17817926706430001</v>
      </c>
      <c r="D215" s="1243">
        <v>0.3486383311012245</v>
      </c>
      <c r="E215" s="1243">
        <v>0.40430343217450759</v>
      </c>
      <c r="F215" s="1243">
        <v>0.35488471164936319</v>
      </c>
      <c r="G215" s="1243">
        <v>1.0845325768345366</v>
      </c>
      <c r="H215" s="1243">
        <v>0.34628283190298442</v>
      </c>
      <c r="I215" s="30"/>
      <c r="J215" s="30"/>
      <c r="K215" s="87"/>
      <c r="L215" s="30"/>
      <c r="M215" s="128"/>
      <c r="N215" s="1202"/>
      <c r="O215" s="1202"/>
      <c r="P215" s="1202"/>
    </row>
    <row r="216" spans="1:18" s="1201" customFormat="1" ht="13.8" thickBot="1">
      <c r="A216" s="1301"/>
      <c r="B216" s="367" t="s">
        <v>24</v>
      </c>
      <c r="C216" s="1234">
        <v>-0.3070514342142</v>
      </c>
      <c r="D216" s="1243">
        <v>0.33837936556352466</v>
      </c>
      <c r="E216" s="1243">
        <v>0.39217010502632593</v>
      </c>
      <c r="F216" s="1243">
        <v>0.30232436809800139</v>
      </c>
      <c r="G216" s="1243">
        <v>2.1976741287562187</v>
      </c>
      <c r="H216" s="1243">
        <v>0.30977871738278095</v>
      </c>
      <c r="I216" s="30"/>
      <c r="J216" s="30"/>
      <c r="K216" s="87"/>
      <c r="L216" s="30"/>
      <c r="M216" s="128"/>
      <c r="N216" s="1202"/>
      <c r="O216" s="1202"/>
      <c r="P216" s="1202"/>
    </row>
    <row r="217" spans="1:18" s="1201" customFormat="1" ht="13.8" thickBot="1">
      <c r="A217" s="1302"/>
      <c r="B217" s="368" t="s">
        <v>26</v>
      </c>
      <c r="C217" s="1235">
        <v>7.9012752504077</v>
      </c>
      <c r="D217" s="768">
        <v>6.8919264793924926</v>
      </c>
      <c r="E217" s="767">
        <v>6.8919264793924935</v>
      </c>
      <c r="F217" s="767">
        <v>2.0190895302392993</v>
      </c>
      <c r="G217" s="767">
        <v>537.73320282109262</v>
      </c>
      <c r="H217" s="767">
        <v>2.0190895302392993</v>
      </c>
      <c r="I217" s="30"/>
      <c r="J217" s="30"/>
      <c r="K217" s="87"/>
      <c r="L217" s="30"/>
      <c r="M217" s="233"/>
      <c r="N217" s="817"/>
      <c r="O217" s="817"/>
      <c r="P217" s="817"/>
    </row>
    <row r="218" spans="1:18" s="1201" customFormat="1" ht="13.5" customHeight="1">
      <c r="A218" s="744" t="s">
        <v>131</v>
      </c>
      <c r="B218" s="104"/>
      <c r="C218" s="352"/>
      <c r="D218" s="104"/>
      <c r="E218" s="104"/>
      <c r="F218" s="104"/>
      <c r="G218" s="104"/>
      <c r="H218" s="30"/>
      <c r="I218" s="30"/>
      <c r="J218" s="30"/>
      <c r="K218" s="87"/>
      <c r="L218" s="30"/>
      <c r="M218" s="128"/>
      <c r="N218" s="1202"/>
      <c r="O218" s="1202"/>
      <c r="P218" s="1202"/>
    </row>
    <row r="219" spans="1:18" s="1201" customFormat="1">
      <c r="A219" s="745" t="s">
        <v>132</v>
      </c>
      <c r="B219" s="347"/>
      <c r="C219" s="347"/>
      <c r="D219" s="347"/>
      <c r="E219" s="347"/>
      <c r="F219" s="347"/>
      <c r="G219" s="347"/>
      <c r="H219" s="347"/>
      <c r="I219" s="347"/>
      <c r="J219" s="30"/>
      <c r="K219" s="87"/>
      <c r="L219" s="30"/>
      <c r="M219" s="128"/>
      <c r="N219" s="1202"/>
      <c r="O219" s="1202"/>
      <c r="P219" s="1202"/>
      <c r="Q219" s="1202"/>
      <c r="R219" s="1202"/>
    </row>
    <row r="220" spans="1:18" s="1201" customFormat="1">
      <c r="A220" s="249" t="s">
        <v>133</v>
      </c>
      <c r="B220" s="104"/>
      <c r="C220" s="104"/>
      <c r="D220" s="104"/>
      <c r="E220" s="104"/>
      <c r="F220" s="104"/>
      <c r="G220" s="104"/>
      <c r="H220" s="30"/>
      <c r="I220" s="30"/>
      <c r="J220" s="30"/>
      <c r="K220" s="87"/>
      <c r="L220" s="30"/>
      <c r="M220" s="128"/>
      <c r="N220" s="1202"/>
      <c r="O220" s="1202"/>
      <c r="P220" s="1202"/>
      <c r="Q220" s="1202"/>
      <c r="R220" s="1202"/>
    </row>
    <row r="221" spans="1:18" s="1201" customFormat="1">
      <c r="A221" s="1200"/>
      <c r="B221" s="104"/>
      <c r="C221" s="104"/>
      <c r="D221" s="104"/>
      <c r="E221" s="104"/>
      <c r="F221" s="104"/>
      <c r="G221" s="104"/>
      <c r="H221" s="30"/>
      <c r="I221" s="30"/>
      <c r="J221" s="30"/>
      <c r="K221" s="87"/>
      <c r="L221" s="30"/>
      <c r="M221" s="128"/>
      <c r="N221" s="1202"/>
      <c r="O221" s="1202"/>
      <c r="P221" s="1202"/>
      <c r="Q221" s="1202"/>
      <c r="R221" s="1202"/>
    </row>
    <row r="222" spans="1:18" s="1201" customFormat="1">
      <c r="A222" s="1200"/>
      <c r="B222" s="104"/>
      <c r="C222" s="104"/>
      <c r="D222" s="104"/>
      <c r="E222" s="104"/>
      <c r="F222" s="104"/>
      <c r="G222" s="104"/>
      <c r="H222" s="30"/>
      <c r="I222" s="30"/>
      <c r="J222" s="30"/>
      <c r="K222" s="87"/>
      <c r="L222" s="30"/>
      <c r="M222" s="30"/>
      <c r="Q222" s="1202"/>
      <c r="R222" s="1202"/>
    </row>
    <row r="223" spans="1:18" s="1201" customFormat="1">
      <c r="A223" s="5" t="s">
        <v>964</v>
      </c>
      <c r="B223" s="5"/>
      <c r="C223" s="5"/>
      <c r="D223" s="5"/>
      <c r="E223" s="5"/>
      <c r="F223" s="5"/>
      <c r="G223" s="30"/>
      <c r="H223" s="30"/>
      <c r="I223" s="30"/>
      <c r="J223" s="30"/>
      <c r="K223" s="87"/>
      <c r="L223" s="30"/>
      <c r="M223" s="30"/>
    </row>
    <row r="224" spans="1:18" s="1201" customFormat="1" ht="27" thickBot="1">
      <c r="A224" s="108"/>
      <c r="B224" s="108" t="s">
        <v>122</v>
      </c>
      <c r="C224" s="108" t="s">
        <v>123</v>
      </c>
      <c r="D224" s="108" t="s">
        <v>124</v>
      </c>
      <c r="E224" s="108" t="s">
        <v>125</v>
      </c>
      <c r="F224" s="108" t="s">
        <v>126</v>
      </c>
      <c r="G224" s="30"/>
      <c r="H224" s="30"/>
      <c r="I224" s="30"/>
      <c r="J224" s="30"/>
      <c r="K224" s="87"/>
      <c r="L224" s="30"/>
      <c r="M224" s="30"/>
    </row>
    <row r="225" spans="1:18" s="1201" customFormat="1" ht="14.4" thickTop="1" thickBot="1">
      <c r="A225" s="113" t="s">
        <v>135</v>
      </c>
      <c r="B225" s="765">
        <v>1.2813699557425575</v>
      </c>
      <c r="C225" s="765">
        <v>1.530132156491868</v>
      </c>
      <c r="D225" s="765">
        <v>2.5283538194383661</v>
      </c>
      <c r="E225" s="765">
        <v>1.7347072970076092</v>
      </c>
      <c r="F225" s="765">
        <v>0.73369562517643538</v>
      </c>
      <c r="G225" s="30"/>
      <c r="H225" s="30"/>
      <c r="I225" s="30"/>
      <c r="J225" s="30"/>
      <c r="K225" s="87"/>
      <c r="L225" s="30"/>
      <c r="M225" s="30"/>
    </row>
    <row r="226" spans="1:18" s="1201" customFormat="1" ht="13.8" thickBot="1">
      <c r="A226" s="113" t="s">
        <v>136</v>
      </c>
      <c r="B226" s="765">
        <v>1.2740332578765849</v>
      </c>
      <c r="C226" s="765">
        <v>1.5412998921073309</v>
      </c>
      <c r="D226" s="765">
        <v>2.9173843191793356</v>
      </c>
      <c r="E226" s="765">
        <v>1.6412181497736364</v>
      </c>
      <c r="F226" s="765">
        <v>0.74052295176767524</v>
      </c>
      <c r="G226" s="30"/>
      <c r="H226" s="30"/>
      <c r="I226" s="30"/>
      <c r="J226" s="30"/>
      <c r="K226" s="87"/>
      <c r="L226" s="30"/>
      <c r="M226" s="30"/>
    </row>
    <row r="227" spans="1:18" s="1201" customFormat="1" ht="13.8" thickBot="1">
      <c r="A227" s="114" t="s">
        <v>137</v>
      </c>
      <c r="B227" s="765">
        <v>1.3195665553597864</v>
      </c>
      <c r="C227" s="765">
        <v>1.5694140083636741</v>
      </c>
      <c r="D227" s="765">
        <v>1.7335983194378668</v>
      </c>
      <c r="E227" s="765">
        <v>3.7559072386187258</v>
      </c>
      <c r="F227" s="765">
        <v>0.46356708217743819</v>
      </c>
      <c r="G227" s="30"/>
      <c r="H227" s="30"/>
      <c r="I227" s="30"/>
      <c r="J227" s="30"/>
      <c r="K227" s="87"/>
      <c r="L227" s="30"/>
      <c r="M227" s="30"/>
    </row>
    <row r="228" spans="1:18" s="1201" customFormat="1" ht="13.8" thickBot="1">
      <c r="A228" s="114" t="s">
        <v>138</v>
      </c>
      <c r="B228" s="765">
        <v>1.2635509919733949</v>
      </c>
      <c r="C228" s="765">
        <v>1.5348277133168331</v>
      </c>
      <c r="D228" s="765">
        <v>3.4903968611029987</v>
      </c>
      <c r="E228" s="765">
        <v>1.3141027624579895</v>
      </c>
      <c r="F228" s="765">
        <v>0.86472895334112232</v>
      </c>
      <c r="G228" s="30"/>
      <c r="H228" s="30"/>
      <c r="I228" s="30"/>
      <c r="J228" s="30"/>
      <c r="K228" s="87"/>
      <c r="L228" s="30"/>
      <c r="M228" s="30"/>
    </row>
    <row r="229" spans="1:18" s="1201" customFormat="1" ht="13.8" thickBot="1">
      <c r="A229" s="115" t="s">
        <v>76</v>
      </c>
      <c r="B229" s="766">
        <v>1.3739205681560114</v>
      </c>
      <c r="C229" s="766">
        <v>1.4192958395440283</v>
      </c>
      <c r="D229" s="766">
        <v>0.93101334195847951</v>
      </c>
      <c r="E229" s="766">
        <v>7.8894957293699299</v>
      </c>
      <c r="F229" s="766">
        <v>0.94411185817555177</v>
      </c>
      <c r="G229" s="30"/>
      <c r="H229" s="30"/>
      <c r="I229" s="30"/>
      <c r="J229" s="30"/>
      <c r="K229" s="87"/>
      <c r="L229" s="30"/>
      <c r="M229" s="30"/>
    </row>
    <row r="230" spans="1:18" s="1201" customFormat="1">
      <c r="A230" s="249" t="s">
        <v>139</v>
      </c>
      <c r="B230" s="2"/>
      <c r="C230" s="30"/>
      <c r="D230" s="30"/>
      <c r="E230" s="30"/>
      <c r="F230" s="30"/>
      <c r="G230" s="30"/>
      <c r="H230" s="30"/>
      <c r="I230" s="30"/>
      <c r="J230" s="30"/>
      <c r="K230" s="87"/>
      <c r="L230" s="30"/>
      <c r="M230" s="30"/>
    </row>
    <row r="231" spans="1:18">
      <c r="A231" s="801"/>
      <c r="M231" s="128"/>
      <c r="N231" s="812"/>
      <c r="O231" s="812"/>
      <c r="P231" s="812"/>
    </row>
    <row r="232" spans="1:18">
      <c r="A232" s="801"/>
    </row>
    <row r="233" spans="1:18" s="80" customFormat="1">
      <c r="A233" s="5" t="s">
        <v>142</v>
      </c>
      <c r="B233" s="5"/>
      <c r="C233" s="5"/>
      <c r="D233" s="5"/>
      <c r="E233" s="5"/>
      <c r="F233" s="5"/>
      <c r="G233" s="5"/>
      <c r="H233" s="30"/>
      <c r="I233" s="30"/>
      <c r="J233" s="30"/>
      <c r="K233" s="100"/>
      <c r="L233" s="128"/>
      <c r="M233" s="30"/>
      <c r="N233"/>
      <c r="O233"/>
      <c r="P233"/>
      <c r="Q233" s="812"/>
      <c r="R233" s="812"/>
    </row>
    <row r="234" spans="1:18" s="80" customFormat="1" ht="27" thickBot="1">
      <c r="A234" s="798" t="s">
        <v>49</v>
      </c>
      <c r="B234" s="798" t="s">
        <v>50</v>
      </c>
      <c r="C234" s="740" t="s">
        <v>122</v>
      </c>
      <c r="D234" s="609" t="s">
        <v>122</v>
      </c>
      <c r="E234" s="609" t="s">
        <v>123</v>
      </c>
      <c r="F234" s="609" t="s">
        <v>124</v>
      </c>
      <c r="G234" s="609" t="s">
        <v>125</v>
      </c>
      <c r="H234" s="609" t="s">
        <v>126</v>
      </c>
      <c r="I234" s="30"/>
      <c r="J234" s="30"/>
      <c r="K234" s="100"/>
      <c r="L234" s="128"/>
      <c r="M234" s="30"/>
      <c r="N234"/>
      <c r="O234"/>
      <c r="P234"/>
      <c r="Q234" s="812"/>
      <c r="R234" s="812"/>
    </row>
    <row r="235" spans="1:18" s="80" customFormat="1" ht="13.8" thickBot="1">
      <c r="A235" s="111"/>
      <c r="B235" s="112"/>
      <c r="C235" s="121" t="s">
        <v>127</v>
      </c>
      <c r="D235" s="1308" t="s">
        <v>128</v>
      </c>
      <c r="E235" s="1308"/>
      <c r="F235" s="1308"/>
      <c r="G235" s="1308"/>
      <c r="H235" s="1308"/>
      <c r="I235" s="30"/>
      <c r="J235" s="30"/>
      <c r="K235" s="100"/>
      <c r="L235" s="128"/>
      <c r="M235" s="30"/>
      <c r="N235"/>
      <c r="O235"/>
      <c r="P235"/>
      <c r="Q235" s="812"/>
      <c r="R235" s="812"/>
    </row>
    <row r="236" spans="1:18" s="80" customFormat="1" ht="14.4" thickTop="1" thickBot="1">
      <c r="A236" s="1304" t="s">
        <v>62</v>
      </c>
      <c r="B236" s="367" t="s">
        <v>13</v>
      </c>
      <c r="C236" s="741" t="s">
        <v>87</v>
      </c>
      <c r="D236" s="765">
        <v>1.4719704878917175</v>
      </c>
      <c r="E236" s="765">
        <v>1.7384715432574134</v>
      </c>
      <c r="F236" s="765">
        <v>3.30293154783599</v>
      </c>
      <c r="G236" s="765">
        <v>1.6393276701310842</v>
      </c>
      <c r="H236" s="765">
        <v>0.83645755016731604</v>
      </c>
      <c r="I236" s="30"/>
      <c r="J236" s="30"/>
      <c r="K236" s="100"/>
      <c r="L236" s="233"/>
      <c r="M236" s="30"/>
      <c r="N236"/>
      <c r="O236"/>
      <c r="P236"/>
      <c r="Q236"/>
      <c r="R236"/>
    </row>
    <row r="237" spans="1:18" s="126" customFormat="1" ht="13.8" thickBot="1">
      <c r="A237" s="1305"/>
      <c r="B237" s="367" t="s">
        <v>14</v>
      </c>
      <c r="C237" s="741" t="s">
        <v>87</v>
      </c>
      <c r="D237" s="765">
        <v>1.1664351385255005</v>
      </c>
      <c r="E237" s="765">
        <v>1.4611603333460268</v>
      </c>
      <c r="F237" s="765">
        <v>2.229740290056927</v>
      </c>
      <c r="G237" s="765">
        <v>1.3886458410252596</v>
      </c>
      <c r="H237" s="765">
        <v>0.76957336897341577</v>
      </c>
      <c r="I237" s="30"/>
      <c r="J237" s="30"/>
      <c r="K237" s="236"/>
      <c r="L237" s="128"/>
      <c r="M237" s="30"/>
      <c r="N237"/>
      <c r="O237"/>
      <c r="P237"/>
      <c r="Q237"/>
      <c r="R237"/>
    </row>
    <row r="238" spans="1:18" s="80" customFormat="1" ht="13.8" thickBot="1">
      <c r="A238" s="1305"/>
      <c r="B238" s="367" t="s">
        <v>15</v>
      </c>
      <c r="C238" s="741" t="s">
        <v>87</v>
      </c>
      <c r="D238" s="765">
        <v>0.48070055761678793</v>
      </c>
      <c r="E238" s="765">
        <v>0.60607093797320288</v>
      </c>
      <c r="F238" s="765">
        <v>0.75225784324585598</v>
      </c>
      <c r="G238" s="765">
        <v>0.86628554745725672</v>
      </c>
      <c r="H238" s="765">
        <v>0.4759176709479721</v>
      </c>
      <c r="I238" s="30"/>
      <c r="J238" s="30"/>
      <c r="K238" s="100"/>
      <c r="L238" s="128"/>
      <c r="M238" s="30"/>
      <c r="N238"/>
      <c r="O238"/>
      <c r="P238"/>
      <c r="Q238"/>
      <c r="R238"/>
    </row>
    <row r="239" spans="1:18" s="80" customFormat="1" ht="13.8" thickBot="1">
      <c r="A239" s="1305"/>
      <c r="B239" s="367" t="s">
        <v>37</v>
      </c>
      <c r="C239" s="741" t="s">
        <v>87</v>
      </c>
      <c r="D239" s="765">
        <v>4.083255276866697</v>
      </c>
      <c r="E239" s="765">
        <v>4.3485893605226789</v>
      </c>
      <c r="F239" s="765">
        <v>4.006269804108439</v>
      </c>
      <c r="G239" s="765">
        <v>14.151238693612044</v>
      </c>
      <c r="H239" s="765">
        <v>0.63909411307022046</v>
      </c>
      <c r="I239" s="30"/>
      <c r="J239" s="30"/>
      <c r="K239" s="100"/>
      <c r="L239" s="128"/>
      <c r="M239" s="30"/>
      <c r="N239"/>
      <c r="O239"/>
      <c r="P239"/>
      <c r="Q239"/>
      <c r="R239"/>
    </row>
    <row r="240" spans="1:18" s="80" customFormat="1" ht="13.8" thickBot="1">
      <c r="A240" s="1305"/>
      <c r="B240" s="367" t="s">
        <v>17</v>
      </c>
      <c r="C240" s="741" t="s">
        <v>87</v>
      </c>
      <c r="D240" s="765">
        <v>0.85348293359178773</v>
      </c>
      <c r="E240" s="765">
        <v>1.0086389733672443</v>
      </c>
      <c r="F240" s="765">
        <v>1.1849121728248737</v>
      </c>
      <c r="G240" s="765">
        <v>1.4595297721072651</v>
      </c>
      <c r="H240" s="765">
        <v>0.58574970854163244</v>
      </c>
      <c r="I240" s="30"/>
      <c r="J240" s="30"/>
      <c r="K240" s="100"/>
      <c r="L240" s="30"/>
      <c r="M240" s="30"/>
      <c r="N240"/>
      <c r="O240"/>
      <c r="P240"/>
      <c r="Q240"/>
      <c r="R240"/>
    </row>
    <row r="241" spans="1:10" ht="13.8" thickBot="1">
      <c r="A241" s="1305" t="s">
        <v>66</v>
      </c>
      <c r="B241" s="367" t="s">
        <v>18</v>
      </c>
      <c r="C241" s="741" t="s">
        <v>87</v>
      </c>
      <c r="D241" s="765">
        <v>1.0528928497839891</v>
      </c>
      <c r="E241" s="765">
        <v>1.2767904201088984</v>
      </c>
      <c r="F241" s="765">
        <v>1.7715932405505672</v>
      </c>
      <c r="G241" s="765">
        <v>1.5292680617937442</v>
      </c>
      <c r="H241" s="765">
        <v>0.67055816236852506</v>
      </c>
      <c r="J241" s="128"/>
    </row>
    <row r="242" spans="1:10" ht="13.8" thickBot="1">
      <c r="A242" s="1305"/>
      <c r="B242" s="367" t="s">
        <v>111</v>
      </c>
      <c r="C242" s="741" t="s">
        <v>87</v>
      </c>
      <c r="D242" s="765">
        <v>1.2429542710828854</v>
      </c>
      <c r="E242" s="765">
        <v>1.4581910417016266</v>
      </c>
      <c r="F242" s="765">
        <v>1.2424360961489476</v>
      </c>
      <c r="G242" s="765">
        <v>11.743143772890457</v>
      </c>
      <c r="H242" s="765">
        <v>0.37544382526990183</v>
      </c>
    </row>
    <row r="243" spans="1:10" ht="13.8" thickBot="1">
      <c r="A243" s="1306"/>
      <c r="B243" s="367" t="s">
        <v>130</v>
      </c>
      <c r="C243" s="741" t="s">
        <v>87</v>
      </c>
      <c r="D243" s="765">
        <v>1.4939514280058341</v>
      </c>
      <c r="E243" s="765">
        <v>1.7001268299837231</v>
      </c>
      <c r="F243" s="765">
        <v>1.9198952779345837</v>
      </c>
      <c r="G243" s="765">
        <v>4.3558824172464998</v>
      </c>
      <c r="H243" s="765">
        <v>0.47133973258868789</v>
      </c>
    </row>
    <row r="244" spans="1:10" ht="13.8" thickBot="1">
      <c r="A244" s="1307" t="s">
        <v>70</v>
      </c>
      <c r="B244" s="367" t="s">
        <v>22</v>
      </c>
      <c r="C244" s="741" t="s">
        <v>87</v>
      </c>
      <c r="D244" s="765">
        <v>0.57525883403670053</v>
      </c>
      <c r="E244" s="765">
        <v>0.57745065317718425</v>
      </c>
      <c r="F244" s="765">
        <v>0.57525883403670053</v>
      </c>
      <c r="G244" s="765" t="s">
        <v>129</v>
      </c>
      <c r="H244" s="765">
        <v>0.29953810286286314</v>
      </c>
    </row>
    <row r="245" spans="1:10" ht="13.8" thickBot="1">
      <c r="A245" s="1305"/>
      <c r="B245" s="367" t="s">
        <v>21</v>
      </c>
      <c r="C245" s="741" t="s">
        <v>87</v>
      </c>
      <c r="D245" s="765">
        <v>1.8415881331067565</v>
      </c>
      <c r="E245" s="765">
        <v>1.8438650545247139</v>
      </c>
      <c r="F245" s="765">
        <v>1.8415881331067565</v>
      </c>
      <c r="G245" s="765" t="s">
        <v>129</v>
      </c>
      <c r="H245" s="765">
        <v>0.47948546767275052</v>
      </c>
    </row>
    <row r="246" spans="1:10" ht="13.8" thickBot="1">
      <c r="A246" s="1305"/>
      <c r="B246" s="367" t="s">
        <v>73</v>
      </c>
      <c r="C246" s="741" t="s">
        <v>87</v>
      </c>
      <c r="D246" s="765" t="s">
        <v>87</v>
      </c>
      <c r="E246" s="765" t="s">
        <v>87</v>
      </c>
      <c r="F246" s="765" t="s">
        <v>87</v>
      </c>
      <c r="G246" s="765" t="s">
        <v>87</v>
      </c>
      <c r="H246" s="765" t="s">
        <v>87</v>
      </c>
    </row>
    <row r="247" spans="1:10" ht="13.8" thickBot="1">
      <c r="A247" s="1305"/>
      <c r="B247" s="367" t="s">
        <v>75</v>
      </c>
      <c r="C247" s="741" t="s">
        <v>87</v>
      </c>
      <c r="D247" s="765" t="s">
        <v>87</v>
      </c>
      <c r="E247" s="765" t="s">
        <v>87</v>
      </c>
      <c r="F247" s="765" t="s">
        <v>87</v>
      </c>
      <c r="G247" s="765" t="s">
        <v>87</v>
      </c>
      <c r="H247" s="765" t="s">
        <v>87</v>
      </c>
    </row>
    <row r="248" spans="1:10" ht="13.8" thickBot="1">
      <c r="A248" s="1301" t="s">
        <v>76</v>
      </c>
      <c r="B248" s="367" t="s">
        <v>25</v>
      </c>
      <c r="C248" s="741" t="s">
        <v>87</v>
      </c>
      <c r="D248" s="765">
        <v>1.5940952083972439</v>
      </c>
      <c r="E248" s="765">
        <v>1.8331143372128362</v>
      </c>
      <c r="F248" s="765">
        <v>2.2428822002253432</v>
      </c>
      <c r="G248" s="765">
        <v>0.51471816906955714</v>
      </c>
      <c r="H248" s="765">
        <v>1.8656752401669052</v>
      </c>
    </row>
    <row r="249" spans="1:10" ht="13.8" thickBot="1">
      <c r="A249" s="1301"/>
      <c r="B249" s="367" t="s">
        <v>24</v>
      </c>
      <c r="C249" s="741" t="s">
        <v>87</v>
      </c>
      <c r="D249" s="765">
        <v>1.9211362456781707</v>
      </c>
      <c r="E249" s="765">
        <v>2.2312624456474506</v>
      </c>
      <c r="F249" s="765">
        <v>2.9575546385003668</v>
      </c>
      <c r="G249" s="765">
        <v>0.9390659635626577</v>
      </c>
      <c r="H249" s="765">
        <v>1.8734017869143875</v>
      </c>
    </row>
    <row r="250" spans="1:10" ht="13.8" thickBot="1">
      <c r="A250" s="1302"/>
      <c r="B250" s="368" t="s">
        <v>26</v>
      </c>
      <c r="C250" s="353" t="s">
        <v>87</v>
      </c>
      <c r="D250" s="768">
        <v>8.8057011868556927</v>
      </c>
      <c r="E250" s="767">
        <v>8.7027426963451866</v>
      </c>
      <c r="F250" s="767">
        <v>2.4631930930149295</v>
      </c>
      <c r="G250" s="767">
        <v>693.88161394154679</v>
      </c>
      <c r="H250" s="767">
        <v>2.4631930930149295</v>
      </c>
    </row>
    <row r="251" spans="1:10">
      <c r="A251" s="249" t="s">
        <v>131</v>
      </c>
      <c r="B251" s="71"/>
      <c r="C251" s="71"/>
    </row>
    <row r="252" spans="1:10" ht="12.75" customHeight="1">
      <c r="A252" s="249" t="s">
        <v>132</v>
      </c>
      <c r="B252" s="347"/>
      <c r="C252" s="347"/>
      <c r="D252" s="347"/>
      <c r="E252" s="347"/>
      <c r="F252" s="347"/>
      <c r="G252" s="347"/>
      <c r="H252" s="347"/>
      <c r="I252" s="347"/>
    </row>
    <row r="253" spans="1:10">
      <c r="A253" s="249" t="s">
        <v>143</v>
      </c>
      <c r="B253" s="71"/>
      <c r="C253" s="71"/>
    </row>
    <row r="254" spans="1:10">
      <c r="A254" s="801"/>
    </row>
    <row r="255" spans="1:10">
      <c r="A255" s="801"/>
    </row>
    <row r="256" spans="1:10">
      <c r="A256" s="5" t="s">
        <v>144</v>
      </c>
      <c r="B256" s="5"/>
      <c r="C256" s="5"/>
      <c r="D256" s="5"/>
      <c r="E256" s="5"/>
      <c r="F256" s="5"/>
    </row>
    <row r="257" spans="1:18" ht="27" thickBot="1">
      <c r="A257" s="108"/>
      <c r="B257" s="108" t="s">
        <v>122</v>
      </c>
      <c r="C257" s="108" t="s">
        <v>123</v>
      </c>
      <c r="D257" s="108" t="s">
        <v>124</v>
      </c>
      <c r="E257" s="108" t="s">
        <v>125</v>
      </c>
      <c r="F257" s="108" t="s">
        <v>126</v>
      </c>
      <c r="Q257" s="812"/>
      <c r="R257" s="812"/>
    </row>
    <row r="258" spans="1:18" ht="14.4" thickTop="1" thickBot="1">
      <c r="A258" s="113" t="s">
        <v>135</v>
      </c>
      <c r="B258" s="765">
        <v>1.4700579118510366</v>
      </c>
      <c r="C258" s="765">
        <v>1.7229003853861382</v>
      </c>
      <c r="D258" s="765">
        <v>2.5149381654551632</v>
      </c>
      <c r="E258" s="765">
        <v>1.8638042649656201</v>
      </c>
      <c r="F258" s="765">
        <v>0.81953006570678621</v>
      </c>
    </row>
    <row r="259" spans="1:18" ht="13.8" thickBot="1">
      <c r="A259" s="113" t="s">
        <v>136</v>
      </c>
      <c r="B259" s="765">
        <v>1.3653454249343135</v>
      </c>
      <c r="C259" s="765">
        <v>1.6215185675998245</v>
      </c>
      <c r="D259" s="765">
        <v>2.5535248774321198</v>
      </c>
      <c r="E259" s="765">
        <v>1.8520165164876699</v>
      </c>
      <c r="F259" s="765">
        <v>0.72540368345439199</v>
      </c>
    </row>
    <row r="260" spans="1:18" ht="13.8" thickBot="1">
      <c r="A260" s="114" t="s">
        <v>137</v>
      </c>
      <c r="B260" s="765">
        <v>1.2206373452176118</v>
      </c>
      <c r="C260" s="765">
        <v>1.4378044438030708</v>
      </c>
      <c r="D260" s="765">
        <v>1.7107691841343955</v>
      </c>
      <c r="E260" s="765">
        <v>2.827474548914549</v>
      </c>
      <c r="F260" s="765">
        <v>0.52232834404902029</v>
      </c>
    </row>
    <row r="261" spans="1:18" ht="13.8" thickBot="1">
      <c r="A261" s="114" t="s">
        <v>138</v>
      </c>
      <c r="B261" s="765">
        <v>1.4064729070377182</v>
      </c>
      <c r="C261" s="765">
        <v>1.6730148561872034</v>
      </c>
      <c r="D261" s="765">
        <v>2.9132689681884636</v>
      </c>
      <c r="E261" s="765">
        <v>1.6417677007422498</v>
      </c>
      <c r="F261" s="765">
        <v>0.80373377277146385</v>
      </c>
      <c r="L261" s="128"/>
    </row>
    <row r="262" spans="1:18" s="80" customFormat="1" ht="13.8" thickBot="1">
      <c r="A262" s="115" t="s">
        <v>76</v>
      </c>
      <c r="B262" s="766">
        <v>2.2029598519918534</v>
      </c>
      <c r="C262" s="766">
        <v>2.4981467207026644</v>
      </c>
      <c r="D262" s="766">
        <v>2.8464195412847411</v>
      </c>
      <c r="E262" s="766">
        <v>1.1815442383925263</v>
      </c>
      <c r="F262" s="766">
        <v>1.951785520965879</v>
      </c>
      <c r="G262" s="30"/>
      <c r="H262" s="30"/>
      <c r="I262" s="30"/>
      <c r="J262" s="30"/>
      <c r="K262" s="100"/>
      <c r="L262" s="30"/>
      <c r="M262" s="30"/>
      <c r="N262"/>
      <c r="O262"/>
      <c r="P262"/>
      <c r="Q262"/>
      <c r="R262"/>
    </row>
    <row r="263" spans="1:18">
      <c r="A263" s="249" t="s">
        <v>139</v>
      </c>
    </row>
    <row r="265" spans="1:18">
      <c r="A265" s="801"/>
    </row>
    <row r="268" spans="1:18">
      <c r="A268" s="5" t="s">
        <v>145</v>
      </c>
      <c r="B268"/>
      <c r="C268"/>
      <c r="D268"/>
      <c r="E268"/>
      <c r="F268"/>
      <c r="G268"/>
      <c r="H268"/>
      <c r="I268"/>
      <c r="J268"/>
    </row>
    <row r="269" spans="1:18" ht="40.200000000000003" thickBot="1">
      <c r="A269" s="108" t="s">
        <v>49</v>
      </c>
      <c r="B269" s="108" t="s">
        <v>50</v>
      </c>
      <c r="C269" s="108" t="s">
        <v>146</v>
      </c>
      <c r="D269" s="108" t="s">
        <v>147</v>
      </c>
      <c r="E269" s="108" t="s">
        <v>148</v>
      </c>
      <c r="F269" s="108" t="s">
        <v>149</v>
      </c>
      <c r="G269" s="108" t="s">
        <v>150</v>
      </c>
      <c r="H269" s="108" t="s">
        <v>151</v>
      </c>
      <c r="I269" s="108" t="s">
        <v>152</v>
      </c>
      <c r="J269" s="108" t="s">
        <v>153</v>
      </c>
    </row>
    <row r="270" spans="1:18" ht="13.8" thickTop="1">
      <c r="A270" s="1314" t="s">
        <v>62</v>
      </c>
      <c r="B270" s="416" t="s">
        <v>154</v>
      </c>
      <c r="C270" s="417">
        <v>5886800.1001000004</v>
      </c>
      <c r="D270" s="417">
        <v>1694684.08</v>
      </c>
      <c r="E270" s="417" t="s">
        <v>155</v>
      </c>
      <c r="F270" s="417">
        <v>7581484.1801000005</v>
      </c>
      <c r="G270" s="417">
        <v>12438352.581692634</v>
      </c>
      <c r="H270" s="417">
        <v>6796108.5232172944</v>
      </c>
      <c r="I270" s="417">
        <v>19234461.104909927</v>
      </c>
      <c r="J270" s="417">
        <v>11652976.924809925</v>
      </c>
    </row>
    <row r="271" spans="1:18">
      <c r="A271" s="1315"/>
      <c r="B271" s="416" t="s">
        <v>156</v>
      </c>
      <c r="C271" s="417">
        <v>307085</v>
      </c>
      <c r="D271" s="417">
        <v>1073633.45</v>
      </c>
      <c r="E271" s="417" t="s">
        <v>155</v>
      </c>
      <c r="F271" s="417">
        <v>1380718.45</v>
      </c>
      <c r="G271" s="417">
        <v>1283997.2075065924</v>
      </c>
      <c r="H271" s="417">
        <v>753189.63047235121</v>
      </c>
      <c r="I271" s="417">
        <v>2037186.8379789437</v>
      </c>
      <c r="J271" s="417">
        <v>656468.38797894376</v>
      </c>
    </row>
    <row r="272" spans="1:18">
      <c r="A272" s="1315"/>
      <c r="B272" s="416" t="s">
        <v>15</v>
      </c>
      <c r="C272" s="417">
        <v>0</v>
      </c>
      <c r="D272" s="417">
        <v>232993.76</v>
      </c>
      <c r="E272" s="417" t="s">
        <v>155</v>
      </c>
      <c r="F272" s="417">
        <v>232993.76</v>
      </c>
      <c r="G272" s="417">
        <v>0</v>
      </c>
      <c r="H272" s="417">
        <v>0</v>
      </c>
      <c r="I272" s="417">
        <v>0</v>
      </c>
      <c r="J272" s="417">
        <v>-232993.76</v>
      </c>
    </row>
    <row r="273" spans="1:18">
      <c r="A273" s="1315"/>
      <c r="B273" s="416" t="s">
        <v>37</v>
      </c>
      <c r="C273" s="417">
        <v>0</v>
      </c>
      <c r="D273" s="417">
        <v>246688.64000000001</v>
      </c>
      <c r="E273" s="417" t="s">
        <v>155</v>
      </c>
      <c r="F273" s="417">
        <v>246688.64000000001</v>
      </c>
      <c r="G273" s="417">
        <v>0</v>
      </c>
      <c r="H273" s="417">
        <v>0</v>
      </c>
      <c r="I273" s="417">
        <v>0</v>
      </c>
      <c r="J273" s="417">
        <v>-246688.64000000001</v>
      </c>
    </row>
    <row r="274" spans="1:18">
      <c r="A274" s="1316"/>
      <c r="B274" s="416" t="s">
        <v>17</v>
      </c>
      <c r="C274" s="417">
        <v>273146.5</v>
      </c>
      <c r="D274" s="417">
        <v>310960.61</v>
      </c>
      <c r="E274" s="417" t="s">
        <v>155</v>
      </c>
      <c r="F274" s="417">
        <v>584107.11</v>
      </c>
      <c r="G274" s="417">
        <v>328098.99392787321</v>
      </c>
      <c r="H274" s="417">
        <v>175618.57578785985</v>
      </c>
      <c r="I274" s="417">
        <v>503717.56971573306</v>
      </c>
      <c r="J274" s="417">
        <v>-80389.540284266928</v>
      </c>
    </row>
    <row r="275" spans="1:18">
      <c r="A275" s="1317" t="s">
        <v>66</v>
      </c>
      <c r="B275" s="416" t="s">
        <v>18</v>
      </c>
      <c r="C275" s="417">
        <v>613309.07000000007</v>
      </c>
      <c r="D275" s="417">
        <v>1193452.45</v>
      </c>
      <c r="E275" s="417" t="s">
        <v>155</v>
      </c>
      <c r="F275" s="417">
        <v>1806761.52</v>
      </c>
      <c r="G275" s="417">
        <v>931120.14062335854</v>
      </c>
      <c r="H275" s="417">
        <v>1597797.554098964</v>
      </c>
      <c r="I275" s="417">
        <v>2528917.6947223227</v>
      </c>
      <c r="J275" s="417">
        <v>722156.17472232273</v>
      </c>
      <c r="M275" s="128"/>
      <c r="N275" s="812"/>
      <c r="O275" s="812"/>
      <c r="P275" s="812"/>
    </row>
    <row r="276" spans="1:18">
      <c r="A276" s="1315"/>
      <c r="B276" s="416" t="s">
        <v>19</v>
      </c>
      <c r="C276" s="417">
        <v>0</v>
      </c>
      <c r="D276" s="417">
        <v>533024.55000000005</v>
      </c>
      <c r="E276" s="417" t="s">
        <v>155</v>
      </c>
      <c r="F276" s="417">
        <v>533024.55000000005</v>
      </c>
      <c r="G276" s="417">
        <v>324185.39195883658</v>
      </c>
      <c r="H276" s="417">
        <v>129905.05061758378</v>
      </c>
      <c r="I276" s="417">
        <v>454090.44257642038</v>
      </c>
      <c r="J276" s="417">
        <v>-78934.10742357967</v>
      </c>
      <c r="N276" s="30"/>
      <c r="O276" s="30"/>
      <c r="P276" s="30"/>
    </row>
    <row r="277" spans="1:18">
      <c r="A277" s="1316"/>
      <c r="B277" s="416" t="s">
        <v>130</v>
      </c>
      <c r="C277" s="418">
        <v>892128.12999999989</v>
      </c>
      <c r="D277" s="418">
        <v>977344.93</v>
      </c>
      <c r="E277" s="417" t="s">
        <v>155</v>
      </c>
      <c r="F277" s="417">
        <v>1869473.06</v>
      </c>
      <c r="G277" s="417">
        <v>2728651.3429813543</v>
      </c>
      <c r="H277" s="417">
        <v>1098816.9228075685</v>
      </c>
      <c r="I277" s="417">
        <v>3827468.265788923</v>
      </c>
      <c r="J277" s="417">
        <v>1957995.205788923</v>
      </c>
      <c r="N277" s="30"/>
      <c r="O277" s="30"/>
      <c r="P277" s="30"/>
    </row>
    <row r="278" spans="1:18">
      <c r="A278" s="1317" t="s">
        <v>70</v>
      </c>
      <c r="B278" s="416" t="s">
        <v>22</v>
      </c>
      <c r="C278" s="417">
        <v>0</v>
      </c>
      <c r="D278" s="417">
        <v>151085.39000000001</v>
      </c>
      <c r="E278" s="417" t="s">
        <v>155</v>
      </c>
      <c r="F278" s="417">
        <v>151085.39000000001</v>
      </c>
      <c r="G278" s="417">
        <v>42531.671846405225</v>
      </c>
      <c r="H278" s="417">
        <v>46848.24280027498</v>
      </c>
      <c r="I278" s="417">
        <v>89379.914646680205</v>
      </c>
      <c r="J278" s="417">
        <v>-61705.475353319809</v>
      </c>
    </row>
    <row r="279" spans="1:18">
      <c r="A279" s="1315"/>
      <c r="B279" s="416" t="s">
        <v>21</v>
      </c>
      <c r="C279" s="417">
        <v>0</v>
      </c>
      <c r="D279" s="417">
        <v>477263.4</v>
      </c>
      <c r="E279" s="417" t="s">
        <v>155</v>
      </c>
      <c r="F279" s="417">
        <v>477263.4</v>
      </c>
      <c r="G279" s="417">
        <v>500761.5821549063</v>
      </c>
      <c r="H279" s="417">
        <v>484476.31734585454</v>
      </c>
      <c r="I279" s="417">
        <v>985237.89950076083</v>
      </c>
      <c r="J279" s="417">
        <v>507974.49950076081</v>
      </c>
    </row>
    <row r="280" spans="1:18">
      <c r="A280" s="1315"/>
      <c r="B280" s="416" t="s">
        <v>42</v>
      </c>
      <c r="C280" s="417">
        <v>0</v>
      </c>
      <c r="D280" s="417">
        <v>169076.46</v>
      </c>
      <c r="E280" s="417" t="s">
        <v>155</v>
      </c>
      <c r="F280" s="417">
        <v>169076.46</v>
      </c>
      <c r="G280" s="417">
        <v>0</v>
      </c>
      <c r="H280" s="417">
        <v>0</v>
      </c>
      <c r="I280" s="417">
        <v>0</v>
      </c>
      <c r="J280" s="417">
        <v>-169076.46</v>
      </c>
      <c r="N280" s="30"/>
      <c r="O280" s="30"/>
      <c r="P280" s="30"/>
    </row>
    <row r="281" spans="1:18">
      <c r="A281" s="1316"/>
      <c r="B281" s="416" t="s">
        <v>39</v>
      </c>
      <c r="C281" s="417">
        <v>0</v>
      </c>
      <c r="D281" s="417">
        <v>24462.699999999997</v>
      </c>
      <c r="E281" s="417" t="s">
        <v>155</v>
      </c>
      <c r="F281" s="417">
        <v>24462.699999999997</v>
      </c>
      <c r="G281" s="417">
        <v>0</v>
      </c>
      <c r="H281" s="417">
        <v>0</v>
      </c>
      <c r="I281" s="417">
        <v>0</v>
      </c>
      <c r="J281" s="417">
        <v>-24462.699999999997</v>
      </c>
      <c r="N281" s="30"/>
      <c r="O281" s="30"/>
      <c r="P281" s="30"/>
      <c r="Q281" s="812"/>
      <c r="R281" s="812"/>
    </row>
    <row r="282" spans="1:18">
      <c r="A282" s="1318" t="s">
        <v>76</v>
      </c>
      <c r="B282" s="416" t="s">
        <v>25</v>
      </c>
      <c r="C282" s="417">
        <v>13327.18377486948</v>
      </c>
      <c r="D282" s="417">
        <v>22140.82</v>
      </c>
      <c r="E282" s="417" t="s">
        <v>155</v>
      </c>
      <c r="F282" s="417">
        <v>35468.003774869481</v>
      </c>
      <c r="G282" s="417">
        <v>10557.187502362916</v>
      </c>
      <c r="H282" s="417">
        <v>89736.375996079019</v>
      </c>
      <c r="I282" s="417">
        <v>100293.56349844193</v>
      </c>
      <c r="J282" s="417">
        <v>64825.559723572449</v>
      </c>
      <c r="N282" s="30"/>
      <c r="O282" s="30"/>
      <c r="P282" s="30"/>
      <c r="Q282" s="30"/>
      <c r="R282" s="30"/>
    </row>
    <row r="283" spans="1:18">
      <c r="A283" s="1319"/>
      <c r="B283" s="416" t="s">
        <v>24</v>
      </c>
      <c r="C283" s="417">
        <v>881543.86204770627</v>
      </c>
      <c r="D283" s="417">
        <v>2061907.81</v>
      </c>
      <c r="E283" s="417" t="s">
        <v>155</v>
      </c>
      <c r="F283" s="417">
        <v>2943451.6720477063</v>
      </c>
      <c r="G283" s="417">
        <v>743135.47954004863</v>
      </c>
      <c r="H283" s="417">
        <v>5333287.3017371129</v>
      </c>
      <c r="I283" s="417">
        <v>6076422.7812771611</v>
      </c>
      <c r="J283" s="417">
        <v>3132971.1092294548</v>
      </c>
      <c r="N283" s="30"/>
      <c r="O283" s="30"/>
      <c r="P283" s="30"/>
      <c r="Q283" s="30"/>
      <c r="R283" s="30"/>
    </row>
    <row r="284" spans="1:18">
      <c r="A284" s="1320"/>
      <c r="B284" s="416" t="s">
        <v>26</v>
      </c>
      <c r="C284" s="417">
        <v>429000</v>
      </c>
      <c r="D284" s="417">
        <v>121633.89</v>
      </c>
      <c r="E284" s="417" t="s">
        <v>155</v>
      </c>
      <c r="F284" s="417">
        <v>550633.89</v>
      </c>
      <c r="G284" s="417">
        <v>0</v>
      </c>
      <c r="H284" s="417">
        <v>1662357.0025904027</v>
      </c>
      <c r="I284" s="417">
        <v>1662357.0025904027</v>
      </c>
      <c r="J284" s="417">
        <v>1111723.1125904028</v>
      </c>
      <c r="N284" s="30"/>
      <c r="O284" s="30"/>
      <c r="P284" s="30"/>
    </row>
    <row r="285" spans="1:18">
      <c r="A285" s="419" t="s">
        <v>135</v>
      </c>
      <c r="B285" s="432" t="s">
        <v>157</v>
      </c>
      <c r="C285" s="420">
        <v>9296339.8459225763</v>
      </c>
      <c r="D285" s="420">
        <v>9292025.7799999993</v>
      </c>
      <c r="E285" s="420" t="s">
        <v>155</v>
      </c>
      <c r="F285" s="420">
        <v>18588365.625922576</v>
      </c>
      <c r="G285" s="420">
        <v>19331391.579734374</v>
      </c>
      <c r="H285" s="420">
        <v>18168141.497471344</v>
      </c>
      <c r="I285" s="420">
        <v>37499533.077205718</v>
      </c>
      <c r="J285" s="420">
        <f>SUM(J270:J284)</f>
        <v>18912840.291283138</v>
      </c>
      <c r="N285" s="30"/>
      <c r="O285" s="30"/>
      <c r="P285" s="30"/>
    </row>
    <row r="286" spans="1:18" s="80" customFormat="1" ht="13.8" thickBot="1">
      <c r="A286" s="750" t="s">
        <v>158</v>
      </c>
      <c r="B286" s="218"/>
      <c r="C286" s="415"/>
      <c r="D286" s="415"/>
      <c r="E286" s="415"/>
      <c r="F286" s="415"/>
      <c r="G286" s="415"/>
      <c r="H286" s="415"/>
      <c r="I286" s="415"/>
      <c r="J286" s="415"/>
      <c r="K286" s="100"/>
      <c r="L286" s="128"/>
      <c r="M286" s="30"/>
      <c r="N286"/>
      <c r="O286"/>
      <c r="P286"/>
      <c r="Q286" s="30"/>
      <c r="R286" s="30"/>
    </row>
    <row r="287" spans="1:18" s="30" customFormat="1">
      <c r="A287" s="1" t="s">
        <v>159</v>
      </c>
      <c r="B287" s="2"/>
      <c r="K287" s="87"/>
    </row>
    <row r="288" spans="1:18" s="1" customFormat="1">
      <c r="A288"/>
      <c r="B288" s="2"/>
      <c r="C288" s="30"/>
      <c r="D288" s="30"/>
      <c r="E288" s="30"/>
      <c r="F288" s="30"/>
      <c r="G288" s="30"/>
      <c r="H288" s="30"/>
      <c r="I288" s="30"/>
      <c r="J288" s="143"/>
      <c r="K288" s="96"/>
      <c r="L288" s="43"/>
      <c r="M288" s="30"/>
      <c r="N288"/>
      <c r="O288"/>
      <c r="P288"/>
      <c r="Q288"/>
      <c r="R288"/>
    </row>
    <row r="290" spans="1:18">
      <c r="A290" s="5" t="s">
        <v>160</v>
      </c>
      <c r="B290"/>
      <c r="C290"/>
      <c r="D290"/>
      <c r="E290"/>
      <c r="F290"/>
      <c r="G290"/>
      <c r="H290"/>
      <c r="I290"/>
      <c r="J290"/>
    </row>
    <row r="291" spans="1:18" ht="53.4" thickBot="1">
      <c r="A291" s="108" t="s">
        <v>49</v>
      </c>
      <c r="B291" s="108" t="s">
        <v>50</v>
      </c>
      <c r="C291" s="108" t="s">
        <v>146</v>
      </c>
      <c r="D291" s="108" t="s">
        <v>147</v>
      </c>
      <c r="E291" s="108" t="s">
        <v>148</v>
      </c>
      <c r="F291" s="108" t="s">
        <v>149</v>
      </c>
      <c r="G291" s="108" t="s">
        <v>161</v>
      </c>
      <c r="H291" s="108" t="s">
        <v>152</v>
      </c>
      <c r="I291" s="108" t="s">
        <v>153</v>
      </c>
      <c r="J291"/>
    </row>
    <row r="292" spans="1:18" ht="13.8" thickTop="1">
      <c r="A292" s="1312" t="s">
        <v>62</v>
      </c>
      <c r="B292" s="770" t="s">
        <v>154</v>
      </c>
      <c r="C292" s="771">
        <v>5291553.9228071216</v>
      </c>
      <c r="D292" s="771">
        <v>1563077.7371526118</v>
      </c>
      <c r="E292" s="771"/>
      <c r="F292" s="771">
        <f>SUM(C292:D292)</f>
        <v>6854631.6599597335</v>
      </c>
      <c r="G292" s="771">
        <v>24903035.314434703</v>
      </c>
      <c r="H292" s="771">
        <v>24903035.314434703</v>
      </c>
      <c r="I292" s="771">
        <f>H292-F292</f>
        <v>18048403.65447497</v>
      </c>
      <c r="J292"/>
    </row>
    <row r="293" spans="1:18">
      <c r="A293" s="1312"/>
      <c r="B293" s="416" t="s">
        <v>156</v>
      </c>
      <c r="C293" s="417">
        <v>629125.24772567803</v>
      </c>
      <c r="D293" s="417">
        <v>1167292.6342494551</v>
      </c>
      <c r="E293" s="417"/>
      <c r="F293" s="771">
        <f t="shared" ref="F293:F306" si="22">SUM(C293:D293)</f>
        <v>1796417.881975133</v>
      </c>
      <c r="G293" s="417">
        <v>2966831.1564075127</v>
      </c>
      <c r="H293" s="417">
        <v>2966831.1564075127</v>
      </c>
      <c r="I293" s="771">
        <f t="shared" ref="I293:I306" si="23">H293-F293</f>
        <v>1170413.2744323798</v>
      </c>
      <c r="J293"/>
    </row>
    <row r="294" spans="1:18">
      <c r="A294" s="1312"/>
      <c r="B294" s="416" t="s">
        <v>15</v>
      </c>
      <c r="C294" s="417">
        <v>10166.220770457769</v>
      </c>
      <c r="D294" s="417">
        <v>188044.15161879262</v>
      </c>
      <c r="E294" s="417"/>
      <c r="F294" s="771">
        <f t="shared" si="22"/>
        <v>198210.37238925038</v>
      </c>
      <c r="G294" s="417">
        <v>130881.55271763721</v>
      </c>
      <c r="H294" s="417">
        <v>130881.55271763721</v>
      </c>
      <c r="I294" s="771">
        <f t="shared" si="23"/>
        <v>-67328.819671613164</v>
      </c>
      <c r="J294"/>
    </row>
    <row r="295" spans="1:18">
      <c r="A295" s="1312"/>
      <c r="B295" s="416" t="s">
        <v>37</v>
      </c>
      <c r="C295" s="417">
        <v>283862.1423951714</v>
      </c>
      <c r="D295" s="417">
        <v>276173.4460874949</v>
      </c>
      <c r="E295" s="417"/>
      <c r="F295" s="771">
        <f t="shared" si="22"/>
        <v>560035.5884826663</v>
      </c>
      <c r="G295" s="417">
        <v>2834151.1034074933</v>
      </c>
      <c r="H295" s="417">
        <v>2834151.1034074933</v>
      </c>
      <c r="I295" s="771">
        <f t="shared" si="23"/>
        <v>2274115.514924827</v>
      </c>
      <c r="J295"/>
    </row>
    <row r="296" spans="1:18">
      <c r="A296" s="1312"/>
      <c r="B296" s="416" t="s">
        <v>17</v>
      </c>
      <c r="C296" s="417">
        <v>323840.91780922882</v>
      </c>
      <c r="D296" s="417">
        <v>274069.4987684295</v>
      </c>
      <c r="E296" s="417"/>
      <c r="F296" s="771">
        <f t="shared" si="22"/>
        <v>597910.41657765838</v>
      </c>
      <c r="G296" s="417">
        <v>977679.8784767004</v>
      </c>
      <c r="H296" s="417">
        <v>977679.8784767004</v>
      </c>
      <c r="I296" s="771">
        <f t="shared" si="23"/>
        <v>379769.46189904201</v>
      </c>
      <c r="J296"/>
    </row>
    <row r="297" spans="1:18">
      <c r="A297" s="1312" t="s">
        <v>66</v>
      </c>
      <c r="B297" s="416" t="s">
        <v>18</v>
      </c>
      <c r="C297" s="417">
        <v>1036359.113783945</v>
      </c>
      <c r="D297" s="417">
        <v>872961.57315878151</v>
      </c>
      <c r="E297" s="417"/>
      <c r="F297" s="771">
        <f t="shared" si="22"/>
        <v>1909320.6869427264</v>
      </c>
      <c r="G297" s="417">
        <v>3786213.8258850668</v>
      </c>
      <c r="H297" s="417">
        <v>3786213.8258850668</v>
      </c>
      <c r="I297" s="771">
        <f t="shared" si="23"/>
        <v>1876893.1389423404</v>
      </c>
      <c r="J297"/>
      <c r="M297" s="128"/>
      <c r="N297" s="812"/>
      <c r="O297" s="812"/>
      <c r="P297" s="812"/>
    </row>
    <row r="298" spans="1:18">
      <c r="A298" s="1312"/>
      <c r="B298" s="416" t="s">
        <v>19</v>
      </c>
      <c r="C298" s="417">
        <v>955.43461442957471</v>
      </c>
      <c r="D298" s="417">
        <v>640922.48276721989</v>
      </c>
      <c r="E298" s="417"/>
      <c r="F298" s="771">
        <f t="shared" si="22"/>
        <v>641877.91738164949</v>
      </c>
      <c r="G298" s="417">
        <v>827528.5979355711</v>
      </c>
      <c r="H298" s="417">
        <v>827528.5979355711</v>
      </c>
      <c r="I298" s="771">
        <f t="shared" si="23"/>
        <v>185650.68055392161</v>
      </c>
      <c r="J298"/>
      <c r="N298" s="30"/>
      <c r="O298" s="30"/>
      <c r="P298" s="30"/>
    </row>
    <row r="299" spans="1:18">
      <c r="A299" s="1312"/>
      <c r="B299" s="416" t="s">
        <v>130</v>
      </c>
      <c r="C299" s="418">
        <v>513692.44549072057</v>
      </c>
      <c r="D299" s="418">
        <v>738009.75908481842</v>
      </c>
      <c r="E299" s="417"/>
      <c r="F299" s="771">
        <f t="shared" si="22"/>
        <v>1251702.2045755391</v>
      </c>
      <c r="G299" s="417">
        <v>2218082.5778527795</v>
      </c>
      <c r="H299" s="417">
        <v>2218082.5778527795</v>
      </c>
      <c r="I299" s="771">
        <f t="shared" si="23"/>
        <v>966380.37327724043</v>
      </c>
      <c r="J299"/>
      <c r="N299" s="30"/>
      <c r="O299" s="30"/>
      <c r="P299" s="30"/>
    </row>
    <row r="300" spans="1:18">
      <c r="A300" s="1312" t="s">
        <v>70</v>
      </c>
      <c r="B300" s="416" t="s">
        <v>22</v>
      </c>
      <c r="C300" s="417">
        <v>0</v>
      </c>
      <c r="D300" s="417">
        <v>224419.62720048366</v>
      </c>
      <c r="E300" s="417"/>
      <c r="F300" s="771">
        <f t="shared" si="22"/>
        <v>224419.62720048366</v>
      </c>
      <c r="G300" s="417">
        <v>95589.205672550394</v>
      </c>
      <c r="H300" s="417">
        <v>95589.205672550394</v>
      </c>
      <c r="I300" s="771">
        <f t="shared" si="23"/>
        <v>-128830.42152793327</v>
      </c>
      <c r="J300"/>
    </row>
    <row r="301" spans="1:18">
      <c r="A301" s="1312"/>
      <c r="B301" s="416" t="s">
        <v>21</v>
      </c>
      <c r="C301" s="417">
        <v>0</v>
      </c>
      <c r="D301" s="417">
        <v>678715.30504984932</v>
      </c>
      <c r="E301" s="417"/>
      <c r="F301" s="771">
        <f t="shared" si="22"/>
        <v>678715.30504984932</v>
      </c>
      <c r="G301" s="417">
        <v>855014.52123239718</v>
      </c>
      <c r="H301" s="417">
        <v>855014.52123239718</v>
      </c>
      <c r="I301" s="771">
        <f t="shared" si="23"/>
        <v>176299.21618254785</v>
      </c>
      <c r="J301"/>
    </row>
    <row r="302" spans="1:18">
      <c r="A302" s="1312"/>
      <c r="B302" s="416" t="s">
        <v>42</v>
      </c>
      <c r="C302" s="417">
        <v>0</v>
      </c>
      <c r="D302" s="417">
        <v>48282.911435273214</v>
      </c>
      <c r="E302" s="417"/>
      <c r="F302" s="771">
        <f t="shared" si="22"/>
        <v>48282.911435273214</v>
      </c>
      <c r="G302" s="417">
        <v>0</v>
      </c>
      <c r="H302" s="417">
        <v>0</v>
      </c>
      <c r="I302" s="771">
        <f t="shared" si="23"/>
        <v>-48282.911435273214</v>
      </c>
      <c r="J302"/>
      <c r="N302" s="30"/>
      <c r="O302" s="30"/>
      <c r="P302" s="30"/>
    </row>
    <row r="303" spans="1:18">
      <c r="A303" s="1312"/>
      <c r="B303" s="416" t="s">
        <v>39</v>
      </c>
      <c r="C303" s="417">
        <v>0</v>
      </c>
      <c r="D303" s="417">
        <v>11180.615768228348</v>
      </c>
      <c r="E303" s="417"/>
      <c r="F303" s="771">
        <f t="shared" si="22"/>
        <v>11180.615768228348</v>
      </c>
      <c r="G303" s="417">
        <v>0</v>
      </c>
      <c r="H303" s="417">
        <v>0</v>
      </c>
      <c r="I303" s="771">
        <f t="shared" si="23"/>
        <v>-11180.615768228348</v>
      </c>
      <c r="J303"/>
      <c r="N303" s="30"/>
      <c r="O303" s="30"/>
      <c r="P303" s="30"/>
      <c r="Q303" s="812"/>
      <c r="R303" s="812"/>
    </row>
    <row r="304" spans="1:18">
      <c r="A304" s="1313" t="s">
        <v>76</v>
      </c>
      <c r="B304" s="416" t="s">
        <v>25</v>
      </c>
      <c r="C304" s="417">
        <v>0</v>
      </c>
      <c r="D304" s="417">
        <v>108535.22962569934</v>
      </c>
      <c r="E304" s="417"/>
      <c r="F304" s="771">
        <f t="shared" si="22"/>
        <v>108535.22962569934</v>
      </c>
      <c r="G304" s="417">
        <v>316246.37539407751</v>
      </c>
      <c r="H304" s="417">
        <v>316246.37539407751</v>
      </c>
      <c r="I304" s="771">
        <f t="shared" si="23"/>
        <v>207711.14576837816</v>
      </c>
      <c r="J304"/>
      <c r="N304" s="30"/>
      <c r="O304" s="30"/>
      <c r="P304" s="30"/>
      <c r="Q304" s="30"/>
      <c r="R304" s="30"/>
    </row>
    <row r="305" spans="1:18">
      <c r="A305" s="1313"/>
      <c r="B305" s="416" t="s">
        <v>24</v>
      </c>
      <c r="C305" s="417">
        <v>19850.054409370739</v>
      </c>
      <c r="D305" s="417">
        <v>3148985.5720492462</v>
      </c>
      <c r="E305" s="417"/>
      <c r="F305" s="771">
        <f t="shared" si="22"/>
        <v>3168835.6264586169</v>
      </c>
      <c r="G305" s="417">
        <v>14789706.16416489</v>
      </c>
      <c r="H305" s="417">
        <v>14789706.16416489</v>
      </c>
      <c r="I305" s="771">
        <f t="shared" si="23"/>
        <v>11620870.537706273</v>
      </c>
      <c r="J305"/>
      <c r="N305" s="30"/>
      <c r="O305" s="30"/>
      <c r="P305" s="30"/>
      <c r="Q305" s="30"/>
      <c r="R305" s="30"/>
    </row>
    <row r="306" spans="1:18">
      <c r="A306" s="1313"/>
      <c r="B306" s="416" t="s">
        <v>26</v>
      </c>
      <c r="C306" s="417">
        <v>400918.30936805037</v>
      </c>
      <c r="D306" s="417">
        <v>187665.91785477407</v>
      </c>
      <c r="E306" s="417"/>
      <c r="F306" s="771">
        <f t="shared" si="22"/>
        <v>588584.22722282447</v>
      </c>
      <c r="G306" s="417">
        <v>1424911.3046877575</v>
      </c>
      <c r="H306" s="417">
        <v>1424911.3046877575</v>
      </c>
      <c r="I306" s="771">
        <f t="shared" si="23"/>
        <v>836327.07746493304</v>
      </c>
      <c r="J306"/>
      <c r="N306" s="30"/>
      <c r="O306" s="30"/>
      <c r="P306" s="30"/>
    </row>
    <row r="307" spans="1:18">
      <c r="A307" s="419" t="s">
        <v>135</v>
      </c>
      <c r="B307" s="432" t="s">
        <v>157</v>
      </c>
      <c r="C307" s="420">
        <v>8510323.8091741726</v>
      </c>
      <c r="D307" s="420">
        <v>10128336.461871158</v>
      </c>
      <c r="E307" s="420"/>
      <c r="F307" s="420">
        <f>SUM(F292:F306)</f>
        <v>18638660.271045327</v>
      </c>
      <c r="G307" s="420">
        <f>SUM(G292:G306)</f>
        <v>56125871.578269131</v>
      </c>
      <c r="H307" s="420">
        <f>SUM(H292:H306)</f>
        <v>56125871.578269131</v>
      </c>
      <c r="I307" s="420">
        <f>H307-F307</f>
        <v>37487211.307223804</v>
      </c>
      <c r="J307" s="769"/>
      <c r="L307" s="128"/>
      <c r="N307" s="30"/>
      <c r="O307" s="30"/>
      <c r="P307" s="30"/>
    </row>
    <row r="308" spans="1:18" s="80" customFormat="1" ht="13.8" thickBot="1">
      <c r="A308" s="750" t="s">
        <v>158</v>
      </c>
      <c r="B308" s="218"/>
      <c r="C308" s="415"/>
      <c r="D308" s="415"/>
      <c r="E308" s="415"/>
      <c r="F308" s="415"/>
      <c r="G308" s="415"/>
      <c r="H308" s="415"/>
      <c r="I308" s="415"/>
      <c r="J308"/>
      <c r="K308" s="100"/>
      <c r="L308" s="30"/>
      <c r="M308" s="30"/>
      <c r="N308"/>
      <c r="O308"/>
      <c r="P308"/>
      <c r="Q308" s="30"/>
      <c r="R308" s="30"/>
    </row>
    <row r="309" spans="1:18" s="30" customFormat="1">
      <c r="A309" s="1" t="s">
        <v>162</v>
      </c>
      <c r="B309" s="2"/>
      <c r="J309"/>
      <c r="K309" s="87"/>
      <c r="N309"/>
      <c r="O309"/>
      <c r="P309"/>
    </row>
    <row r="310" spans="1:18">
      <c r="J310"/>
      <c r="Q310" s="30"/>
      <c r="R310" s="30"/>
    </row>
    <row r="311" spans="1:18">
      <c r="A311" s="5" t="s">
        <v>962</v>
      </c>
      <c r="B311"/>
      <c r="C311"/>
      <c r="D311"/>
      <c r="E311"/>
      <c r="F311"/>
      <c r="G311"/>
      <c r="H311"/>
      <c r="I311"/>
      <c r="J311"/>
    </row>
    <row r="312" spans="1:18" ht="53.4" thickBot="1">
      <c r="A312" s="108" t="s">
        <v>49</v>
      </c>
      <c r="B312" s="108" t="s">
        <v>50</v>
      </c>
      <c r="C312" s="108" t="s">
        <v>146</v>
      </c>
      <c r="D312" s="108" t="s">
        <v>147</v>
      </c>
      <c r="E312" s="108" t="s">
        <v>148</v>
      </c>
      <c r="F312" s="108" t="s">
        <v>149</v>
      </c>
      <c r="G312" s="108" t="s">
        <v>161</v>
      </c>
      <c r="H312" s="108" t="s">
        <v>152</v>
      </c>
      <c r="I312" s="108" t="s">
        <v>153</v>
      </c>
      <c r="J312"/>
      <c r="L312" s="773"/>
      <c r="M312" s="773"/>
    </row>
    <row r="313" spans="1:18" ht="13.8" thickTop="1">
      <c r="A313" s="1312" t="s">
        <v>62</v>
      </c>
      <c r="B313" s="416" t="s">
        <v>154</v>
      </c>
      <c r="C313" s="1242">
        <v>1598767.6099999999</v>
      </c>
      <c r="D313" s="1242">
        <v>1210318.9100000001</v>
      </c>
      <c r="E313" s="1242"/>
      <c r="F313" s="1242">
        <f>SUM(C313,D313)</f>
        <v>2809086.52</v>
      </c>
      <c r="G313" s="1242">
        <v>11206804.803985082</v>
      </c>
      <c r="H313" s="1242">
        <v>11206804.803985082</v>
      </c>
      <c r="I313" s="1236">
        <v>8397718.2839850821</v>
      </c>
      <c r="J313"/>
      <c r="L313" s="774"/>
      <c r="M313" s="774"/>
    </row>
    <row r="314" spans="1:18">
      <c r="A314" s="1312"/>
      <c r="B314" s="416" t="s">
        <v>156</v>
      </c>
      <c r="C314" s="1242">
        <v>2240540.62</v>
      </c>
      <c r="D314" s="1242">
        <v>1435610.73</v>
      </c>
      <c r="E314" s="1242"/>
      <c r="F314" s="1242">
        <f t="shared" ref="F314:F327" si="24">SUM(C314,D314)</f>
        <v>3676151.35</v>
      </c>
      <c r="G314" s="1242">
        <v>8849886.0796058252</v>
      </c>
      <c r="H314" s="1242">
        <v>8849886.0796058252</v>
      </c>
      <c r="I314" s="1236">
        <v>5173734.7296058256</v>
      </c>
      <c r="J314"/>
      <c r="L314" s="774"/>
      <c r="M314" s="774"/>
    </row>
    <row r="315" spans="1:18">
      <c r="A315" s="1312"/>
      <c r="B315" s="416" t="s">
        <v>15</v>
      </c>
      <c r="C315" s="1242">
        <v>37625.369999999995</v>
      </c>
      <c r="D315" s="1242">
        <v>248037.34</v>
      </c>
      <c r="E315" s="1242"/>
      <c r="F315" s="1242">
        <f t="shared" si="24"/>
        <v>285662.70999999996</v>
      </c>
      <c r="G315" s="1242">
        <v>195701.13473483207</v>
      </c>
      <c r="H315" s="1242">
        <v>195701.13473483207</v>
      </c>
      <c r="I315" s="1236">
        <v>-89961.575265167892</v>
      </c>
      <c r="J315"/>
      <c r="L315" s="774"/>
      <c r="M315" s="774"/>
    </row>
    <row r="316" spans="1:18">
      <c r="A316" s="1312"/>
      <c r="B316" s="416" t="s">
        <v>37</v>
      </c>
      <c r="C316" s="1242">
        <v>17106.340000000037</v>
      </c>
      <c r="D316" s="1242">
        <v>212103.21999999994</v>
      </c>
      <c r="E316" s="1242"/>
      <c r="F316" s="1242">
        <f t="shared" si="24"/>
        <v>229209.55999999997</v>
      </c>
      <c r="G316" s="1242">
        <v>167897.90103579819</v>
      </c>
      <c r="H316" s="1242">
        <v>167897.90103579819</v>
      </c>
      <c r="I316" s="1236">
        <v>-61311.658964201779</v>
      </c>
      <c r="J316"/>
      <c r="L316" s="774"/>
      <c r="M316" s="774"/>
    </row>
    <row r="317" spans="1:18">
      <c r="A317" s="1312"/>
      <c r="B317" s="416" t="s">
        <v>17</v>
      </c>
      <c r="C317" s="1242">
        <v>1832</v>
      </c>
      <c r="D317" s="1242">
        <v>82382.19</v>
      </c>
      <c r="E317" s="1242"/>
      <c r="F317" s="1242">
        <f t="shared" si="24"/>
        <v>84214.19</v>
      </c>
      <c r="G317" s="1242">
        <v>1602.2126928681937</v>
      </c>
      <c r="H317" s="1242">
        <v>1602.2126928681937</v>
      </c>
      <c r="I317" s="1236">
        <v>-82611.977307131805</v>
      </c>
      <c r="J317"/>
      <c r="L317" s="774"/>
      <c r="M317" s="774"/>
    </row>
    <row r="318" spans="1:18">
      <c r="A318" s="1312" t="s">
        <v>66</v>
      </c>
      <c r="B318" s="416" t="s">
        <v>18</v>
      </c>
      <c r="C318" s="1242">
        <v>667290.64999999979</v>
      </c>
      <c r="D318" s="1242">
        <v>672572.86</v>
      </c>
      <c r="E318" s="1242"/>
      <c r="F318" s="1242">
        <f t="shared" si="24"/>
        <v>1339863.5099999998</v>
      </c>
      <c r="G318" s="1242">
        <v>2228666.3951553507</v>
      </c>
      <c r="H318" s="1242">
        <v>2228666.3951553507</v>
      </c>
      <c r="I318" s="1236">
        <v>888802.8851553509</v>
      </c>
      <c r="J318"/>
      <c r="L318" s="774"/>
      <c r="M318" s="774"/>
      <c r="N318" s="812"/>
      <c r="O318" s="812"/>
      <c r="P318" s="812"/>
    </row>
    <row r="319" spans="1:18">
      <c r="A319" s="1312"/>
      <c r="B319" s="416" t="s">
        <v>19</v>
      </c>
      <c r="C319" s="1242">
        <v>538695.83000000007</v>
      </c>
      <c r="D319" s="1242">
        <v>813678.03000000026</v>
      </c>
      <c r="E319" s="1242"/>
      <c r="F319" s="1242">
        <f t="shared" si="24"/>
        <v>1352373.8600000003</v>
      </c>
      <c r="G319" s="1242">
        <v>1565815.716613662</v>
      </c>
      <c r="H319" s="1242">
        <v>1565815.716613662</v>
      </c>
      <c r="I319" s="1236">
        <v>213441.85661366163</v>
      </c>
      <c r="J319"/>
      <c r="L319" s="774"/>
      <c r="M319" s="774"/>
      <c r="N319" s="30"/>
      <c r="O319" s="30"/>
      <c r="P319" s="30"/>
    </row>
    <row r="320" spans="1:18">
      <c r="A320" s="1312"/>
      <c r="B320" s="416" t="s">
        <v>130</v>
      </c>
      <c r="C320" s="1242">
        <v>242960.6</v>
      </c>
      <c r="D320" s="1242">
        <v>493974.78</v>
      </c>
      <c r="E320" s="1242"/>
      <c r="F320" s="1242">
        <f t="shared" si="24"/>
        <v>736935.38</v>
      </c>
      <c r="G320" s="1242">
        <v>1115281.4021497334</v>
      </c>
      <c r="H320" s="1242">
        <v>1115281.4021497334</v>
      </c>
      <c r="I320" s="1236">
        <v>378346.02214973338</v>
      </c>
      <c r="J320"/>
      <c r="L320" s="774"/>
      <c r="M320" s="774"/>
      <c r="N320" s="30"/>
      <c r="O320" s="30"/>
      <c r="P320" s="30"/>
    </row>
    <row r="321" spans="1:18">
      <c r="A321" s="1312" t="s">
        <v>70</v>
      </c>
      <c r="B321" s="416" t="s">
        <v>22</v>
      </c>
      <c r="C321" s="1242">
        <v>0</v>
      </c>
      <c r="D321" s="1242">
        <v>61911.929999999993</v>
      </c>
      <c r="E321" s="1242"/>
      <c r="F321" s="1242">
        <f t="shared" si="24"/>
        <v>61911.929999999993</v>
      </c>
      <c r="G321" s="1242">
        <v>60457.883669505703</v>
      </c>
      <c r="H321" s="1242">
        <v>60457.883669505703</v>
      </c>
      <c r="I321" s="1236">
        <v>-1454.0463304942896</v>
      </c>
      <c r="J321"/>
      <c r="L321" s="774"/>
      <c r="M321" s="774"/>
    </row>
    <row r="322" spans="1:18">
      <c r="A322" s="1312"/>
      <c r="B322" s="416" t="s">
        <v>21</v>
      </c>
      <c r="C322" s="1242">
        <v>0</v>
      </c>
      <c r="D322" s="1242">
        <v>232162.77999999997</v>
      </c>
      <c r="E322" s="1242"/>
      <c r="F322" s="1242">
        <f t="shared" si="24"/>
        <v>232162.77999999997</v>
      </c>
      <c r="G322" s="1242">
        <v>641692.47162240895</v>
      </c>
      <c r="H322" s="1242">
        <v>641692.47162240895</v>
      </c>
      <c r="I322" s="1236">
        <v>409529.69162240898</v>
      </c>
      <c r="J322"/>
      <c r="L322" s="774"/>
      <c r="M322" s="774"/>
    </row>
    <row r="323" spans="1:18">
      <c r="A323" s="1312"/>
      <c r="B323" s="416" t="s">
        <v>42</v>
      </c>
      <c r="C323" s="1242">
        <v>0</v>
      </c>
      <c r="D323" s="1242">
        <v>19032.55</v>
      </c>
      <c r="E323" s="1242"/>
      <c r="F323" s="1242">
        <f t="shared" si="24"/>
        <v>19032.55</v>
      </c>
      <c r="G323" s="1242">
        <v>0</v>
      </c>
      <c r="H323" s="1242">
        <v>0</v>
      </c>
      <c r="I323" s="1236">
        <v>-19032.55</v>
      </c>
      <c r="J323"/>
      <c r="L323" s="774"/>
      <c r="M323" s="774"/>
      <c r="N323" s="30"/>
      <c r="O323" s="30"/>
      <c r="P323" s="30"/>
    </row>
    <row r="324" spans="1:18">
      <c r="A324" s="1312"/>
      <c r="B324" s="416" t="s">
        <v>39</v>
      </c>
      <c r="C324" s="1242">
        <v>0</v>
      </c>
      <c r="D324" s="1242">
        <v>11551.979999999998</v>
      </c>
      <c r="E324" s="1242"/>
      <c r="F324" s="1242">
        <f t="shared" si="24"/>
        <v>11551.979999999998</v>
      </c>
      <c r="G324" s="1242">
        <v>0</v>
      </c>
      <c r="H324" s="1242">
        <v>0</v>
      </c>
      <c r="I324" s="1236">
        <v>-11551.979999999998</v>
      </c>
      <c r="J324"/>
      <c r="L324" s="774"/>
      <c r="M324" s="774"/>
      <c r="N324" s="30"/>
      <c r="O324" s="30"/>
      <c r="P324" s="30"/>
      <c r="Q324" s="812"/>
      <c r="R324" s="812"/>
    </row>
    <row r="325" spans="1:18">
      <c r="A325" s="1313" t="s">
        <v>76</v>
      </c>
      <c r="B325" s="416" t="s">
        <v>25</v>
      </c>
      <c r="C325" s="1242">
        <v>1725</v>
      </c>
      <c r="D325" s="1242">
        <v>58275.54</v>
      </c>
      <c r="E325" s="1242"/>
      <c r="F325" s="1242">
        <f t="shared" si="24"/>
        <v>60000.54</v>
      </c>
      <c r="G325" s="1242">
        <v>17585.923613029696</v>
      </c>
      <c r="H325" s="1242">
        <v>17585.923613029696</v>
      </c>
      <c r="I325" s="1236">
        <v>-42414.616386970301</v>
      </c>
      <c r="J325"/>
      <c r="L325" s="774"/>
      <c r="M325" s="774"/>
      <c r="N325" s="30"/>
      <c r="O325" s="30"/>
      <c r="P325" s="30"/>
      <c r="Q325" s="30"/>
      <c r="R325" s="30"/>
    </row>
    <row r="326" spans="1:18">
      <c r="A326" s="1313"/>
      <c r="B326" s="416" t="s">
        <v>24</v>
      </c>
      <c r="C326" s="1242">
        <v>226150</v>
      </c>
      <c r="D326" s="1242">
        <v>1045529.5800000001</v>
      </c>
      <c r="E326" s="1242"/>
      <c r="F326" s="1242">
        <f t="shared" si="24"/>
        <v>1271679.58</v>
      </c>
      <c r="G326" s="1242">
        <v>317521.82670825103</v>
      </c>
      <c r="H326" s="1242">
        <v>317521.82670825103</v>
      </c>
      <c r="I326" s="1236">
        <v>-954157.75329174905</v>
      </c>
      <c r="J326"/>
      <c r="L326" s="774"/>
      <c r="M326" s="774"/>
      <c r="N326" s="30"/>
      <c r="O326" s="30"/>
      <c r="P326" s="30"/>
      <c r="Q326" s="30"/>
      <c r="R326" s="30"/>
    </row>
    <row r="327" spans="1:18">
      <c r="A327" s="1313"/>
      <c r="B327" s="416" t="s">
        <v>26</v>
      </c>
      <c r="C327" s="1242">
        <v>542984.06000000006</v>
      </c>
      <c r="D327" s="1242">
        <v>223560.57000000007</v>
      </c>
      <c r="E327" s="1242"/>
      <c r="F327" s="1242">
        <f t="shared" si="24"/>
        <v>766544.63000000012</v>
      </c>
      <c r="G327" s="1242">
        <v>1278249.8643380816</v>
      </c>
      <c r="H327" s="1242">
        <v>1278249.8643380816</v>
      </c>
      <c r="I327" s="1236">
        <v>511705.23433808144</v>
      </c>
      <c r="J327"/>
      <c r="L327" s="774"/>
      <c r="M327" s="774"/>
      <c r="N327" s="30"/>
      <c r="O327" s="30"/>
      <c r="P327" s="30"/>
    </row>
    <row r="328" spans="1:18" s="1201" customFormat="1">
      <c r="A328" s="419" t="s">
        <v>135</v>
      </c>
      <c r="B328" s="432" t="s">
        <v>978</v>
      </c>
      <c r="C328" s="1244">
        <f t="shared" ref="C328:H328" si="25">SUM(C313:C327)</f>
        <v>6115678.0800000001</v>
      </c>
      <c r="D328" s="1244">
        <f t="shared" si="25"/>
        <v>6820702.9900000002</v>
      </c>
      <c r="E328" s="1244">
        <f t="shared" si="25"/>
        <v>0</v>
      </c>
      <c r="F328" s="1244">
        <f t="shared" si="25"/>
        <v>12936381.07</v>
      </c>
      <c r="G328" s="1244">
        <f t="shared" si="25"/>
        <v>27647163.615924425</v>
      </c>
      <c r="H328" s="1244">
        <f t="shared" si="25"/>
        <v>27647163.615924425</v>
      </c>
      <c r="I328" s="1244">
        <f t="shared" ref="I328" si="26">H328-F328</f>
        <v>14710782.545924425</v>
      </c>
      <c r="J328"/>
      <c r="K328" s="87"/>
      <c r="L328" s="774"/>
      <c r="M328" s="774"/>
      <c r="N328" s="30"/>
      <c r="O328" s="30"/>
      <c r="P328" s="30"/>
    </row>
    <row r="329" spans="1:18" ht="13.8" thickBot="1">
      <c r="A329" s="750" t="s">
        <v>158</v>
      </c>
      <c r="B329" s="218"/>
      <c r="C329" s="415"/>
      <c r="D329" s="415"/>
      <c r="E329" s="415"/>
      <c r="F329" s="415"/>
      <c r="G329" s="415"/>
      <c r="H329" s="415"/>
      <c r="I329" s="415"/>
      <c r="J329"/>
      <c r="L329" s="774"/>
      <c r="M329" s="774"/>
      <c r="N329" s="30"/>
      <c r="O329" s="30"/>
      <c r="P329" s="30"/>
    </row>
    <row r="330" spans="1:18" s="80" customFormat="1">
      <c r="A330" t="s">
        <v>979</v>
      </c>
      <c r="B330" s="2"/>
      <c r="C330" s="30"/>
      <c r="D330" s="30"/>
      <c r="E330" s="30"/>
      <c r="F330" s="30"/>
      <c r="G330" s="30"/>
      <c r="H330" s="30"/>
      <c r="I330" s="30"/>
      <c r="J330"/>
      <c r="K330" s="100"/>
      <c r="L330" s="774"/>
      <c r="M330" s="774"/>
      <c r="N330"/>
      <c r="O330"/>
      <c r="P330"/>
      <c r="Q330" s="30"/>
      <c r="R330" s="30"/>
    </row>
    <row r="331" spans="1:18">
      <c r="A331" s="1237" t="s">
        <v>162</v>
      </c>
    </row>
    <row r="333" spans="1:18">
      <c r="A333" s="5" t="s">
        <v>163</v>
      </c>
      <c r="B333" s="1201"/>
      <c r="C333" s="1201"/>
      <c r="D333" s="1201"/>
      <c r="E333" s="1201"/>
      <c r="F333" s="1201"/>
      <c r="G333" s="1201"/>
      <c r="H333" s="1201"/>
      <c r="I333" s="1201"/>
    </row>
    <row r="334" spans="1:18" ht="53.4" thickBot="1">
      <c r="A334" s="108" t="s">
        <v>49</v>
      </c>
      <c r="B334" s="108" t="s">
        <v>50</v>
      </c>
      <c r="C334" s="108" t="s">
        <v>146</v>
      </c>
      <c r="D334" s="108" t="s">
        <v>147</v>
      </c>
      <c r="E334" s="108" t="s">
        <v>148</v>
      </c>
      <c r="F334" s="108" t="s">
        <v>149</v>
      </c>
      <c r="G334" s="108" t="s">
        <v>161</v>
      </c>
      <c r="H334" s="108" t="s">
        <v>152</v>
      </c>
      <c r="I334" s="108" t="s">
        <v>153</v>
      </c>
    </row>
    <row r="335" spans="1:18" ht="13.8" thickTop="1">
      <c r="A335" s="1312" t="s">
        <v>62</v>
      </c>
      <c r="B335" s="416" t="s">
        <v>154</v>
      </c>
      <c r="C335" s="1242">
        <f>SUM(C292,C270,C313)</f>
        <v>12777121.632907122</v>
      </c>
      <c r="D335" s="1242">
        <f>SUM(D270,D292,D313)</f>
        <v>4468080.7271526121</v>
      </c>
      <c r="E335" s="771"/>
      <c r="F335" s="1242">
        <f>SUM(C335:D335)</f>
        <v>17245202.360059734</v>
      </c>
      <c r="G335" s="1242">
        <f>SUM(G270,H270,G292,G313)</f>
        <v>55344301.223329715</v>
      </c>
      <c r="H335" s="1242">
        <f>G335</f>
        <v>55344301.223329715</v>
      </c>
      <c r="I335" s="1242">
        <f>H335-F335</f>
        <v>38099098.863269985</v>
      </c>
    </row>
    <row r="336" spans="1:18">
      <c r="A336" s="1312"/>
      <c r="B336" s="416" t="s">
        <v>156</v>
      </c>
      <c r="C336" s="1242">
        <f t="shared" ref="C336:C349" si="27">SUM(C293,C271,C314)</f>
        <v>3176750.8677256783</v>
      </c>
      <c r="D336" s="1242">
        <f t="shared" ref="D336:D349" si="28">SUM(D271,D293,D314)</f>
        <v>3676536.814249455</v>
      </c>
      <c r="E336" s="771"/>
      <c r="F336" s="1242">
        <f t="shared" ref="F336:F349" si="29">SUM(C336:D336)</f>
        <v>6853287.6819751337</v>
      </c>
      <c r="G336" s="1242">
        <f t="shared" ref="G336:G349" si="30">SUM(G271,H271,G293,G314)</f>
        <v>13853904.073992282</v>
      </c>
      <c r="H336" s="1242">
        <f t="shared" ref="H336:H349" si="31">G336</f>
        <v>13853904.073992282</v>
      </c>
      <c r="I336" s="1242">
        <f t="shared" ref="I336:I349" si="32">H336-F336</f>
        <v>7000616.3920171484</v>
      </c>
    </row>
    <row r="337" spans="1:9">
      <c r="A337" s="1312"/>
      <c r="B337" s="416" t="s">
        <v>15</v>
      </c>
      <c r="C337" s="1242">
        <f t="shared" si="27"/>
        <v>47791.590770457762</v>
      </c>
      <c r="D337" s="1242">
        <f t="shared" si="28"/>
        <v>669075.25161879265</v>
      </c>
      <c r="E337" s="771"/>
      <c r="F337" s="1242">
        <f t="shared" si="29"/>
        <v>716866.84238925041</v>
      </c>
      <c r="G337" s="1242">
        <f t="shared" si="30"/>
        <v>326582.68745246925</v>
      </c>
      <c r="H337" s="1242">
        <f t="shared" si="31"/>
        <v>326582.68745246925</v>
      </c>
      <c r="I337" s="1242">
        <f t="shared" si="32"/>
        <v>-390284.15493678115</v>
      </c>
    </row>
    <row r="338" spans="1:9">
      <c r="A338" s="1312"/>
      <c r="B338" s="416" t="s">
        <v>37</v>
      </c>
      <c r="C338" s="1242">
        <f t="shared" si="27"/>
        <v>300968.48239517142</v>
      </c>
      <c r="D338" s="1242">
        <f t="shared" si="28"/>
        <v>734965.30608749483</v>
      </c>
      <c r="E338" s="771"/>
      <c r="F338" s="1242">
        <f t="shared" si="29"/>
        <v>1035933.7884826662</v>
      </c>
      <c r="G338" s="1242">
        <f t="shared" si="30"/>
        <v>3002049.0044432916</v>
      </c>
      <c r="H338" s="1242">
        <f t="shared" si="31"/>
        <v>3002049.0044432916</v>
      </c>
      <c r="I338" s="1242">
        <f t="shared" si="32"/>
        <v>1966115.2159606253</v>
      </c>
    </row>
    <row r="339" spans="1:9">
      <c r="A339" s="1312"/>
      <c r="B339" s="416" t="s">
        <v>17</v>
      </c>
      <c r="C339" s="1242">
        <f t="shared" si="27"/>
        <v>598819.41780922888</v>
      </c>
      <c r="D339" s="1242">
        <f t="shared" si="28"/>
        <v>667412.29876842955</v>
      </c>
      <c r="E339" s="771"/>
      <c r="F339" s="1242">
        <f t="shared" si="29"/>
        <v>1266231.7165776584</v>
      </c>
      <c r="G339" s="1242">
        <f t="shared" si="30"/>
        <v>1482999.6608853017</v>
      </c>
      <c r="H339" s="1242">
        <f t="shared" si="31"/>
        <v>1482999.6608853017</v>
      </c>
      <c r="I339" s="1242">
        <f t="shared" si="32"/>
        <v>216767.94430764322</v>
      </c>
    </row>
    <row r="340" spans="1:9">
      <c r="A340" s="1312" t="s">
        <v>66</v>
      </c>
      <c r="B340" s="416" t="s">
        <v>18</v>
      </c>
      <c r="C340" s="1242">
        <f t="shared" si="27"/>
        <v>2316958.8337839451</v>
      </c>
      <c r="D340" s="1242">
        <f t="shared" si="28"/>
        <v>2738986.8831587816</v>
      </c>
      <c r="E340" s="771"/>
      <c r="F340" s="1242">
        <f t="shared" si="29"/>
        <v>5055945.7169427266</v>
      </c>
      <c r="G340" s="1242">
        <f t="shared" si="30"/>
        <v>8543797.9157627411</v>
      </c>
      <c r="H340" s="1242">
        <f t="shared" si="31"/>
        <v>8543797.9157627411</v>
      </c>
      <c r="I340" s="1242">
        <f t="shared" si="32"/>
        <v>3487852.1988200145</v>
      </c>
    </row>
    <row r="341" spans="1:9">
      <c r="A341" s="1312"/>
      <c r="B341" s="416" t="s">
        <v>19</v>
      </c>
      <c r="C341" s="1242">
        <f t="shared" si="27"/>
        <v>539651.26461442967</v>
      </c>
      <c r="D341" s="1242">
        <f t="shared" si="28"/>
        <v>1987625.0627672202</v>
      </c>
      <c r="E341" s="771"/>
      <c r="F341" s="1242">
        <f t="shared" si="29"/>
        <v>2527276.32738165</v>
      </c>
      <c r="G341" s="1242">
        <f t="shared" si="30"/>
        <v>2847434.7571256533</v>
      </c>
      <c r="H341" s="1242">
        <f t="shared" si="31"/>
        <v>2847434.7571256533</v>
      </c>
      <c r="I341" s="1242">
        <f t="shared" si="32"/>
        <v>320158.42974400334</v>
      </c>
    </row>
    <row r="342" spans="1:9">
      <c r="A342" s="1312"/>
      <c r="B342" s="416" t="s">
        <v>130</v>
      </c>
      <c r="C342" s="1242">
        <f t="shared" si="27"/>
        <v>1648781.1754907207</v>
      </c>
      <c r="D342" s="1242">
        <f t="shared" si="28"/>
        <v>2209329.4690848188</v>
      </c>
      <c r="E342" s="771"/>
      <c r="F342" s="1242">
        <f t="shared" si="29"/>
        <v>3858110.6445755395</v>
      </c>
      <c r="G342" s="1242">
        <f t="shared" si="30"/>
        <v>7160832.2457914352</v>
      </c>
      <c r="H342" s="1242">
        <f t="shared" si="31"/>
        <v>7160832.2457914352</v>
      </c>
      <c r="I342" s="1242">
        <f t="shared" si="32"/>
        <v>3302721.6012158957</v>
      </c>
    </row>
    <row r="343" spans="1:9">
      <c r="A343" s="1312" t="s">
        <v>70</v>
      </c>
      <c r="B343" s="416" t="s">
        <v>22</v>
      </c>
      <c r="C343" s="1242">
        <f t="shared" si="27"/>
        <v>0</v>
      </c>
      <c r="D343" s="1242">
        <f t="shared" si="28"/>
        <v>437416.9472004837</v>
      </c>
      <c r="E343" s="771"/>
      <c r="F343" s="1242">
        <f t="shared" si="29"/>
        <v>437416.9472004837</v>
      </c>
      <c r="G343" s="1242">
        <f t="shared" si="30"/>
        <v>245427.00398873631</v>
      </c>
      <c r="H343" s="1242">
        <f t="shared" si="31"/>
        <v>245427.00398873631</v>
      </c>
      <c r="I343" s="1242">
        <f t="shared" si="32"/>
        <v>-191989.94321174739</v>
      </c>
    </row>
    <row r="344" spans="1:9">
      <c r="A344" s="1312"/>
      <c r="B344" s="416" t="s">
        <v>21</v>
      </c>
      <c r="C344" s="1242">
        <f t="shared" si="27"/>
        <v>0</v>
      </c>
      <c r="D344" s="1242">
        <f t="shared" si="28"/>
        <v>1388141.4850498494</v>
      </c>
      <c r="E344" s="771"/>
      <c r="F344" s="1242">
        <f t="shared" si="29"/>
        <v>1388141.4850498494</v>
      </c>
      <c r="G344" s="1242">
        <f t="shared" si="30"/>
        <v>2481944.8923555668</v>
      </c>
      <c r="H344" s="1242">
        <f t="shared" si="31"/>
        <v>2481944.8923555668</v>
      </c>
      <c r="I344" s="1242">
        <f t="shared" si="32"/>
        <v>1093803.4073057175</v>
      </c>
    </row>
    <row r="345" spans="1:9">
      <c r="A345" s="1312"/>
      <c r="B345" s="416" t="s">
        <v>42</v>
      </c>
      <c r="C345" s="1242">
        <f t="shared" si="27"/>
        <v>0</v>
      </c>
      <c r="D345" s="1242">
        <f t="shared" si="28"/>
        <v>236391.92143527319</v>
      </c>
      <c r="E345" s="771"/>
      <c r="F345" s="1242">
        <f t="shared" si="29"/>
        <v>236391.92143527319</v>
      </c>
      <c r="G345" s="1242">
        <f t="shared" si="30"/>
        <v>0</v>
      </c>
      <c r="H345" s="1242">
        <f t="shared" si="31"/>
        <v>0</v>
      </c>
      <c r="I345" s="1242">
        <f t="shared" si="32"/>
        <v>-236391.92143527319</v>
      </c>
    </row>
    <row r="346" spans="1:9">
      <c r="A346" s="1312"/>
      <c r="B346" s="416" t="s">
        <v>39</v>
      </c>
      <c r="C346" s="1242">
        <f t="shared" si="27"/>
        <v>0</v>
      </c>
      <c r="D346" s="1242">
        <f t="shared" si="28"/>
        <v>47195.295768228345</v>
      </c>
      <c r="E346" s="771"/>
      <c r="F346" s="1242">
        <f t="shared" si="29"/>
        <v>47195.295768228345</v>
      </c>
      <c r="G346" s="1242">
        <f t="shared" si="30"/>
        <v>0</v>
      </c>
      <c r="H346" s="1242">
        <f t="shared" si="31"/>
        <v>0</v>
      </c>
      <c r="I346" s="1242">
        <f t="shared" si="32"/>
        <v>-47195.295768228345</v>
      </c>
    </row>
    <row r="347" spans="1:9">
      <c r="A347" s="1313" t="s">
        <v>76</v>
      </c>
      <c r="B347" s="416" t="s">
        <v>25</v>
      </c>
      <c r="C347" s="1242">
        <f t="shared" si="27"/>
        <v>15052.18377486948</v>
      </c>
      <c r="D347" s="1242">
        <f t="shared" si="28"/>
        <v>188951.58962569936</v>
      </c>
      <c r="E347" s="771"/>
      <c r="F347" s="1242">
        <f t="shared" si="29"/>
        <v>204003.77340056884</v>
      </c>
      <c r="G347" s="1242">
        <f t="shared" si="30"/>
        <v>434125.86250554916</v>
      </c>
      <c r="H347" s="1242">
        <f t="shared" si="31"/>
        <v>434125.86250554916</v>
      </c>
      <c r="I347" s="1242">
        <f t="shared" si="32"/>
        <v>230122.08910498032</v>
      </c>
    </row>
    <row r="348" spans="1:9">
      <c r="A348" s="1313"/>
      <c r="B348" s="416" t="s">
        <v>24</v>
      </c>
      <c r="C348" s="1242">
        <f t="shared" si="27"/>
        <v>1127543.916457077</v>
      </c>
      <c r="D348" s="1242">
        <f t="shared" si="28"/>
        <v>6256422.9620492458</v>
      </c>
      <c r="E348" s="771"/>
      <c r="F348" s="1242">
        <f t="shared" si="29"/>
        <v>7383966.8785063233</v>
      </c>
      <c r="G348" s="1242">
        <f t="shared" si="30"/>
        <v>21183650.7721503</v>
      </c>
      <c r="H348" s="1242">
        <f t="shared" si="31"/>
        <v>21183650.7721503</v>
      </c>
      <c r="I348" s="1242">
        <f t="shared" si="32"/>
        <v>13799683.893643977</v>
      </c>
    </row>
    <row r="349" spans="1:9">
      <c r="A349" s="1313"/>
      <c r="B349" s="416" t="s">
        <v>26</v>
      </c>
      <c r="C349" s="1242">
        <f t="shared" si="27"/>
        <v>1372902.3693680505</v>
      </c>
      <c r="D349" s="1242">
        <f t="shared" si="28"/>
        <v>532860.37785477412</v>
      </c>
      <c r="E349" s="771"/>
      <c r="F349" s="1242">
        <f t="shared" si="29"/>
        <v>1905762.7472228245</v>
      </c>
      <c r="G349" s="1242">
        <f t="shared" si="30"/>
        <v>4365518.1716162413</v>
      </c>
      <c r="H349" s="1242">
        <f t="shared" si="31"/>
        <v>4365518.1716162413</v>
      </c>
      <c r="I349" s="1242">
        <f t="shared" si="32"/>
        <v>2459755.4243934168</v>
      </c>
    </row>
    <row r="350" spans="1:9">
      <c r="A350" s="419" t="s">
        <v>135</v>
      </c>
      <c r="B350" s="432" t="s">
        <v>157</v>
      </c>
      <c r="C350" s="772">
        <f t="shared" ref="C350:H350" si="33">SUM(C335:C349)</f>
        <v>23922341.735096753</v>
      </c>
      <c r="D350" s="772">
        <f t="shared" si="33"/>
        <v>26239392.391871158</v>
      </c>
      <c r="E350" s="772">
        <f t="shared" si="33"/>
        <v>0</v>
      </c>
      <c r="F350" s="772">
        <f t="shared" si="33"/>
        <v>50161734.126967914</v>
      </c>
      <c r="G350" s="772">
        <f t="shared" si="33"/>
        <v>121272568.2713993</v>
      </c>
      <c r="H350" s="772">
        <f t="shared" si="33"/>
        <v>121272568.2713993</v>
      </c>
      <c r="I350" s="772">
        <f>H350-F350</f>
        <v>71110834.144431382</v>
      </c>
    </row>
    <row r="351" spans="1:9" ht="13.8" thickBot="1">
      <c r="A351" s="750" t="s">
        <v>158</v>
      </c>
      <c r="B351" s="218"/>
      <c r="C351" s="415"/>
      <c r="D351" s="415"/>
      <c r="E351" s="415"/>
      <c r="F351" s="415"/>
      <c r="G351" s="415"/>
      <c r="H351" s="415"/>
      <c r="I351" s="415"/>
    </row>
    <row r="352" spans="1:9">
      <c r="A352" s="1201" t="s">
        <v>162</v>
      </c>
      <c r="I352" s="143"/>
    </row>
    <row r="356" spans="1:5" ht="26.25" customHeight="1" thickBot="1">
      <c r="A356" s="1321" t="s">
        <v>992</v>
      </c>
      <c r="B356" s="1321"/>
      <c r="C356" s="1321"/>
      <c r="D356" s="1321"/>
      <c r="E356" s="1321"/>
    </row>
    <row r="357" spans="1:5" ht="13.8" thickTop="1">
      <c r="A357" s="1322" t="s">
        <v>993</v>
      </c>
      <c r="B357" s="1323"/>
      <c r="C357" s="1323"/>
      <c r="D357" s="1323"/>
      <c r="E357" s="1324"/>
    </row>
    <row r="358" spans="1:5">
      <c r="A358" s="1261" t="s">
        <v>994</v>
      </c>
      <c r="B358" s="1261" t="s">
        <v>995</v>
      </c>
      <c r="C358" s="1261" t="s">
        <v>996</v>
      </c>
      <c r="D358" s="1261" t="s">
        <v>997</v>
      </c>
      <c r="E358" s="1261" t="s">
        <v>998</v>
      </c>
    </row>
    <row r="359" spans="1:5">
      <c r="A359" s="1262">
        <v>6.5799999999999997E-2</v>
      </c>
      <c r="B359" s="1262">
        <v>6.5799999999999997E-2</v>
      </c>
      <c r="C359" s="1262">
        <v>6.5799999999999997E-2</v>
      </c>
      <c r="D359" s="1262">
        <v>0.03</v>
      </c>
      <c r="E359" s="1262">
        <v>0.1</v>
      </c>
    </row>
    <row r="360" spans="1:5">
      <c r="A360" s="1" t="s">
        <v>999</v>
      </c>
    </row>
  </sheetData>
  <mergeCells count="97">
    <mergeCell ref="A356:E356"/>
    <mergeCell ref="A357:E357"/>
    <mergeCell ref="A335:A339"/>
    <mergeCell ref="A340:A342"/>
    <mergeCell ref="A343:A346"/>
    <mergeCell ref="A347:A349"/>
    <mergeCell ref="A313:A317"/>
    <mergeCell ref="A318:A320"/>
    <mergeCell ref="A321:A324"/>
    <mergeCell ref="A325:A327"/>
    <mergeCell ref="A270:A274"/>
    <mergeCell ref="A275:A277"/>
    <mergeCell ref="A278:A281"/>
    <mergeCell ref="A282:A284"/>
    <mergeCell ref="A292:A296"/>
    <mergeCell ref="A297:A299"/>
    <mergeCell ref="A300:A303"/>
    <mergeCell ref="A304:A306"/>
    <mergeCell ref="D235:H235"/>
    <mergeCell ref="D169:H169"/>
    <mergeCell ref="B128:E130"/>
    <mergeCell ref="A178:A181"/>
    <mergeCell ref="A182:A184"/>
    <mergeCell ref="D136:H136"/>
    <mergeCell ref="A137:A141"/>
    <mergeCell ref="A142:A144"/>
    <mergeCell ref="A145:A148"/>
    <mergeCell ref="D202:H202"/>
    <mergeCell ref="A203:A207"/>
    <mergeCell ref="A208:A210"/>
    <mergeCell ref="A211:A214"/>
    <mergeCell ref="A215:A217"/>
    <mergeCell ref="A236:A240"/>
    <mergeCell ref="A241:A243"/>
    <mergeCell ref="A244:A247"/>
    <mergeCell ref="A248:A250"/>
    <mergeCell ref="A170:A174"/>
    <mergeCell ref="A175:A177"/>
    <mergeCell ref="U88:AB88"/>
    <mergeCell ref="C102:H103"/>
    <mergeCell ref="A89:A94"/>
    <mergeCell ref="A95:A98"/>
    <mergeCell ref="A99:A103"/>
    <mergeCell ref="M88:T88"/>
    <mergeCell ref="A149:A151"/>
    <mergeCell ref="B126:E126"/>
    <mergeCell ref="B127:E127"/>
    <mergeCell ref="A60:H60"/>
    <mergeCell ref="C76:H77"/>
    <mergeCell ref="A87:A88"/>
    <mergeCell ref="B87:B88"/>
    <mergeCell ref="A61:A62"/>
    <mergeCell ref="B61:B62"/>
    <mergeCell ref="B124:E124"/>
    <mergeCell ref="B125:E125"/>
    <mergeCell ref="A104:A107"/>
    <mergeCell ref="C81:H81"/>
    <mergeCell ref="A78:A81"/>
    <mergeCell ref="A73:A77"/>
    <mergeCell ref="A117:A118"/>
    <mergeCell ref="M60:T60"/>
    <mergeCell ref="U8:AB8"/>
    <mergeCell ref="L35:S35"/>
    <mergeCell ref="U35:AB35"/>
    <mergeCell ref="A8:H8"/>
    <mergeCell ref="C24:H25"/>
    <mergeCell ref="C29:H29"/>
    <mergeCell ref="A11:A16"/>
    <mergeCell ref="A26:A29"/>
    <mergeCell ref="A17:A20"/>
    <mergeCell ref="A21:A25"/>
    <mergeCell ref="B119:E119"/>
    <mergeCell ref="C50:H51"/>
    <mergeCell ref="B122:D122"/>
    <mergeCell ref="B118:D118"/>
    <mergeCell ref="A35:A36"/>
    <mergeCell ref="B35:B36"/>
    <mergeCell ref="A43:A46"/>
    <mergeCell ref="A47:A51"/>
    <mergeCell ref="A69:A72"/>
    <mergeCell ref="A37:A42"/>
    <mergeCell ref="A52:A55"/>
    <mergeCell ref="A63:A68"/>
    <mergeCell ref="B117:D117"/>
    <mergeCell ref="A1:T1"/>
    <mergeCell ref="A2:T2"/>
    <mergeCell ref="A9:A10"/>
    <mergeCell ref="B9:B10"/>
    <mergeCell ref="A6:H6"/>
    <mergeCell ref="A5:H5"/>
    <mergeCell ref="M6:T6"/>
    <mergeCell ref="M5:T5"/>
    <mergeCell ref="M4:T4"/>
    <mergeCell ref="A3:T3"/>
    <mergeCell ref="A7:H7"/>
    <mergeCell ref="M7:T7"/>
    <mergeCell ref="A4:I4"/>
  </mergeCells>
  <pageMargins left="0.7" right="0.7" top="0.75" bottom="0.75" header="0.3" footer="0.3"/>
  <pageSetup scale="10" orientation="landscape" verticalDpi="200" r:id="rId1"/>
  <headerFooter alignWithMargins="0">
    <oddFooter>&amp;R&amp;1#&amp;"Calibri"&amp;10&amp;KA80000Internal Use Only</oddFooter>
  </headerFooter>
  <rowBreaks count="1" manualBreakCount="1">
    <brk id="5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7"/>
  <sheetViews>
    <sheetView zoomScaleNormal="100" zoomScaleSheetLayoutView="100" workbookViewId="0">
      <selection sqref="A1:T1"/>
    </sheetView>
  </sheetViews>
  <sheetFormatPr defaultRowHeight="13.2"/>
  <cols>
    <col min="1" max="1" width="28.33203125" customWidth="1"/>
    <col min="2" max="2" width="40.109375" style="2" customWidth="1"/>
    <col min="3" max="3" width="15.88671875" style="30" customWidth="1"/>
    <col min="4" max="4" width="17.109375" style="30" customWidth="1"/>
    <col min="5" max="6" width="14.88671875" style="30" customWidth="1"/>
    <col min="7" max="7" width="17.44140625" style="30" customWidth="1"/>
    <col min="8" max="10" width="15.109375" style="30" customWidth="1"/>
    <col min="11" max="11" width="0.5546875" style="87" customWidth="1"/>
    <col min="12" max="12" width="65.88671875" style="30" bestFit="1" customWidth="1"/>
    <col min="13" max="13" width="33.33203125" style="30" bestFit="1" customWidth="1"/>
    <col min="14" max="14" width="12.88671875" customWidth="1"/>
    <col min="15" max="15" width="15.33203125" bestFit="1" customWidth="1"/>
    <col min="16" max="16" width="12.88671875" customWidth="1"/>
    <col min="17" max="17" width="15.33203125" bestFit="1" customWidth="1"/>
    <col min="18" max="18" width="12.33203125" bestFit="1" customWidth="1"/>
    <col min="20" max="20" width="6.88671875" customWidth="1"/>
  </cols>
  <sheetData>
    <row r="1" spans="1:29">
      <c r="A1" s="1282" t="s">
        <v>0</v>
      </c>
      <c r="B1" s="1282"/>
      <c r="C1" s="1282"/>
      <c r="D1" s="1282"/>
      <c r="E1" s="1282"/>
      <c r="F1" s="1282"/>
      <c r="G1" s="1282"/>
      <c r="H1" s="1282"/>
      <c r="I1" s="1282"/>
      <c r="J1" s="1282"/>
      <c r="K1" s="1282"/>
      <c r="L1" s="1282"/>
      <c r="M1" s="1282"/>
      <c r="N1" s="1282"/>
      <c r="O1" s="1282"/>
      <c r="P1" s="1282"/>
      <c r="Q1" s="1282"/>
      <c r="R1" s="1282"/>
      <c r="S1" s="1282"/>
      <c r="T1" s="1282"/>
    </row>
    <row r="2" spans="1:29" ht="34.200000000000003" customHeight="1">
      <c r="A2" s="1283"/>
      <c r="B2" s="1283"/>
      <c r="C2" s="1283"/>
      <c r="D2" s="1283"/>
      <c r="E2" s="1283"/>
      <c r="F2" s="1283"/>
      <c r="G2" s="1283"/>
      <c r="H2" s="1283"/>
      <c r="I2" s="1283"/>
      <c r="J2" s="1283"/>
      <c r="K2" s="1283"/>
      <c r="L2" s="1283"/>
      <c r="M2" s="1283"/>
      <c r="N2" s="1283"/>
      <c r="O2" s="1283"/>
      <c r="P2" s="1283"/>
      <c r="Q2" s="1283"/>
      <c r="R2" s="1283"/>
      <c r="S2" s="1283"/>
      <c r="T2" s="1283"/>
    </row>
    <row r="3" spans="1:29">
      <c r="A3" s="1288"/>
      <c r="B3" s="1288"/>
      <c r="C3" s="1288"/>
      <c r="D3" s="1288"/>
      <c r="E3" s="1288"/>
      <c r="F3" s="1288"/>
      <c r="G3" s="1288"/>
      <c r="H3" s="1288"/>
      <c r="I3" s="1288"/>
      <c r="J3" s="1288"/>
      <c r="K3" s="1288"/>
      <c r="L3" s="1288"/>
      <c r="M3" s="1288"/>
      <c r="N3" s="1288"/>
      <c r="O3" s="1288"/>
      <c r="P3" s="1288"/>
      <c r="Q3" s="1288"/>
      <c r="R3" s="1288"/>
      <c r="S3" s="1288"/>
      <c r="T3" s="1288"/>
    </row>
    <row r="4" spans="1:29" ht="30" customHeight="1">
      <c r="A4" s="1291" t="s">
        <v>43</v>
      </c>
      <c r="B4" s="1291"/>
      <c r="C4" s="1291"/>
      <c r="D4" s="1291"/>
      <c r="E4" s="1291"/>
      <c r="F4" s="1291"/>
      <c r="G4" s="1291"/>
      <c r="H4" s="1291"/>
      <c r="I4" s="1291"/>
      <c r="J4" s="5"/>
      <c r="K4" s="85"/>
      <c r="L4" s="5"/>
      <c r="M4" s="1287" t="s">
        <v>44</v>
      </c>
      <c r="N4" s="1287"/>
      <c r="O4" s="1287"/>
      <c r="P4" s="1287"/>
      <c r="Q4" s="1287"/>
      <c r="R4" s="1287"/>
      <c r="S4" s="1287"/>
      <c r="T4" s="1287"/>
    </row>
    <row r="5" spans="1:29">
      <c r="A5" s="1283"/>
      <c r="B5" s="1283"/>
      <c r="C5" s="1283"/>
      <c r="D5" s="1283"/>
      <c r="E5" s="1283"/>
      <c r="F5" s="1283"/>
      <c r="G5" s="1283"/>
      <c r="H5" s="1283"/>
      <c r="I5"/>
      <c r="J5" s="5"/>
      <c r="K5" s="85"/>
      <c r="L5" s="5"/>
      <c r="M5" s="1283"/>
      <c r="N5" s="1283"/>
      <c r="O5" s="1283"/>
      <c r="P5" s="1283"/>
      <c r="Q5" s="1283"/>
      <c r="R5" s="1283"/>
      <c r="S5" s="1283"/>
      <c r="T5" s="1283"/>
    </row>
    <row r="6" spans="1:29">
      <c r="A6" s="1286" t="s">
        <v>45</v>
      </c>
      <c r="B6" s="1286"/>
      <c r="C6" s="1286"/>
      <c r="D6" s="1286"/>
      <c r="E6" s="1286"/>
      <c r="F6" s="1286"/>
      <c r="G6" s="1286"/>
      <c r="H6" s="1286"/>
      <c r="I6" s="436"/>
      <c r="J6" s="5"/>
      <c r="K6" s="85"/>
      <c r="L6" s="5"/>
      <c r="M6" s="1283"/>
      <c r="N6" s="1283"/>
      <c r="O6" s="1283"/>
      <c r="P6" s="1283"/>
      <c r="Q6" s="1283"/>
      <c r="R6" s="1283"/>
      <c r="S6" s="1283"/>
      <c r="T6" s="1283"/>
    </row>
    <row r="7" spans="1:29" ht="15.6">
      <c r="A7" s="1289"/>
      <c r="B7" s="1289"/>
      <c r="C7" s="1289"/>
      <c r="D7" s="1289"/>
      <c r="E7" s="1289"/>
      <c r="F7" s="1289"/>
      <c r="G7" s="1289"/>
      <c r="H7" s="1289"/>
      <c r="I7" s="712"/>
      <c r="J7" s="295"/>
      <c r="K7" s="85"/>
      <c r="L7" s="5"/>
      <c r="M7" s="1290"/>
      <c r="N7" s="1290"/>
      <c r="O7" s="1290"/>
      <c r="P7" s="1290"/>
      <c r="Q7" s="1290"/>
      <c r="R7" s="1290"/>
      <c r="S7" s="1290"/>
      <c r="T7" s="1290"/>
    </row>
    <row r="8" spans="1:29">
      <c r="A8" s="1299" t="s">
        <v>166</v>
      </c>
      <c r="B8" s="1299"/>
      <c r="C8" s="1299"/>
      <c r="D8" s="1299"/>
      <c r="E8" s="1299"/>
      <c r="F8" s="1299"/>
      <c r="G8" s="1299"/>
      <c r="H8" s="1299"/>
      <c r="I8" s="5"/>
      <c r="J8" s="5"/>
      <c r="K8" s="85"/>
      <c r="L8" s="5" t="s">
        <v>47</v>
      </c>
      <c r="M8" s="5"/>
      <c r="N8" s="5"/>
      <c r="O8" s="5"/>
      <c r="P8" s="5"/>
      <c r="Q8" s="5"/>
      <c r="R8" s="5"/>
      <c r="S8" s="5"/>
      <c r="U8" s="1299" t="s">
        <v>48</v>
      </c>
      <c r="V8" s="1299"/>
      <c r="W8" s="1299"/>
      <c r="X8" s="1299"/>
      <c r="Y8" s="1299"/>
      <c r="Z8" s="1299"/>
      <c r="AA8" s="1299"/>
      <c r="AB8" s="1299"/>
      <c r="AC8" s="5"/>
    </row>
    <row r="9" spans="1:29" ht="13.8" thickBot="1">
      <c r="A9" s="1284" t="s">
        <v>49</v>
      </c>
      <c r="B9" s="1284" t="s">
        <v>50</v>
      </c>
      <c r="C9" s="108"/>
      <c r="D9" s="108" t="s">
        <v>51</v>
      </c>
      <c r="E9" s="121"/>
      <c r="F9" s="108"/>
      <c r="G9" s="108" t="s">
        <v>52</v>
      </c>
      <c r="H9" s="108"/>
      <c r="I9"/>
      <c r="J9" s="295"/>
      <c r="K9" s="85"/>
      <c r="L9" s="5"/>
      <c r="M9" s="5"/>
      <c r="N9" s="5"/>
      <c r="O9" s="5"/>
      <c r="P9" s="5"/>
      <c r="Q9" s="5"/>
      <c r="R9" s="5"/>
      <c r="W9" s="1"/>
      <c r="X9" s="10"/>
    </row>
    <row r="10" spans="1:29" ht="40.799999999999997" thickTop="1" thickBot="1">
      <c r="A10" s="1285"/>
      <c r="B10" s="1284"/>
      <c r="C10" s="798" t="s">
        <v>53</v>
      </c>
      <c r="D10" s="798" t="s">
        <v>54</v>
      </c>
      <c r="E10" s="694" t="s">
        <v>55</v>
      </c>
      <c r="F10" s="798" t="s">
        <v>56</v>
      </c>
      <c r="G10" s="798" t="s">
        <v>54</v>
      </c>
      <c r="H10" s="798" t="s">
        <v>57</v>
      </c>
      <c r="I10"/>
      <c r="J10" s="28"/>
      <c r="K10" s="297"/>
      <c r="L10" s="39"/>
      <c r="M10"/>
      <c r="O10" s="1" t="s">
        <v>58</v>
      </c>
      <c r="P10" s="1" t="s">
        <v>59</v>
      </c>
      <c r="Q10" s="1" t="s">
        <v>60</v>
      </c>
      <c r="R10" s="1" t="s">
        <v>61</v>
      </c>
      <c r="W10" s="1"/>
      <c r="X10" s="10"/>
    </row>
    <row r="11" spans="1:29" ht="13.8" thickTop="1">
      <c r="A11" s="1298" t="s">
        <v>62</v>
      </c>
      <c r="B11" s="695" t="s">
        <v>63</v>
      </c>
      <c r="C11" s="696">
        <v>92064238.339600176</v>
      </c>
      <c r="D11" s="696">
        <v>85182216.198705941</v>
      </c>
      <c r="E11" s="697">
        <v>0.92524760683395535</v>
      </c>
      <c r="F11" s="696">
        <v>125328435.20719546</v>
      </c>
      <c r="G11" s="696">
        <v>79428490.91404976</v>
      </c>
      <c r="H11" s="698">
        <v>0.63376272737098327</v>
      </c>
      <c r="I11" s="23"/>
      <c r="J11" s="690"/>
      <c r="K11" s="298"/>
      <c r="L11" s="28"/>
      <c r="M11" s="317"/>
      <c r="O11" s="319"/>
      <c r="P11" s="23"/>
      <c r="Q11" s="319"/>
      <c r="R11" s="23"/>
      <c r="W11" s="1"/>
      <c r="X11" s="10"/>
    </row>
    <row r="12" spans="1:29" ht="13.8" thickBot="1">
      <c r="A12" s="1296"/>
      <c r="B12" s="786" t="s">
        <v>13</v>
      </c>
      <c r="C12" s="786">
        <v>64591701.492500171</v>
      </c>
      <c r="D12" s="786">
        <v>53934256.696106397</v>
      </c>
      <c r="E12" s="231">
        <v>0.8350028788507573</v>
      </c>
      <c r="F12" s="786">
        <v>58370690.221995525</v>
      </c>
      <c r="G12" s="786">
        <v>51776886.428262137</v>
      </c>
      <c r="H12" s="230">
        <v>0.88703570629958595</v>
      </c>
      <c r="I12" s="23"/>
      <c r="J12" s="195"/>
      <c r="K12" s="298"/>
      <c r="L12" s="28"/>
      <c r="M12" s="317" t="s">
        <v>13</v>
      </c>
      <c r="O12" s="319">
        <v>53934256.696106397</v>
      </c>
      <c r="P12" s="23">
        <v>0.42060091215886719</v>
      </c>
      <c r="Q12" s="319">
        <v>51776886.428262137</v>
      </c>
      <c r="R12" s="23">
        <v>0.4340616938470126</v>
      </c>
      <c r="W12" s="1"/>
      <c r="X12" s="10"/>
    </row>
    <row r="13" spans="1:29" ht="13.8" thickBot="1">
      <c r="A13" s="1296"/>
      <c r="B13" s="786" t="s">
        <v>14</v>
      </c>
      <c r="C13" s="786">
        <v>8241135.9800000004</v>
      </c>
      <c r="D13" s="786">
        <v>8186228.3336586319</v>
      </c>
      <c r="E13" s="231">
        <v>0.99333736920800464</v>
      </c>
      <c r="F13" s="786">
        <v>44361460.039999917</v>
      </c>
      <c r="G13" s="786">
        <v>4993599.2835317655</v>
      </c>
      <c r="H13" s="230">
        <v>0.11256616168694918</v>
      </c>
      <c r="I13" s="23"/>
      <c r="J13" s="28"/>
      <c r="K13" s="86"/>
      <c r="L13" s="29"/>
      <c r="M13" s="317" t="s">
        <v>14</v>
      </c>
      <c r="O13" s="319">
        <v>8186228.3336586319</v>
      </c>
      <c r="P13" s="23">
        <v>6.3839483756640877E-2</v>
      </c>
      <c r="Q13" s="319">
        <v>4993599.2835317655</v>
      </c>
      <c r="R13" s="23">
        <v>4.1862891203513775E-2</v>
      </c>
      <c r="W13" s="1"/>
      <c r="X13" s="10"/>
    </row>
    <row r="14" spans="1:29" ht="13.8" thickBot="1">
      <c r="A14" s="1296"/>
      <c r="B14" s="786" t="s">
        <v>15</v>
      </c>
      <c r="C14" s="786">
        <v>225771.05</v>
      </c>
      <c r="D14" s="786">
        <v>328092.09408457146</v>
      </c>
      <c r="E14" s="231">
        <v>1.4532071055370983</v>
      </c>
      <c r="F14" s="786">
        <v>10059398.3332</v>
      </c>
      <c r="G14" s="786">
        <v>214029.81771158858</v>
      </c>
      <c r="H14" s="230">
        <v>2.1276602299881632E-2</v>
      </c>
      <c r="I14" s="23"/>
      <c r="J14" s="28"/>
      <c r="K14" s="86"/>
      <c r="L14" s="29"/>
      <c r="M14" s="318" t="s">
        <v>15</v>
      </c>
      <c r="O14" s="319">
        <v>328092.09408457146</v>
      </c>
      <c r="P14" s="23">
        <v>2.5585934153431241E-3</v>
      </c>
      <c r="Q14" s="319">
        <v>214029.81771158858</v>
      </c>
      <c r="R14" s="23">
        <v>1.7942783280021515E-3</v>
      </c>
      <c r="W14" s="1"/>
      <c r="X14" s="10"/>
    </row>
    <row r="15" spans="1:29" ht="13.8" thickBot="1">
      <c r="A15" s="1296"/>
      <c r="B15" s="786" t="s">
        <v>37</v>
      </c>
      <c r="C15" s="786">
        <v>16267234</v>
      </c>
      <c r="D15" s="786">
        <v>20470641.494293272</v>
      </c>
      <c r="E15" s="231">
        <v>1.2583971862882941</v>
      </c>
      <c r="F15" s="786">
        <v>9027253.0320000015</v>
      </c>
      <c r="G15" s="786">
        <v>20470641.494293272</v>
      </c>
      <c r="H15" s="230">
        <v>2.267649020330825</v>
      </c>
      <c r="I15" s="23"/>
      <c r="J15" s="28"/>
      <c r="K15" s="86"/>
      <c r="L15" s="29"/>
      <c r="M15" s="318" t="s">
        <v>64</v>
      </c>
      <c r="O15" s="319">
        <v>20470641.494293272</v>
      </c>
      <c r="P15" s="23">
        <v>0.15963825242813581</v>
      </c>
      <c r="Q15" s="319">
        <v>20470641.494293272</v>
      </c>
      <c r="R15" s="23">
        <v>0.17161173516022324</v>
      </c>
      <c r="W15" s="1"/>
      <c r="X15" s="10"/>
    </row>
    <row r="16" spans="1:29" ht="13.8" thickBot="1">
      <c r="A16" s="1297"/>
      <c r="B16" s="786" t="s">
        <v>65</v>
      </c>
      <c r="C16" s="786">
        <v>2738395.8170999982</v>
      </c>
      <c r="D16" s="786">
        <v>2262997.5805630623</v>
      </c>
      <c r="E16" s="231">
        <v>0.82639535396296737</v>
      </c>
      <c r="F16" s="786">
        <v>3509633.5800000057</v>
      </c>
      <c r="G16" s="786">
        <v>1973333.8902509904</v>
      </c>
      <c r="H16" s="230">
        <v>0.56226208385292098</v>
      </c>
      <c r="I16" s="23"/>
      <c r="J16" s="38"/>
      <c r="K16" s="297"/>
      <c r="L16" s="295"/>
      <c r="M16" s="318" t="s">
        <v>65</v>
      </c>
      <c r="O16" s="319">
        <v>2262997.5805630623</v>
      </c>
      <c r="P16" s="23">
        <v>1.7647760531143964E-2</v>
      </c>
      <c r="Q16" s="319">
        <v>1973333.8902509904</v>
      </c>
      <c r="R16" s="23">
        <v>1.6543069891134226E-2</v>
      </c>
      <c r="W16" s="1"/>
    </row>
    <row r="17" spans="1:24" ht="13.8" thickBot="1">
      <c r="A17" s="1295" t="s">
        <v>66</v>
      </c>
      <c r="B17" s="692" t="s">
        <v>67</v>
      </c>
      <c r="C17" s="692">
        <v>23921739.173569173</v>
      </c>
      <c r="D17" s="692">
        <v>22030910.444826823</v>
      </c>
      <c r="E17" s="699">
        <v>0.92095772322308811</v>
      </c>
      <c r="F17" s="692">
        <v>52738257.627299711</v>
      </c>
      <c r="G17" s="692">
        <v>18837830.203114305</v>
      </c>
      <c r="H17" s="693">
        <v>0.35719477757951168</v>
      </c>
      <c r="I17" s="23"/>
      <c r="J17" s="38"/>
      <c r="K17" s="297"/>
      <c r="L17" s="295"/>
      <c r="M17" s="318"/>
      <c r="O17" s="319"/>
      <c r="P17" s="23"/>
      <c r="Q17" s="319"/>
      <c r="R17" s="23"/>
      <c r="W17" s="1"/>
    </row>
    <row r="18" spans="1:24" ht="13.5" customHeight="1" thickBot="1">
      <c r="A18" s="1296"/>
      <c r="B18" s="786" t="s">
        <v>18</v>
      </c>
      <c r="C18" s="786">
        <v>6287651.2535600131</v>
      </c>
      <c r="D18" s="786">
        <v>6080785.6135540307</v>
      </c>
      <c r="E18" s="231">
        <v>0.96709969563136045</v>
      </c>
      <c r="F18" s="786">
        <v>17468255.689299565</v>
      </c>
      <c r="G18" s="786">
        <v>4986244.2031143047</v>
      </c>
      <c r="H18" s="230">
        <v>0.28544602802950164</v>
      </c>
      <c r="I18" s="23"/>
      <c r="M18" s="318" t="s">
        <v>18</v>
      </c>
      <c r="O18" s="319">
        <v>6080785.6135540307</v>
      </c>
      <c r="P18" s="23">
        <v>4.7420399063142708E-2</v>
      </c>
      <c r="Q18" s="319">
        <v>4986244.2031143047</v>
      </c>
      <c r="R18" s="23">
        <v>4.1801231283719112E-2</v>
      </c>
    </row>
    <row r="19" spans="1:24" ht="13.8" thickBot="1">
      <c r="A19" s="1296"/>
      <c r="B19" s="786" t="s">
        <v>19</v>
      </c>
      <c r="C19" s="786">
        <v>5333998.4000091599</v>
      </c>
      <c r="D19" s="786">
        <v>4183845.831272793</v>
      </c>
      <c r="E19" s="231">
        <v>0.78437328201403433</v>
      </c>
      <c r="F19" s="786">
        <v>10577131.688000111</v>
      </c>
      <c r="G19" s="786">
        <v>4183846</v>
      </c>
      <c r="H19" s="230">
        <v>0.39555582018011803</v>
      </c>
      <c r="I19" s="23"/>
      <c r="K19" s="297"/>
      <c r="L19" s="295"/>
      <c r="M19" s="318" t="s">
        <v>68</v>
      </c>
      <c r="O19" s="319">
        <v>4183845.831272793</v>
      </c>
      <c r="P19" s="23">
        <v>3.2627303698290304E-2</v>
      </c>
      <c r="Q19" s="319">
        <v>4183846</v>
      </c>
      <c r="R19" s="23">
        <v>3.507447834027673E-2</v>
      </c>
    </row>
    <row r="20" spans="1:24" ht="13.8" thickBot="1">
      <c r="A20" s="1296"/>
      <c r="B20" s="786" t="s">
        <v>69</v>
      </c>
      <c r="C20" s="786">
        <v>12300089.52</v>
      </c>
      <c r="D20" s="786">
        <v>11766279</v>
      </c>
      <c r="E20" s="231">
        <v>0.9566010865911162</v>
      </c>
      <c r="F20" s="786">
        <v>24692870.250000037</v>
      </c>
      <c r="G20" s="786">
        <v>9667740</v>
      </c>
      <c r="H20" s="230">
        <v>0.39151949133981234</v>
      </c>
      <c r="I20" s="23"/>
      <c r="J20" s="116"/>
      <c r="K20" s="297"/>
      <c r="L20" s="295"/>
      <c r="M20" s="318" t="s">
        <v>69</v>
      </c>
      <c r="O20" s="319">
        <v>11766279</v>
      </c>
      <c r="P20" s="23">
        <v>9.1758151187666101E-2</v>
      </c>
      <c r="Q20" s="319">
        <v>9667740</v>
      </c>
      <c r="R20" s="23">
        <v>8.1047662181979674E-2</v>
      </c>
      <c r="W20" s="1"/>
    </row>
    <row r="21" spans="1:24" ht="13.8" thickBot="1">
      <c r="A21" s="1296" t="s">
        <v>70</v>
      </c>
      <c r="B21" s="692" t="s">
        <v>71</v>
      </c>
      <c r="C21" s="692">
        <v>18003963</v>
      </c>
      <c r="D21" s="692">
        <v>18003963</v>
      </c>
      <c r="E21" s="699">
        <v>1</v>
      </c>
      <c r="F21" s="692">
        <v>15544697</v>
      </c>
      <c r="G21" s="692">
        <v>18003963</v>
      </c>
      <c r="H21" s="693">
        <v>1.1582061072017036</v>
      </c>
      <c r="I21" s="23"/>
      <c r="J21" s="295"/>
      <c r="K21" s="297"/>
      <c r="L21" s="295"/>
      <c r="M21" s="318"/>
      <c r="O21" s="319"/>
      <c r="P21" s="23"/>
      <c r="Q21" s="319"/>
      <c r="R21" s="23"/>
      <c r="W21" s="1"/>
    </row>
    <row r="22" spans="1:24" ht="13.8" thickBot="1">
      <c r="A22" s="1296"/>
      <c r="B22" s="786" t="s">
        <v>22</v>
      </c>
      <c r="C22" s="786">
        <v>2145453</v>
      </c>
      <c r="D22" s="786">
        <v>2145453</v>
      </c>
      <c r="E22" s="231">
        <v>1</v>
      </c>
      <c r="F22" s="786">
        <v>1682756</v>
      </c>
      <c r="G22" s="786">
        <v>2145453</v>
      </c>
      <c r="H22" s="230">
        <v>1.274963809369867</v>
      </c>
      <c r="I22" s="23"/>
      <c r="K22" s="298"/>
      <c r="L22" s="28"/>
      <c r="M22" s="318" t="s">
        <v>72</v>
      </c>
      <c r="O22" s="319">
        <v>2145453</v>
      </c>
      <c r="P22" s="23">
        <v>1.6731100863750709E-2</v>
      </c>
      <c r="Q22" s="319">
        <v>2145453</v>
      </c>
      <c r="R22" s="23">
        <v>1.7985997758660745E-2</v>
      </c>
      <c r="W22" s="1"/>
      <c r="X22" s="10"/>
    </row>
    <row r="23" spans="1:24" ht="13.8" thickBot="1">
      <c r="A23" s="1296"/>
      <c r="B23" s="786" t="s">
        <v>21</v>
      </c>
      <c r="C23" s="786">
        <v>15858510</v>
      </c>
      <c r="D23" s="786">
        <v>15858510</v>
      </c>
      <c r="E23" s="231">
        <v>1</v>
      </c>
      <c r="F23" s="786">
        <v>13861941</v>
      </c>
      <c r="G23" s="786">
        <v>15858510</v>
      </c>
      <c r="H23" s="230">
        <v>1.1440324266276996</v>
      </c>
      <c r="I23" s="23"/>
      <c r="J23" s="296"/>
      <c r="K23" s="297"/>
      <c r="L23" s="295"/>
      <c r="M23" s="318" t="s">
        <v>21</v>
      </c>
      <c r="O23" s="319">
        <v>15858510</v>
      </c>
      <c r="P23" s="23">
        <v>0.12367100577770719</v>
      </c>
      <c r="Q23" s="319">
        <v>15858510</v>
      </c>
      <c r="R23" s="23">
        <v>0.13294680671900014</v>
      </c>
      <c r="W23" s="1"/>
    </row>
    <row r="24" spans="1:24" ht="13.8" thickBot="1">
      <c r="A24" s="1296"/>
      <c r="B24" s="786" t="s">
        <v>73</v>
      </c>
      <c r="C24" s="1293" t="s">
        <v>74</v>
      </c>
      <c r="D24" s="1293"/>
      <c r="E24" s="1293"/>
      <c r="F24" s="1293"/>
      <c r="G24" s="1293"/>
      <c r="H24" s="1293"/>
      <c r="I24" s="23"/>
      <c r="J24" s="296"/>
      <c r="K24" s="297"/>
      <c r="L24" s="39"/>
      <c r="O24" s="319"/>
      <c r="P24" s="320"/>
      <c r="Q24" s="319"/>
      <c r="R24" s="320"/>
      <c r="W24" s="1"/>
    </row>
    <row r="25" spans="1:24" ht="13.5" customHeight="1" thickBot="1">
      <c r="A25" s="1297"/>
      <c r="B25" s="786" t="s">
        <v>75</v>
      </c>
      <c r="C25" s="1294"/>
      <c r="D25" s="1294"/>
      <c r="E25" s="1294"/>
      <c r="F25" s="1294"/>
      <c r="G25" s="1294"/>
      <c r="H25" s="1294"/>
      <c r="I25" s="23"/>
      <c r="J25" s="296"/>
      <c r="K25" s="86"/>
      <c r="L25" s="29"/>
      <c r="O25" s="319"/>
      <c r="Q25" s="319"/>
      <c r="R25" s="320"/>
      <c r="W25" s="1"/>
    </row>
    <row r="26" spans="1:24" ht="13.5" customHeight="1" thickBot="1">
      <c r="A26" s="1295" t="s">
        <v>76</v>
      </c>
      <c r="B26" s="692" t="s">
        <v>77</v>
      </c>
      <c r="C26" s="692">
        <v>4896738</v>
      </c>
      <c r="D26" s="692">
        <v>3014341</v>
      </c>
      <c r="E26" s="699">
        <v>0.6155814340077006</v>
      </c>
      <c r="F26" s="692">
        <v>4486482.0000000037</v>
      </c>
      <c r="G26" s="692">
        <v>3014341</v>
      </c>
      <c r="H26" s="693">
        <v>0.67187185861884602</v>
      </c>
      <c r="I26" s="23"/>
      <c r="J26" s="296"/>
      <c r="K26" s="86"/>
      <c r="L26" s="29"/>
      <c r="M26" s="318"/>
      <c r="O26" s="319"/>
      <c r="P26" s="23"/>
      <c r="Q26" s="319"/>
      <c r="R26" s="23"/>
      <c r="W26" s="1"/>
    </row>
    <row r="27" spans="1:24" ht="13.8" thickBot="1">
      <c r="A27" s="1296"/>
      <c r="B27" s="786" t="s">
        <v>25</v>
      </c>
      <c r="C27" s="786">
        <v>97944</v>
      </c>
      <c r="D27" s="786">
        <v>53955</v>
      </c>
      <c r="E27" s="231">
        <v>0.55087601078167114</v>
      </c>
      <c r="F27" s="786">
        <v>98406.000000000349</v>
      </c>
      <c r="G27" s="786">
        <v>53955</v>
      </c>
      <c r="H27" s="230">
        <v>0.5482897384305816</v>
      </c>
      <c r="I27" s="23"/>
      <c r="J27" s="296"/>
      <c r="K27" s="298"/>
      <c r="L27" s="28"/>
      <c r="M27" s="318" t="s">
        <v>25</v>
      </c>
      <c r="O27" s="319">
        <v>53955</v>
      </c>
      <c r="P27" s="23">
        <v>4.2076267674177409E-4</v>
      </c>
      <c r="Q27" s="319">
        <v>53955</v>
      </c>
      <c r="R27" s="23">
        <v>4.5232149530590533E-4</v>
      </c>
      <c r="W27" s="1"/>
    </row>
    <row r="28" spans="1:24" ht="13.8" thickBot="1">
      <c r="A28" s="1296"/>
      <c r="B28" s="786" t="s">
        <v>24</v>
      </c>
      <c r="C28" s="786">
        <v>4798794</v>
      </c>
      <c r="D28" s="786">
        <v>2960386</v>
      </c>
      <c r="E28" s="231">
        <v>0.6169020799809285</v>
      </c>
      <c r="F28" s="786">
        <v>4388076.0000000037</v>
      </c>
      <c r="G28" s="786">
        <v>2960386</v>
      </c>
      <c r="H28" s="230">
        <v>0.67464328329773626</v>
      </c>
      <c r="I28" s="23"/>
      <c r="J28" s="296"/>
      <c r="K28" s="297"/>
      <c r="L28" s="295"/>
      <c r="M28" s="318" t="s">
        <v>24</v>
      </c>
      <c r="O28" s="319">
        <v>2960386</v>
      </c>
      <c r="P28" s="23">
        <v>2.3086274442570172E-2</v>
      </c>
      <c r="Q28" s="319">
        <v>2960386</v>
      </c>
      <c r="R28" s="23">
        <v>2.4817833791171678E-2</v>
      </c>
    </row>
    <row r="29" spans="1:24" ht="13.5" customHeight="1" thickBot="1">
      <c r="A29" s="1297"/>
      <c r="B29" s="786" t="s">
        <v>26</v>
      </c>
      <c r="C29" s="1300" t="s">
        <v>78</v>
      </c>
      <c r="D29" s="1300"/>
      <c r="E29" s="1300"/>
      <c r="F29" s="1300"/>
      <c r="G29" s="1300"/>
      <c r="H29" s="1300"/>
      <c r="I29" s="23"/>
      <c r="J29" s="35"/>
      <c r="K29" s="297"/>
      <c r="L29" s="295"/>
      <c r="M29" s="318" t="s">
        <v>26</v>
      </c>
      <c r="O29" s="319">
        <v>0</v>
      </c>
      <c r="Q29" s="319">
        <v>0</v>
      </c>
      <c r="R29" s="23">
        <v>0</v>
      </c>
    </row>
    <row r="30" spans="1:24" ht="13.5" customHeight="1" thickBot="1">
      <c r="A30" s="313" t="s">
        <v>79</v>
      </c>
      <c r="B30" s="313"/>
      <c r="C30" s="313">
        <v>138886678.51316935</v>
      </c>
      <c r="D30" s="313">
        <v>128231430.64353277</v>
      </c>
      <c r="E30" s="399">
        <v>0.92328099437826039</v>
      </c>
      <c r="F30" s="313">
        <v>198097871.83449519</v>
      </c>
      <c r="G30" s="313">
        <v>119284625.11716406</v>
      </c>
      <c r="H30" s="316">
        <v>0.60214995755644851</v>
      </c>
      <c r="I30" s="23"/>
      <c r="M30" s="41"/>
      <c r="O30" s="320">
        <v>128231430.64353277</v>
      </c>
      <c r="Q30" s="320">
        <v>119284625.11716406</v>
      </c>
      <c r="R30" s="23">
        <v>1</v>
      </c>
    </row>
    <row r="31" spans="1:24">
      <c r="A31" t="s">
        <v>80</v>
      </c>
      <c r="B31"/>
      <c r="C31"/>
      <c r="D31"/>
      <c r="E31"/>
      <c r="F31"/>
      <c r="G31"/>
      <c r="H31"/>
      <c r="I31"/>
      <c r="J31" s="296"/>
    </row>
    <row r="32" spans="1:24">
      <c r="A32" s="107"/>
      <c r="B32"/>
      <c r="C32"/>
      <c r="D32"/>
      <c r="E32"/>
      <c r="F32" s="201"/>
      <c r="G32"/>
      <c r="H32"/>
      <c r="I32"/>
      <c r="J32" s="296"/>
      <c r="K32" s="88"/>
      <c r="L32" s="38"/>
      <c r="M32" s="40"/>
    </row>
    <row r="33" spans="1:28">
      <c r="A33" s="107"/>
      <c r="B33"/>
      <c r="C33"/>
      <c r="D33"/>
      <c r="E33"/>
      <c r="F33" s="201"/>
      <c r="G33"/>
      <c r="H33"/>
      <c r="I33"/>
      <c r="J33" s="296"/>
      <c r="M33" s="40"/>
      <c r="Q33" s="16"/>
    </row>
    <row r="34" spans="1:28">
      <c r="A34" s="5" t="s">
        <v>167</v>
      </c>
      <c r="B34" s="5"/>
      <c r="C34" s="5"/>
      <c r="D34" s="5"/>
      <c r="E34" s="5"/>
      <c r="F34" s="5"/>
      <c r="G34" s="5"/>
      <c r="H34" s="5"/>
      <c r="I34" s="5"/>
      <c r="J34" s="35"/>
      <c r="M34" s="33"/>
      <c r="Q34" s="16"/>
    </row>
    <row r="35" spans="1:28" ht="13.8" thickBot="1">
      <c r="A35" s="1284" t="s">
        <v>49</v>
      </c>
      <c r="B35" s="1284" t="s">
        <v>50</v>
      </c>
      <c r="C35" s="108"/>
      <c r="D35" s="108" t="s">
        <v>51</v>
      </c>
      <c r="E35" s="121"/>
      <c r="F35" s="108"/>
      <c r="G35" s="108" t="s">
        <v>52</v>
      </c>
      <c r="H35" s="108"/>
      <c r="I35"/>
      <c r="J35" s="817"/>
      <c r="K35" s="89"/>
      <c r="L35" s="1299" t="s">
        <v>82</v>
      </c>
      <c r="M35" s="1299"/>
      <c r="N35" s="1299"/>
      <c r="O35" s="1299"/>
      <c r="P35" s="1299"/>
      <c r="Q35" s="1299"/>
      <c r="R35" s="1299"/>
      <c r="S35" s="1299"/>
      <c r="T35" s="15"/>
      <c r="U35" s="1299" t="s">
        <v>83</v>
      </c>
      <c r="V35" s="1299"/>
      <c r="W35" s="1299"/>
      <c r="X35" s="1299"/>
      <c r="Y35" s="1299"/>
      <c r="Z35" s="1299"/>
      <c r="AA35" s="1299"/>
      <c r="AB35" s="1299"/>
    </row>
    <row r="36" spans="1:28" ht="40.799999999999997" thickTop="1" thickBot="1">
      <c r="A36" s="1285"/>
      <c r="B36" s="1285"/>
      <c r="C36" s="798" t="s">
        <v>84</v>
      </c>
      <c r="D36" s="798" t="s">
        <v>85</v>
      </c>
      <c r="E36" s="694" t="s">
        <v>55</v>
      </c>
      <c r="F36" s="798" t="s">
        <v>86</v>
      </c>
      <c r="G36" s="798" t="s">
        <v>85</v>
      </c>
      <c r="H36" s="798" t="s">
        <v>57</v>
      </c>
      <c r="I36"/>
      <c r="M36" s="5"/>
      <c r="N36" s="5"/>
      <c r="O36" s="5"/>
      <c r="P36" s="5"/>
      <c r="Q36" s="5"/>
      <c r="R36" s="5"/>
      <c r="S36" s="5"/>
    </row>
    <row r="37" spans="1:28" ht="14.4" thickTop="1" thickBot="1">
      <c r="A37" s="1298" t="s">
        <v>62</v>
      </c>
      <c r="B37" s="695" t="s">
        <v>63</v>
      </c>
      <c r="C37" s="696">
        <v>12610.288600000042</v>
      </c>
      <c r="D37" s="696">
        <v>10361.641995810414</v>
      </c>
      <c r="E37" s="697">
        <v>0.82168159068226088</v>
      </c>
      <c r="F37" s="696">
        <v>27388.770799999998</v>
      </c>
      <c r="G37" s="696">
        <v>9362.1152605764746</v>
      </c>
      <c r="H37" s="698">
        <v>0.34182312630753314</v>
      </c>
      <c r="I37" s="23"/>
      <c r="J37" s="170"/>
      <c r="O37" s="1"/>
      <c r="P37" s="1"/>
      <c r="Q37" s="1"/>
      <c r="R37" s="1"/>
    </row>
    <row r="38" spans="1:28" ht="13.8" thickBot="1">
      <c r="A38" s="1296"/>
      <c r="B38" s="786" t="s">
        <v>13</v>
      </c>
      <c r="C38" s="786">
        <v>11023.933500000041</v>
      </c>
      <c r="D38" s="786">
        <v>8409.1230599481441</v>
      </c>
      <c r="E38" s="229">
        <v>0.76280604014421105</v>
      </c>
      <c r="F38" s="786">
        <v>10933.6198</v>
      </c>
      <c r="G38" s="786">
        <v>8072.7581375502177</v>
      </c>
      <c r="H38" s="230">
        <v>0.738342679297319</v>
      </c>
      <c r="I38" s="23"/>
      <c r="J38" s="196"/>
      <c r="O38" s="1" t="s">
        <v>58</v>
      </c>
      <c r="P38" s="1" t="s">
        <v>59</v>
      </c>
      <c r="Q38" s="1" t="s">
        <v>60</v>
      </c>
      <c r="R38" s="1" t="s">
        <v>61</v>
      </c>
    </row>
    <row r="39" spans="1:28" ht="13.8" thickBot="1">
      <c r="A39" s="1296"/>
      <c r="B39" s="786" t="s">
        <v>14</v>
      </c>
      <c r="C39" s="786">
        <v>1113.1700000000003</v>
      </c>
      <c r="D39" s="786">
        <v>1523.6373516486351</v>
      </c>
      <c r="E39" s="229">
        <v>1.3687373461812973</v>
      </c>
      <c r="F39" s="786">
        <v>12127.82</v>
      </c>
      <c r="G39" s="786">
        <v>929.41878450566742</v>
      </c>
      <c r="H39" s="230">
        <v>7.6635272003185026E-2</v>
      </c>
      <c r="I39" s="23"/>
      <c r="J39" s="38"/>
      <c r="K39" s="89"/>
      <c r="L39" s="296"/>
      <c r="M39" s="322" t="s">
        <v>14</v>
      </c>
      <c r="O39" s="319">
        <v>1523.6373516486351</v>
      </c>
      <c r="P39" s="23">
        <v>3.2525621958657144E-2</v>
      </c>
      <c r="Q39" s="319">
        <v>929.41878450566742</v>
      </c>
      <c r="R39" s="23">
        <v>2.0696150205311657E-2</v>
      </c>
      <c r="S39" s="24"/>
      <c r="T39" s="15"/>
    </row>
    <row r="40" spans="1:28" ht="13.8" thickBot="1">
      <c r="A40" s="1296"/>
      <c r="B40" s="786" t="s">
        <v>15</v>
      </c>
      <c r="C40" s="786">
        <v>18.829999999999998</v>
      </c>
      <c r="D40" s="786">
        <v>61.014928983596803</v>
      </c>
      <c r="E40" s="229">
        <v>3.2403042476684445</v>
      </c>
      <c r="F40" s="786">
        <v>1743.9999999999998</v>
      </c>
      <c r="G40" s="786">
        <v>39.158615159994049</v>
      </c>
      <c r="H40" s="230">
        <v>2.2453334380730536E-2</v>
      </c>
      <c r="I40" s="23"/>
      <c r="J40" s="295"/>
      <c r="K40" s="89"/>
      <c r="L40" s="296"/>
      <c r="M40" s="322" t="s">
        <v>13</v>
      </c>
      <c r="O40" s="319">
        <v>8409.1230599481441</v>
      </c>
      <c r="P40" s="23">
        <v>0.17951250496435314</v>
      </c>
      <c r="Q40" s="319">
        <v>8072.7581375502177</v>
      </c>
      <c r="R40" s="23">
        <v>0.17976289889035754</v>
      </c>
      <c r="S40" s="24"/>
      <c r="T40" s="15"/>
    </row>
    <row r="41" spans="1:28" ht="13.8" thickBot="1">
      <c r="A41" s="1296"/>
      <c r="B41" s="786" t="s">
        <v>37</v>
      </c>
      <c r="C41" s="786">
        <v>0</v>
      </c>
      <c r="D41" s="786">
        <v>0</v>
      </c>
      <c r="E41" s="683" t="s">
        <v>87</v>
      </c>
      <c r="F41" s="786">
        <v>2021.394</v>
      </c>
      <c r="G41" s="786">
        <v>0</v>
      </c>
      <c r="H41" s="230">
        <v>0</v>
      </c>
      <c r="I41" s="23"/>
      <c r="K41" s="90"/>
      <c r="L41" s="35"/>
      <c r="M41" s="323" t="s">
        <v>65</v>
      </c>
      <c r="O41" s="319">
        <v>367.86665523003842</v>
      </c>
      <c r="P41" s="23">
        <v>7.8529787591917442E-3</v>
      </c>
      <c r="Q41" s="319">
        <v>320.77972336059349</v>
      </c>
      <c r="R41" s="23">
        <v>7.1430720447728168E-3</v>
      </c>
    </row>
    <row r="42" spans="1:28" ht="13.8" thickBot="1">
      <c r="A42" s="1297"/>
      <c r="B42" s="786" t="s">
        <v>65</v>
      </c>
      <c r="C42" s="786">
        <v>454.35510000000016</v>
      </c>
      <c r="D42" s="786">
        <v>367.86665523003842</v>
      </c>
      <c r="E42" s="229">
        <v>0.80964570493439669</v>
      </c>
      <c r="F42" s="786">
        <v>561.9369999999999</v>
      </c>
      <c r="G42" s="786">
        <v>320.77972336059349</v>
      </c>
      <c r="H42" s="230">
        <v>0.57084641758879295</v>
      </c>
      <c r="I42" s="23"/>
      <c r="J42" s="42"/>
      <c r="M42" s="323" t="s">
        <v>18</v>
      </c>
      <c r="O42" s="319">
        <v>4057.8234270663875</v>
      </c>
      <c r="P42" s="23">
        <v>8.6623782634977317E-2</v>
      </c>
      <c r="Q42" s="319">
        <v>3327.4152101944373</v>
      </c>
      <c r="R42" s="23">
        <v>7.4094354594145623E-2</v>
      </c>
    </row>
    <row r="43" spans="1:28" ht="13.8" thickBot="1">
      <c r="A43" s="1295" t="s">
        <v>66</v>
      </c>
      <c r="B43" s="692" t="s">
        <v>67</v>
      </c>
      <c r="C43" s="692">
        <v>4155.6677063194675</v>
      </c>
      <c r="D43" s="692">
        <v>5831.1534270663869</v>
      </c>
      <c r="E43" s="699">
        <v>1.4031808698753827</v>
      </c>
      <c r="F43" s="692">
        <v>8362.6817273037213</v>
      </c>
      <c r="G43" s="692">
        <v>4872.4152101944373</v>
      </c>
      <c r="H43" s="693">
        <v>0.58263788687380691</v>
      </c>
      <c r="I43" s="23"/>
      <c r="J43" s="42"/>
      <c r="M43" s="323"/>
      <c r="O43" s="319"/>
      <c r="P43" s="23"/>
      <c r="Q43" s="319"/>
      <c r="R43" s="23"/>
    </row>
    <row r="44" spans="1:28" ht="13.8" thickBot="1">
      <c r="A44" s="1296"/>
      <c r="B44" s="786" t="s">
        <v>18</v>
      </c>
      <c r="C44" s="786">
        <v>2376.626500000023</v>
      </c>
      <c r="D44" s="786">
        <v>4057.8234270663875</v>
      </c>
      <c r="E44" s="229">
        <v>1.7073879412967701</v>
      </c>
      <c r="F44" s="786">
        <v>4322.0429999999997</v>
      </c>
      <c r="G44" s="786">
        <v>3327.4152101944373</v>
      </c>
      <c r="H44" s="230">
        <v>0.76987091757172188</v>
      </c>
      <c r="I44" s="23"/>
      <c r="J44" s="32"/>
      <c r="K44" s="89"/>
      <c r="L44" s="296"/>
      <c r="M44" s="323" t="s">
        <v>19</v>
      </c>
      <c r="O44" s="319">
        <v>458</v>
      </c>
      <c r="P44" s="23">
        <v>9.7770869432585918E-3</v>
      </c>
      <c r="Q44" s="319">
        <v>458</v>
      </c>
      <c r="R44" s="23">
        <v>1.019867141922925E-2</v>
      </c>
      <c r="S44" s="24"/>
      <c r="T44" s="15"/>
    </row>
    <row r="45" spans="1:28" ht="15.75" customHeight="1" thickBot="1">
      <c r="A45" s="1296"/>
      <c r="B45" s="786" t="s">
        <v>19</v>
      </c>
      <c r="C45" s="786">
        <v>547.14120631944377</v>
      </c>
      <c r="D45" s="786">
        <v>458</v>
      </c>
      <c r="E45" s="229">
        <v>0.83707824362364069</v>
      </c>
      <c r="F45" s="786">
        <v>1542.9512273037219</v>
      </c>
      <c r="G45" s="786">
        <v>458</v>
      </c>
      <c r="H45" s="230">
        <v>0.2968337507338753</v>
      </c>
      <c r="I45" s="23"/>
      <c r="J45" s="35"/>
      <c r="K45" s="89"/>
      <c r="L45" s="296"/>
      <c r="M45" s="323" t="s">
        <v>69</v>
      </c>
      <c r="O45" s="319">
        <v>1315.33</v>
      </c>
      <c r="P45" s="23">
        <v>2.8078811722874068E-2</v>
      </c>
      <c r="Q45" s="319">
        <v>1087</v>
      </c>
      <c r="R45" s="23">
        <v>2.4205143739524444E-2</v>
      </c>
      <c r="S45" s="24"/>
      <c r="T45" s="15"/>
    </row>
    <row r="46" spans="1:28" ht="13.8" thickBot="1">
      <c r="A46" s="1296"/>
      <c r="B46" s="786" t="s">
        <v>69</v>
      </c>
      <c r="C46" s="786">
        <v>1231.9000000000001</v>
      </c>
      <c r="D46" s="786">
        <v>1315.33</v>
      </c>
      <c r="E46" s="229">
        <v>1.067724652975079</v>
      </c>
      <c r="F46" s="786">
        <v>2497.6875</v>
      </c>
      <c r="G46" s="786">
        <v>1087</v>
      </c>
      <c r="H46" s="230">
        <v>0.43520256237019245</v>
      </c>
      <c r="I46" s="23"/>
      <c r="J46" s="117"/>
      <c r="K46" s="90"/>
      <c r="L46" s="35"/>
      <c r="M46" s="323" t="s">
        <v>22</v>
      </c>
      <c r="O46" s="319">
        <v>296.47580645161293</v>
      </c>
      <c r="P46" s="23">
        <v>6.328973223253551E-3</v>
      </c>
      <c r="Q46" s="319">
        <v>296.47580645161293</v>
      </c>
      <c r="R46" s="23">
        <v>6.6018762745655183E-3</v>
      </c>
      <c r="S46" s="24"/>
      <c r="T46" s="15"/>
    </row>
    <row r="47" spans="1:28" ht="13.8" thickBot="1">
      <c r="A47" s="1296" t="s">
        <v>70</v>
      </c>
      <c r="B47" s="692" t="s">
        <v>71</v>
      </c>
      <c r="C47" s="692">
        <v>3781</v>
      </c>
      <c r="D47" s="692">
        <v>3765.0383064516127</v>
      </c>
      <c r="E47" s="699">
        <v>0.99577844656218273</v>
      </c>
      <c r="F47" s="692">
        <v>3340</v>
      </c>
      <c r="G47" s="692">
        <v>3765.0383064516127</v>
      </c>
      <c r="H47" s="693">
        <v>1.1272569779795247</v>
      </c>
      <c r="I47" s="23"/>
      <c r="J47" s="42"/>
      <c r="K47" s="90"/>
      <c r="L47" s="35"/>
      <c r="M47" s="323"/>
      <c r="O47" s="319"/>
      <c r="P47" s="23"/>
      <c r="Q47" s="319"/>
      <c r="R47" s="23"/>
      <c r="S47" s="24"/>
      <c r="T47" s="15"/>
    </row>
    <row r="48" spans="1:28" ht="13.8" thickBot="1">
      <c r="A48" s="1296"/>
      <c r="B48" s="786" t="s">
        <v>22</v>
      </c>
      <c r="C48" s="786">
        <v>319</v>
      </c>
      <c r="D48" s="786">
        <v>296.47580645161293</v>
      </c>
      <c r="E48" s="229">
        <v>0.92939124279502483</v>
      </c>
      <c r="F48" s="786">
        <v>474</v>
      </c>
      <c r="G48" s="786">
        <v>296.47580645161293</v>
      </c>
      <c r="H48" s="230">
        <v>0.62547638491901458</v>
      </c>
      <c r="I48" s="23"/>
      <c r="K48" s="89"/>
      <c r="L48" s="296"/>
      <c r="M48" s="323" t="s">
        <v>21</v>
      </c>
      <c r="O48" s="319">
        <v>3468.5625</v>
      </c>
      <c r="P48" s="23">
        <v>7.4044622555952802E-2</v>
      </c>
      <c r="Q48" s="319">
        <v>3468.5625</v>
      </c>
      <c r="R48" s="23">
        <v>7.7237400075459289E-2</v>
      </c>
      <c r="S48" s="24"/>
      <c r="T48" s="15"/>
    </row>
    <row r="49" spans="1:29" ht="13.8" thickBot="1">
      <c r="A49" s="1296"/>
      <c r="B49" s="786" t="s">
        <v>21</v>
      </c>
      <c r="C49" s="786">
        <v>3462</v>
      </c>
      <c r="D49" s="786">
        <v>3468.5625</v>
      </c>
      <c r="E49" s="229">
        <v>1.0018955805892549</v>
      </c>
      <c r="F49" s="786">
        <v>2866</v>
      </c>
      <c r="G49" s="786">
        <v>3468.5625</v>
      </c>
      <c r="H49" s="230">
        <v>1.2102451151430564</v>
      </c>
      <c r="I49" s="23"/>
      <c r="J49" s="42"/>
      <c r="K49" s="89"/>
      <c r="L49" s="296"/>
      <c r="M49" s="323" t="s">
        <v>24</v>
      </c>
      <c r="O49" s="319">
        <v>14294</v>
      </c>
      <c r="P49" s="23">
        <v>0.30513904097584788</v>
      </c>
      <c r="Q49" s="319">
        <v>14294</v>
      </c>
      <c r="R49" s="23">
        <v>0.31829652678267006</v>
      </c>
      <c r="S49" s="24"/>
      <c r="T49" s="15"/>
    </row>
    <row r="50" spans="1:29" ht="13.8" thickBot="1">
      <c r="A50" s="1296"/>
      <c r="B50" s="786" t="s">
        <v>73</v>
      </c>
      <c r="C50" s="1293" t="s">
        <v>88</v>
      </c>
      <c r="D50" s="1293"/>
      <c r="E50" s="1293"/>
      <c r="F50" s="1293"/>
      <c r="G50" s="1293"/>
      <c r="H50" s="1293"/>
      <c r="I50" s="23"/>
      <c r="J50" s="5"/>
      <c r="K50" s="89"/>
      <c r="L50" s="296"/>
      <c r="M50" s="323" t="s">
        <v>25</v>
      </c>
      <c r="O50" s="319">
        <v>309.39999999999998</v>
      </c>
      <c r="P50" s="23">
        <v>6.6048705245506734E-3</v>
      </c>
      <c r="Q50" s="319">
        <v>309.39999999999998</v>
      </c>
      <c r="R50" s="23">
        <v>6.8896701683614182E-3</v>
      </c>
      <c r="S50" s="24"/>
      <c r="T50" s="15"/>
    </row>
    <row r="51" spans="1:29" ht="13.8" thickBot="1">
      <c r="A51" s="1297"/>
      <c r="B51" s="786" t="s">
        <v>75</v>
      </c>
      <c r="C51" s="1294"/>
      <c r="D51" s="1294"/>
      <c r="E51" s="1294"/>
      <c r="F51" s="1294"/>
      <c r="G51" s="1294"/>
      <c r="H51" s="1294"/>
      <c r="I51" s="23"/>
      <c r="J51" s="101"/>
      <c r="K51" s="90"/>
      <c r="L51" s="35"/>
      <c r="M51" s="323" t="s">
        <v>26</v>
      </c>
      <c r="O51" s="319">
        <v>12344</v>
      </c>
      <c r="P51" s="23">
        <v>0.2635117057370831</v>
      </c>
      <c r="Q51" s="319">
        <v>12344</v>
      </c>
      <c r="R51" s="23">
        <v>0.27487423580560233</v>
      </c>
      <c r="S51" s="24"/>
      <c r="T51" s="15"/>
    </row>
    <row r="52" spans="1:29" ht="13.8" thickBot="1">
      <c r="A52" s="1295" t="s">
        <v>76</v>
      </c>
      <c r="B52" s="692" t="s">
        <v>77</v>
      </c>
      <c r="C52" s="692">
        <v>27155.5</v>
      </c>
      <c r="D52" s="692">
        <v>26947.4</v>
      </c>
      <c r="E52" s="699">
        <v>0.99233672736646361</v>
      </c>
      <c r="F52" s="692">
        <v>27235.859999999997</v>
      </c>
      <c r="G52" s="692">
        <v>26947.4</v>
      </c>
      <c r="H52" s="693">
        <v>0.98940881617103349</v>
      </c>
      <c r="I52" s="23"/>
      <c r="J52" s="101"/>
      <c r="K52" s="90"/>
      <c r="L52" s="35"/>
      <c r="M52" s="691"/>
      <c r="O52" s="319"/>
      <c r="P52" s="23"/>
      <c r="Q52" s="319"/>
      <c r="R52" s="23"/>
      <c r="S52" s="24"/>
      <c r="T52" s="15"/>
    </row>
    <row r="53" spans="1:29" s="5" customFormat="1" ht="13.5" customHeight="1" thickBot="1">
      <c r="A53" s="1296"/>
      <c r="B53" s="786" t="s">
        <v>25</v>
      </c>
      <c r="C53" s="786">
        <v>267.12</v>
      </c>
      <c r="D53" s="786">
        <v>309.39999999999998</v>
      </c>
      <c r="E53" s="229">
        <v>1.1582809224318658</v>
      </c>
      <c r="F53" s="786">
        <v>268.38</v>
      </c>
      <c r="G53" s="786">
        <v>309.39999999999998</v>
      </c>
      <c r="H53" s="230">
        <v>1.1528429838288992</v>
      </c>
      <c r="I53" s="23"/>
      <c r="J53" s="72"/>
      <c r="K53" s="91"/>
      <c r="L53" s="36"/>
      <c r="M53" s="30"/>
      <c r="N53"/>
      <c r="O53" s="320">
        <v>46844.218800344817</v>
      </c>
      <c r="P53" s="320">
        <v>1</v>
      </c>
      <c r="Q53" s="320">
        <v>44907.810162062531</v>
      </c>
      <c r="R53" s="320">
        <v>1</v>
      </c>
    </row>
    <row r="54" spans="1:29" ht="13.8" thickBot="1">
      <c r="A54" s="1296"/>
      <c r="B54" s="786" t="s">
        <v>24</v>
      </c>
      <c r="C54" s="786">
        <v>13120.38</v>
      </c>
      <c r="D54" s="786">
        <v>14294</v>
      </c>
      <c r="E54" s="229">
        <v>1.0894501531205651</v>
      </c>
      <c r="F54" s="786">
        <v>11967.479999999998</v>
      </c>
      <c r="G54" s="786">
        <v>14294</v>
      </c>
      <c r="H54" s="230">
        <v>1.194403500152079</v>
      </c>
      <c r="I54" s="23"/>
      <c r="J54" s="101"/>
      <c r="M54" s="33"/>
    </row>
    <row r="55" spans="1:29" ht="13.8" thickBot="1">
      <c r="A55" s="1297"/>
      <c r="B55" s="786" t="s">
        <v>26</v>
      </c>
      <c r="C55" s="786">
        <v>13768</v>
      </c>
      <c r="D55" s="786">
        <v>12344</v>
      </c>
      <c r="E55" s="229">
        <v>0.89657176060429977</v>
      </c>
      <c r="F55" s="786">
        <v>15000</v>
      </c>
      <c r="G55" s="786">
        <v>12344</v>
      </c>
      <c r="H55" s="230">
        <v>0.82293333333333329</v>
      </c>
      <c r="I55" s="23"/>
      <c r="J55" s="72"/>
      <c r="K55" s="88"/>
      <c r="L55" s="38"/>
      <c r="M55" s="67"/>
      <c r="N55" s="1"/>
      <c r="O55" s="1"/>
      <c r="P55" s="1"/>
    </row>
    <row r="56" spans="1:29" ht="13.8" thickBot="1">
      <c r="A56" s="313" t="s">
        <v>79</v>
      </c>
      <c r="B56" s="313"/>
      <c r="C56" s="313">
        <v>47702.456306319509</v>
      </c>
      <c r="D56" s="313">
        <v>46905.233729328414</v>
      </c>
      <c r="E56" s="314">
        <v>0.9832875990311325</v>
      </c>
      <c r="F56" s="313">
        <v>66327.312527303715</v>
      </c>
      <c r="G56" s="313">
        <v>44946.968777222522</v>
      </c>
      <c r="H56" s="316">
        <v>0.67765400201794779</v>
      </c>
      <c r="I56" s="23"/>
      <c r="J56" s="73"/>
      <c r="M56" s="67"/>
      <c r="N56" s="1"/>
      <c r="O56" s="1"/>
      <c r="P56" s="1"/>
    </row>
    <row r="57" spans="1:29">
      <c r="A57" t="s">
        <v>80</v>
      </c>
      <c r="B57"/>
      <c r="C57"/>
      <c r="D57"/>
      <c r="E57" s="118"/>
      <c r="F57"/>
      <c r="G57"/>
      <c r="H57"/>
      <c r="I57"/>
      <c r="J57" s="74"/>
      <c r="K57" s="297"/>
      <c r="L57" s="295"/>
      <c r="M57" s="67"/>
      <c r="N57" s="1"/>
      <c r="O57" s="1"/>
      <c r="P57" s="1"/>
    </row>
    <row r="58" spans="1:29">
      <c r="B58"/>
      <c r="C58"/>
      <c r="D58"/>
      <c r="E58"/>
      <c r="F58"/>
      <c r="G58"/>
      <c r="H58"/>
      <c r="I58"/>
      <c r="J58" s="72"/>
      <c r="M58" s="68"/>
      <c r="N58" s="1"/>
      <c r="O58" s="1"/>
      <c r="P58" s="1"/>
    </row>
    <row r="59" spans="1:29">
      <c r="A59" s="107"/>
      <c r="B59"/>
      <c r="C59"/>
      <c r="D59"/>
      <c r="E59"/>
      <c r="F59"/>
      <c r="G59"/>
      <c r="H59"/>
      <c r="I59"/>
      <c r="J59" s="72"/>
      <c r="K59" s="93"/>
      <c r="L59" s="32"/>
      <c r="M59" s="67"/>
      <c r="N59" s="1"/>
      <c r="O59" s="1"/>
      <c r="P59" s="1"/>
    </row>
    <row r="60" spans="1:29">
      <c r="A60" s="1299" t="s">
        <v>89</v>
      </c>
      <c r="B60" s="1299"/>
      <c r="C60" s="1299"/>
      <c r="D60" s="1299"/>
      <c r="E60" s="1299"/>
      <c r="F60" s="1299"/>
      <c r="G60" s="1299"/>
      <c r="H60" s="1299"/>
      <c r="I60" s="5"/>
      <c r="J60" s="5"/>
      <c r="K60" s="85"/>
      <c r="L60" s="5"/>
      <c r="M60" s="1299"/>
      <c r="N60" s="1299"/>
      <c r="O60" s="1299"/>
      <c r="P60" s="1299"/>
      <c r="Q60" s="1299"/>
      <c r="R60" s="1299"/>
      <c r="S60" s="1299"/>
      <c r="T60" s="1299"/>
      <c r="V60" s="5"/>
      <c r="W60" s="5"/>
      <c r="X60" s="5"/>
      <c r="Y60" s="5"/>
      <c r="Z60" s="5"/>
      <c r="AA60" s="5"/>
      <c r="AB60" s="5"/>
      <c r="AC60" s="5"/>
    </row>
    <row r="61" spans="1:29" ht="13.8" thickBot="1">
      <c r="A61" s="1284" t="s">
        <v>49</v>
      </c>
      <c r="B61" s="1284" t="s">
        <v>50</v>
      </c>
      <c r="C61" s="108"/>
      <c r="D61" s="108" t="s">
        <v>51</v>
      </c>
      <c r="E61" s="121"/>
      <c r="F61" s="108"/>
      <c r="G61" s="108" t="s">
        <v>52</v>
      </c>
      <c r="H61" s="108"/>
      <c r="I61"/>
      <c r="J61" s="295"/>
      <c r="K61" s="85"/>
      <c r="L61" s="5" t="s">
        <v>90</v>
      </c>
      <c r="M61" s="5"/>
      <c r="N61" s="5"/>
      <c r="O61" s="5"/>
      <c r="P61" s="5"/>
      <c r="Q61" s="5"/>
      <c r="R61" s="5"/>
      <c r="S61" s="5"/>
      <c r="U61" s="5" t="s">
        <v>91</v>
      </c>
      <c r="V61" s="5"/>
      <c r="W61" s="5"/>
      <c r="X61" s="5"/>
      <c r="Y61" s="5"/>
      <c r="Z61" s="5"/>
      <c r="AA61" s="5"/>
      <c r="AB61" s="5"/>
    </row>
    <row r="62" spans="1:29" ht="54" thickTop="1" thickBot="1">
      <c r="A62" s="1285"/>
      <c r="B62" s="1285"/>
      <c r="C62" s="798" t="s">
        <v>53</v>
      </c>
      <c r="D62" s="798" t="s">
        <v>54</v>
      </c>
      <c r="E62" s="694" t="s">
        <v>55</v>
      </c>
      <c r="F62" s="798" t="s">
        <v>56</v>
      </c>
      <c r="G62" s="798" t="s">
        <v>54</v>
      </c>
      <c r="H62" s="798" t="s">
        <v>57</v>
      </c>
      <c r="I62"/>
      <c r="J62" s="28"/>
      <c r="K62" s="297"/>
      <c r="L62"/>
      <c r="M62" s="821" t="s">
        <v>92</v>
      </c>
      <c r="N62" s="821" t="s">
        <v>93</v>
      </c>
      <c r="O62" s="821" t="s">
        <v>94</v>
      </c>
      <c r="P62" s="821" t="s">
        <v>95</v>
      </c>
    </row>
    <row r="63" spans="1:29" ht="13.8" thickTop="1">
      <c r="A63" s="1298" t="s">
        <v>62</v>
      </c>
      <c r="B63" s="695" t="s">
        <v>63</v>
      </c>
      <c r="C63" s="696">
        <v>165339420.73510018</v>
      </c>
      <c r="D63" s="696">
        <v>132383376.17870593</v>
      </c>
      <c r="E63" s="697">
        <v>0.80067642423161123</v>
      </c>
      <c r="F63" s="696">
        <v>125328435.20719546</v>
      </c>
      <c r="G63" s="696">
        <v>124506755.93164976</v>
      </c>
      <c r="H63" s="698">
        <v>0.99344379211160427</v>
      </c>
      <c r="I63" s="23"/>
      <c r="J63" s="690"/>
      <c r="K63" s="298"/>
      <c r="L63" s="322"/>
      <c r="M63" s="33"/>
      <c r="N63" s="33"/>
      <c r="O63" s="23"/>
      <c r="P63" s="23"/>
    </row>
    <row r="64" spans="1:29" ht="13.8" thickBot="1">
      <c r="A64" s="1296"/>
      <c r="B64" s="786" t="s">
        <v>13</v>
      </c>
      <c r="C64" s="786">
        <v>132721811.08520018</v>
      </c>
      <c r="D64" s="786">
        <v>96808340.996106386</v>
      </c>
      <c r="E64" s="231">
        <v>0.72940792628244577</v>
      </c>
      <c r="F64" s="786">
        <v>58370690.221995525</v>
      </c>
      <c r="G64" s="786">
        <v>92936007.356262133</v>
      </c>
      <c r="H64" s="230">
        <v>1.5921690664065771</v>
      </c>
      <c r="I64" s="23"/>
      <c r="J64" s="195"/>
      <c r="K64" s="298"/>
      <c r="L64" s="322" t="s">
        <v>13</v>
      </c>
      <c r="M64" s="33">
        <v>0.50012035564992097</v>
      </c>
      <c r="N64" s="33">
        <v>0.51603430192810718</v>
      </c>
      <c r="O64" s="23">
        <v>0.23991944983534477</v>
      </c>
      <c r="P64" s="23">
        <v>0.24121822879956242</v>
      </c>
    </row>
    <row r="65" spans="1:16" ht="13.8" thickBot="1">
      <c r="A65" s="1296"/>
      <c r="B65" s="786" t="s">
        <v>14</v>
      </c>
      <c r="C65" s="786">
        <v>11311976.460000001</v>
      </c>
      <c r="D65" s="786">
        <v>11226522.013658632</v>
      </c>
      <c r="E65" s="231">
        <v>0.99244566618012842</v>
      </c>
      <c r="F65" s="786">
        <v>44361460.039999917</v>
      </c>
      <c r="G65" s="786">
        <v>7790669.4691317659</v>
      </c>
      <c r="H65" s="230">
        <v>0.17561796798633458</v>
      </c>
      <c r="I65" s="23"/>
      <c r="J65" s="28"/>
      <c r="K65" s="86"/>
      <c r="L65" s="322" t="s">
        <v>14</v>
      </c>
      <c r="M65" s="33">
        <v>5.79971945021601E-2</v>
      </c>
      <c r="N65" s="33">
        <v>4.3258289175741517E-2</v>
      </c>
      <c r="O65" s="23">
        <v>3.2212860695799567E-2</v>
      </c>
      <c r="P65" s="23">
        <v>2.3262804156150646E-2</v>
      </c>
    </row>
    <row r="66" spans="1:16" ht="13.8" thickBot="1">
      <c r="A66" s="1296"/>
      <c r="B66" s="786" t="s">
        <v>15</v>
      </c>
      <c r="C66" s="786">
        <v>225771.05</v>
      </c>
      <c r="D66" s="786">
        <v>328092.09408457146</v>
      </c>
      <c r="E66" s="231">
        <v>1.4532071055370983</v>
      </c>
      <c r="F66" s="786">
        <v>10059398.3332</v>
      </c>
      <c r="G66" s="786">
        <v>214029.81771158858</v>
      </c>
      <c r="H66" s="230">
        <v>2.1276602299881632E-2</v>
      </c>
      <c r="I66" s="23"/>
      <c r="J66" s="28"/>
      <c r="K66" s="86"/>
      <c r="L66" s="323" t="s">
        <v>15</v>
      </c>
      <c r="M66" s="710">
        <v>1.6949524502863104E-3</v>
      </c>
      <c r="N66" s="710">
        <v>1.1884169625580286E-3</v>
      </c>
      <c r="O66" s="23">
        <v>9.5899875456373156E-4</v>
      </c>
      <c r="P66" s="23">
        <v>6.4458870619404397E-4</v>
      </c>
    </row>
    <row r="67" spans="1:16" ht="13.8" thickBot="1">
      <c r="A67" s="1296"/>
      <c r="B67" s="786" t="s">
        <v>37</v>
      </c>
      <c r="C67" s="786">
        <v>16267234</v>
      </c>
      <c r="D67" s="786">
        <v>20470641.494293272</v>
      </c>
      <c r="E67" s="231">
        <v>1.2583971862882941</v>
      </c>
      <c r="F67" s="786">
        <v>9027253.0320000015</v>
      </c>
      <c r="G67" s="786">
        <v>20470641.494293272</v>
      </c>
      <c r="H67" s="230">
        <v>2.267649020330825</v>
      </c>
      <c r="I67" s="23"/>
      <c r="J67" s="28"/>
      <c r="K67" s="86"/>
      <c r="L67" s="323" t="s">
        <v>64</v>
      </c>
      <c r="M67" s="33">
        <v>0.10575312415404105</v>
      </c>
      <c r="N67" s="33">
        <v>0.11366480542932847</v>
      </c>
      <c r="O67" s="23">
        <v>0</v>
      </c>
      <c r="P67" s="23">
        <v>0</v>
      </c>
    </row>
    <row r="68" spans="1:16" ht="13.8" thickBot="1">
      <c r="A68" s="1297"/>
      <c r="B68" s="786" t="s">
        <v>65</v>
      </c>
      <c r="C68" s="786">
        <v>4812628.139899998</v>
      </c>
      <c r="D68" s="786">
        <v>3549779.5805630623</v>
      </c>
      <c r="E68" s="231">
        <v>0.73759689661724492</v>
      </c>
      <c r="F68" s="786">
        <v>3509633.5800000057</v>
      </c>
      <c r="G68" s="786">
        <v>3095407.7942509903</v>
      </c>
      <c r="H68" s="230">
        <v>0.88197463458592318</v>
      </c>
      <c r="I68" s="23"/>
      <c r="J68" s="38"/>
      <c r="K68" s="297"/>
      <c r="L68" s="323" t="s">
        <v>65</v>
      </c>
      <c r="M68" s="33">
        <v>1.8338471747815912E-2</v>
      </c>
      <c r="N68" s="33">
        <v>1.7187488958567806E-2</v>
      </c>
      <c r="O68" s="23">
        <v>8.9568474754748491E-3</v>
      </c>
      <c r="P68" s="23">
        <v>8.1798454467658117E-3</v>
      </c>
    </row>
    <row r="69" spans="1:16" ht="13.8" thickBot="1">
      <c r="A69" s="1295" t="s">
        <v>66</v>
      </c>
      <c r="B69" s="692" t="s">
        <v>67</v>
      </c>
      <c r="C69" s="692">
        <v>40716944.49296917</v>
      </c>
      <c r="D69" s="692">
        <v>37992873.30613786</v>
      </c>
      <c r="E69" s="699">
        <v>0.93309735735937427</v>
      </c>
      <c r="F69" s="692">
        <v>52738257.627299711</v>
      </c>
      <c r="G69" s="692">
        <v>32395975.247989349</v>
      </c>
      <c r="H69" s="693">
        <v>0.61427845183910146</v>
      </c>
      <c r="I69" s="23"/>
      <c r="J69" s="38"/>
      <c r="K69" s="297"/>
      <c r="L69" s="323"/>
      <c r="M69" s="33"/>
      <c r="N69" s="33"/>
      <c r="O69" s="23"/>
      <c r="P69" s="23"/>
    </row>
    <row r="70" spans="1:16" ht="13.5" customHeight="1" thickBot="1">
      <c r="A70" s="1296"/>
      <c r="B70" s="786" t="s">
        <v>18</v>
      </c>
      <c r="C70" s="786">
        <v>9090633.5415600128</v>
      </c>
      <c r="D70" s="786">
        <v>9544725.8048650622</v>
      </c>
      <c r="E70" s="231">
        <v>1.0499516630198609</v>
      </c>
      <c r="F70" s="786">
        <v>17468255.689299565</v>
      </c>
      <c r="G70" s="786">
        <v>7826675.1599893505</v>
      </c>
      <c r="H70" s="230">
        <v>0.44805132803177911</v>
      </c>
      <c r="I70" s="23"/>
      <c r="L70" s="323" t="s">
        <v>18</v>
      </c>
      <c r="M70" s="33">
        <v>4.9308888211420571E-2</v>
      </c>
      <c r="N70" s="33">
        <v>4.3458213533110426E-2</v>
      </c>
      <c r="O70" s="23">
        <v>9.5743826199490484E-2</v>
      </c>
      <c r="P70" s="23">
        <v>8.2223898809020077E-2</v>
      </c>
    </row>
    <row r="71" spans="1:16" ht="13.8" thickBot="1">
      <c r="A71" s="1296"/>
      <c r="B71" s="786" t="s">
        <v>19</v>
      </c>
      <c r="C71" s="786">
        <v>7601396.8970091604</v>
      </c>
      <c r="D71" s="786">
        <v>6024071.5012727929</v>
      </c>
      <c r="E71" s="231">
        <v>0.79249532459527527</v>
      </c>
      <c r="F71" s="786">
        <v>10577131.688000111</v>
      </c>
      <c r="G71" s="786">
        <v>6024071.6699999999</v>
      </c>
      <c r="H71" s="230">
        <v>0.56953736113868991</v>
      </c>
      <c r="I71" s="23"/>
      <c r="K71" s="297"/>
      <c r="L71" s="323" t="s">
        <v>68</v>
      </c>
      <c r="M71" s="33">
        <v>3.1120880191493779E-2</v>
      </c>
      <c r="N71" s="33">
        <v>3.3449119533150183E-2</v>
      </c>
      <c r="O71" s="23">
        <v>1.021209515740327E-2</v>
      </c>
      <c r="P71" s="23">
        <v>1.0695184657687467E-2</v>
      </c>
    </row>
    <row r="72" spans="1:16" ht="13.8" thickBot="1">
      <c r="A72" s="1296"/>
      <c r="B72" s="786" t="s">
        <v>69</v>
      </c>
      <c r="C72" s="786">
        <v>24024914.054399997</v>
      </c>
      <c r="D72" s="786">
        <v>22424076</v>
      </c>
      <c r="E72" s="231">
        <v>0.93336758455097102</v>
      </c>
      <c r="F72" s="786">
        <v>24692870.250000037</v>
      </c>
      <c r="G72" s="786">
        <v>18545228.417999998</v>
      </c>
      <c r="H72" s="230">
        <v>0.75103575365038699</v>
      </c>
      <c r="I72" s="23"/>
      <c r="J72" s="116"/>
      <c r="K72" s="297"/>
      <c r="L72" s="323" t="s">
        <v>69</v>
      </c>
      <c r="M72" s="33">
        <v>0.11584473764189297</v>
      </c>
      <c r="N72" s="33">
        <v>0.10297380179131495</v>
      </c>
      <c r="O72" s="23">
        <v>4.0178974672132578E-2</v>
      </c>
      <c r="P72" s="23">
        <v>3.4908346588208503E-2</v>
      </c>
    </row>
    <row r="73" spans="1:16" ht="13.8" thickBot="1">
      <c r="A73" s="1296" t="s">
        <v>70</v>
      </c>
      <c r="B73" s="692" t="s">
        <v>71</v>
      </c>
      <c r="C73" s="692">
        <v>18003963</v>
      </c>
      <c r="D73" s="692">
        <v>18003963</v>
      </c>
      <c r="E73" s="699">
        <v>1</v>
      </c>
      <c r="F73" s="692">
        <v>15544697</v>
      </c>
      <c r="G73" s="692">
        <v>18003963</v>
      </c>
      <c r="H73" s="693">
        <v>1.1582061072017036</v>
      </c>
      <c r="I73" s="23"/>
      <c r="J73" s="295"/>
      <c r="K73" s="297"/>
      <c r="L73" s="323"/>
      <c r="M73" s="33"/>
      <c r="N73" s="33"/>
      <c r="O73" s="23"/>
      <c r="P73" s="23"/>
    </row>
    <row r="74" spans="1:16" ht="13.8" thickBot="1">
      <c r="A74" s="1296"/>
      <c r="B74" s="786" t="s">
        <v>22</v>
      </c>
      <c r="C74" s="786">
        <v>2145453</v>
      </c>
      <c r="D74" s="786">
        <v>2145453</v>
      </c>
      <c r="E74" s="231">
        <v>1</v>
      </c>
      <c r="F74" s="786">
        <v>1682756</v>
      </c>
      <c r="G74" s="786">
        <v>2145453</v>
      </c>
      <c r="H74" s="230">
        <v>1.274963809369867</v>
      </c>
      <c r="I74" s="23"/>
      <c r="K74" s="298"/>
      <c r="L74" s="323" t="s">
        <v>72</v>
      </c>
      <c r="M74" s="33">
        <v>1.1083597821734648E-2</v>
      </c>
      <c r="N74" s="33">
        <v>1.1912792174624919E-2</v>
      </c>
      <c r="O74" s="23">
        <v>4.6598420072210692E-3</v>
      </c>
      <c r="P74" s="23">
        <v>4.8802787258350536E-3</v>
      </c>
    </row>
    <row r="75" spans="1:16" ht="13.8" thickBot="1">
      <c r="A75" s="1296"/>
      <c r="B75" s="786" t="s">
        <v>21</v>
      </c>
      <c r="C75" s="786">
        <v>15858510</v>
      </c>
      <c r="D75" s="786">
        <v>15858510</v>
      </c>
      <c r="E75" s="231">
        <v>1</v>
      </c>
      <c r="F75" s="786">
        <v>13861941</v>
      </c>
      <c r="G75" s="786">
        <v>15858510</v>
      </c>
      <c r="H75" s="230">
        <v>1.1440324266276996</v>
      </c>
      <c r="I75" s="23"/>
      <c r="J75" s="296"/>
      <c r="K75" s="297"/>
      <c r="L75" s="323" t="s">
        <v>21</v>
      </c>
      <c r="M75" s="33">
        <v>8.1926449515303826E-2</v>
      </c>
      <c r="N75" s="33">
        <v>8.8055591909592529E-2</v>
      </c>
      <c r="O75" s="23">
        <v>5.4516938281133055E-2</v>
      </c>
      <c r="P75" s="23">
        <v>5.7095895886337532E-2</v>
      </c>
    </row>
    <row r="76" spans="1:16" ht="13.8" thickBot="1">
      <c r="A76" s="1296"/>
      <c r="B76" s="786" t="s">
        <v>73</v>
      </c>
      <c r="C76" s="1293" t="s">
        <v>74</v>
      </c>
      <c r="D76" s="1293"/>
      <c r="E76" s="1293"/>
      <c r="F76" s="1293"/>
      <c r="G76" s="1293"/>
      <c r="H76" s="1293"/>
      <c r="I76" s="23"/>
      <c r="J76" s="296"/>
      <c r="K76" s="297"/>
      <c r="L76" s="323" t="s">
        <v>96</v>
      </c>
      <c r="M76" s="711">
        <v>4.4335879120124713E-4</v>
      </c>
      <c r="N76" s="711">
        <v>4.7652767840567243E-4</v>
      </c>
      <c r="O76" s="23">
        <v>6.3372735866667664E-3</v>
      </c>
      <c r="P76" s="23">
        <v>6.6370622473636539E-3</v>
      </c>
    </row>
    <row r="77" spans="1:16" ht="13.5" customHeight="1" thickBot="1">
      <c r="A77" s="1297"/>
      <c r="B77" s="786" t="s">
        <v>75</v>
      </c>
      <c r="C77" s="1294"/>
      <c r="D77" s="1294"/>
      <c r="E77" s="1294"/>
      <c r="F77" s="1294"/>
      <c r="G77" s="1294"/>
      <c r="H77" s="1294"/>
      <c r="I77" s="23"/>
      <c r="J77" s="296"/>
      <c r="K77" s="86"/>
      <c r="L77" s="323" t="s">
        <v>97</v>
      </c>
      <c r="M77" s="33">
        <v>2.6367989322728588E-2</v>
      </c>
      <c r="N77" s="33">
        <v>2.834065092549826E-2</v>
      </c>
      <c r="O77" s="23">
        <v>0.31228675952074569</v>
      </c>
      <c r="P77" s="23">
        <v>0.32705967852286449</v>
      </c>
    </row>
    <row r="78" spans="1:16" ht="13.8" thickBot="1">
      <c r="A78" s="1295" t="s">
        <v>76</v>
      </c>
      <c r="B78" s="692" t="s">
        <v>77</v>
      </c>
      <c r="C78" s="692">
        <v>7333326</v>
      </c>
      <c r="D78" s="692">
        <v>5189875</v>
      </c>
      <c r="E78" s="699">
        <v>0.70771093498366222</v>
      </c>
      <c r="F78" s="692">
        <v>4486482.0000000037</v>
      </c>
      <c r="G78" s="692">
        <v>5189875</v>
      </c>
      <c r="H78" s="693">
        <v>1.1567805242504028</v>
      </c>
      <c r="I78" s="23"/>
      <c r="J78" s="296"/>
      <c r="K78" s="298"/>
      <c r="L78" s="323" t="s">
        <v>98</v>
      </c>
      <c r="M78" s="33">
        <v>0</v>
      </c>
      <c r="N78" s="33">
        <v>0</v>
      </c>
      <c r="O78" s="23">
        <v>0.19401613381402424</v>
      </c>
      <c r="P78" s="23">
        <v>0.20319418745401027</v>
      </c>
    </row>
    <row r="79" spans="1:16" ht="13.8" thickBot="1">
      <c r="A79" s="1296"/>
      <c r="B79" s="786" t="s">
        <v>25</v>
      </c>
      <c r="C79" s="786">
        <v>137676</v>
      </c>
      <c r="D79" s="786">
        <v>85821</v>
      </c>
      <c r="E79" s="231">
        <v>0.62335483308637674</v>
      </c>
      <c r="F79" s="786">
        <v>98406.000000000349</v>
      </c>
      <c r="G79" s="786">
        <v>85821</v>
      </c>
      <c r="H79" s="230">
        <v>0.87211145661849576</v>
      </c>
      <c r="I79" s="23"/>
      <c r="J79" s="296"/>
      <c r="K79" s="297"/>
    </row>
    <row r="80" spans="1:16" ht="13.5" customHeight="1" thickBot="1">
      <c r="A80" s="1296"/>
      <c r="B80" s="786" t="s">
        <v>24</v>
      </c>
      <c r="C80" s="786">
        <v>7195650</v>
      </c>
      <c r="D80" s="786">
        <v>5104054</v>
      </c>
      <c r="E80" s="231">
        <v>0.70932493937309349</v>
      </c>
      <c r="F80" s="786">
        <v>4388076.0000000037</v>
      </c>
      <c r="G80" s="786">
        <v>5104054</v>
      </c>
      <c r="H80" s="230">
        <v>1.163164448382388</v>
      </c>
      <c r="I80" s="23"/>
      <c r="J80" s="35"/>
      <c r="K80" s="297"/>
    </row>
    <row r="81" spans="1:28" ht="13.5" customHeight="1" thickBot="1">
      <c r="A81" s="1297"/>
      <c r="B81" s="786" t="s">
        <v>26</v>
      </c>
      <c r="C81" s="1300" t="s">
        <v>78</v>
      </c>
      <c r="D81" s="1300"/>
      <c r="E81" s="1300"/>
      <c r="F81" s="1300"/>
      <c r="G81" s="1300"/>
      <c r="H81" s="1300"/>
      <c r="I81" s="23"/>
    </row>
    <row r="82" spans="1:28" ht="13.5" customHeight="1" thickBot="1">
      <c r="A82" s="313" t="s">
        <v>79</v>
      </c>
      <c r="B82" s="313"/>
      <c r="C82" s="313">
        <v>231393654.22806937</v>
      </c>
      <c r="D82" s="313">
        <v>193570087.48484379</v>
      </c>
      <c r="E82" s="399">
        <v>0.83654017276573456</v>
      </c>
      <c r="F82" s="313">
        <v>198097871.83449519</v>
      </c>
      <c r="G82" s="313">
        <v>180096569.1796391</v>
      </c>
      <c r="H82" s="316">
        <v>0.9091292476382804</v>
      </c>
      <c r="I82" s="23"/>
    </row>
    <row r="83" spans="1:28">
      <c r="A83" t="s">
        <v>80</v>
      </c>
      <c r="B83"/>
      <c r="C83"/>
      <c r="D83"/>
      <c r="E83"/>
      <c r="F83"/>
      <c r="G83"/>
      <c r="H83"/>
      <c r="I83"/>
      <c r="J83" s="296"/>
      <c r="L83" s="38"/>
      <c r="M83" s="32"/>
      <c r="N83" s="33"/>
    </row>
    <row r="84" spans="1:28">
      <c r="A84" s="107"/>
      <c r="B84"/>
      <c r="C84"/>
      <c r="D84"/>
      <c r="E84"/>
      <c r="F84" s="201"/>
      <c r="G84"/>
      <c r="H84"/>
      <c r="I84"/>
      <c r="J84" s="296"/>
      <c r="K84" s="88"/>
      <c r="M84" s="32"/>
      <c r="N84" s="33"/>
    </row>
    <row r="85" spans="1:28">
      <c r="A85" s="107"/>
      <c r="B85"/>
      <c r="C85"/>
      <c r="D85"/>
      <c r="E85"/>
      <c r="F85" s="201"/>
      <c r="G85"/>
      <c r="H85"/>
      <c r="I85"/>
      <c r="J85" s="296"/>
      <c r="M85" s="32"/>
      <c r="N85" s="33"/>
    </row>
    <row r="86" spans="1:28">
      <c r="A86" s="5" t="s">
        <v>99</v>
      </c>
      <c r="B86" s="5"/>
      <c r="C86" s="5"/>
      <c r="D86" s="5"/>
      <c r="E86" s="5"/>
      <c r="F86" s="5"/>
      <c r="G86" s="5"/>
      <c r="H86" s="5"/>
      <c r="I86" s="5"/>
      <c r="J86" s="35"/>
      <c r="L86" s="5"/>
      <c r="M86" s="32"/>
      <c r="N86" s="33"/>
    </row>
    <row r="87" spans="1:28" ht="13.8" thickBot="1">
      <c r="A87" s="1284" t="s">
        <v>49</v>
      </c>
      <c r="B87" s="1284" t="s">
        <v>50</v>
      </c>
      <c r="C87" s="108"/>
      <c r="D87" s="108" t="s">
        <v>51</v>
      </c>
      <c r="E87" s="121"/>
      <c r="F87" s="108"/>
      <c r="G87" s="108" t="s">
        <v>52</v>
      </c>
      <c r="H87" s="108"/>
      <c r="I87"/>
      <c r="J87" s="817"/>
      <c r="K87" s="89"/>
      <c r="L87" s="5" t="s">
        <v>100</v>
      </c>
      <c r="M87" s="5"/>
      <c r="N87" s="5"/>
      <c r="O87" s="5"/>
      <c r="P87" s="5"/>
      <c r="Q87" s="5"/>
      <c r="R87" s="5"/>
      <c r="S87" s="5"/>
      <c r="U87" s="5" t="s">
        <v>101</v>
      </c>
      <c r="V87" s="5"/>
      <c r="W87" s="5"/>
      <c r="X87" s="5"/>
      <c r="Y87" s="5"/>
      <c r="Z87" s="5"/>
      <c r="AA87" s="5"/>
      <c r="AB87" s="5"/>
    </row>
    <row r="88" spans="1:28" ht="40.799999999999997" thickTop="1" thickBot="1">
      <c r="A88" s="1285"/>
      <c r="B88" s="1285"/>
      <c r="C88" s="798" t="s">
        <v>84</v>
      </c>
      <c r="D88" s="798" t="s">
        <v>85</v>
      </c>
      <c r="E88" s="694" t="s">
        <v>55</v>
      </c>
      <c r="F88" s="798" t="s">
        <v>86</v>
      </c>
      <c r="G88" s="798" t="s">
        <v>85</v>
      </c>
      <c r="H88" s="798" t="s">
        <v>57</v>
      </c>
      <c r="I88"/>
      <c r="M88" s="1299"/>
      <c r="N88" s="1299"/>
      <c r="O88" s="1299"/>
      <c r="P88" s="1299"/>
      <c r="Q88" s="1299"/>
      <c r="R88" s="1299"/>
      <c r="S88" s="1299"/>
      <c r="T88" s="1299"/>
      <c r="U88" s="1299"/>
      <c r="V88" s="1299"/>
      <c r="W88" s="1299"/>
      <c r="X88" s="1299"/>
      <c r="Y88" s="1299"/>
      <c r="Z88" s="1299"/>
      <c r="AA88" s="1299"/>
      <c r="AB88" s="1299"/>
    </row>
    <row r="89" spans="1:28" ht="14.4" thickTop="1" thickBot="1">
      <c r="A89" s="1298" t="s">
        <v>62</v>
      </c>
      <c r="B89" s="695" t="s">
        <v>63</v>
      </c>
      <c r="C89" s="696">
        <v>25632.508100000039</v>
      </c>
      <c r="D89" s="696">
        <v>17944.911995810417</v>
      </c>
      <c r="E89" s="697">
        <v>0.70008412465147685</v>
      </c>
      <c r="F89" s="696">
        <v>27388.770799999998</v>
      </c>
      <c r="G89" s="696">
        <v>16603.244060576475</v>
      </c>
      <c r="H89" s="698">
        <v>0.60620625079590928</v>
      </c>
      <c r="I89"/>
      <c r="J89" s="170"/>
      <c r="L89" s="296"/>
      <c r="O89" s="1"/>
      <c r="P89" s="1"/>
      <c r="Q89" s="1"/>
      <c r="R89" s="1"/>
    </row>
    <row r="90" spans="1:28" ht="13.8" thickBot="1">
      <c r="A90" s="1296"/>
      <c r="B90" s="786" t="s">
        <v>13</v>
      </c>
      <c r="C90" s="786">
        <v>23249.26830000004</v>
      </c>
      <c r="D90" s="786">
        <v>15264.533059948144</v>
      </c>
      <c r="E90" s="229">
        <v>0.65655971891158904</v>
      </c>
      <c r="F90" s="786">
        <v>10933.6198</v>
      </c>
      <c r="G90" s="786">
        <v>14653.951737550218</v>
      </c>
      <c r="H90" s="230">
        <v>1.3402653472137578</v>
      </c>
      <c r="I90"/>
      <c r="J90" s="196"/>
      <c r="L90" s="296"/>
      <c r="O90" s="1"/>
      <c r="P90" s="1"/>
      <c r="Q90" s="1"/>
      <c r="R90" s="1"/>
    </row>
    <row r="91" spans="1:28" ht="13.8" thickBot="1">
      <c r="A91" s="1296"/>
      <c r="B91" s="786" t="s">
        <v>14</v>
      </c>
      <c r="C91" s="786">
        <v>1551.1000000000004</v>
      </c>
      <c r="D91" s="786">
        <v>2049.4973516486352</v>
      </c>
      <c r="E91" s="229">
        <v>1.3213186458955803</v>
      </c>
      <c r="F91" s="786">
        <v>12127.82</v>
      </c>
      <c r="G91" s="786">
        <v>1413.2099845056675</v>
      </c>
      <c r="H91" s="230">
        <v>0.11652629940959443</v>
      </c>
      <c r="I91"/>
      <c r="J91" s="38"/>
      <c r="K91" s="89"/>
      <c r="L91" s="296"/>
      <c r="M91" s="322"/>
      <c r="O91" s="319"/>
      <c r="P91" s="23"/>
      <c r="Q91" s="319"/>
      <c r="R91" s="23"/>
      <c r="S91" s="24"/>
      <c r="T91" s="15"/>
    </row>
    <row r="92" spans="1:28" ht="13.8" thickBot="1">
      <c r="A92" s="1296"/>
      <c r="B92" s="786" t="s">
        <v>15</v>
      </c>
      <c r="C92" s="786">
        <v>18.829999999999998</v>
      </c>
      <c r="D92" s="786">
        <v>61.014928983596803</v>
      </c>
      <c r="E92" s="229">
        <v>3.2403042476684445</v>
      </c>
      <c r="F92" s="786">
        <v>1743.9999999999998</v>
      </c>
      <c r="G92" s="786">
        <v>39.158615159994049</v>
      </c>
      <c r="H92" s="230">
        <v>2.2453334380730536E-2</v>
      </c>
      <c r="I92"/>
      <c r="J92" s="295"/>
      <c r="K92" s="89"/>
      <c r="L92" s="35"/>
      <c r="M92" s="322"/>
      <c r="O92" s="319"/>
      <c r="P92" s="23"/>
      <c r="Q92" s="319"/>
      <c r="R92" s="23"/>
      <c r="S92" s="24"/>
      <c r="T92" s="15"/>
    </row>
    <row r="93" spans="1:28" ht="13.8" thickBot="1">
      <c r="A93" s="1296"/>
      <c r="B93" s="786" t="s">
        <v>37</v>
      </c>
      <c r="C93" s="786">
        <v>0</v>
      </c>
      <c r="D93" s="786">
        <v>0</v>
      </c>
      <c r="E93" s="683" t="s">
        <v>87</v>
      </c>
      <c r="F93" s="786">
        <v>2021.394</v>
      </c>
      <c r="G93" s="786">
        <v>0</v>
      </c>
      <c r="H93" s="230">
        <v>0</v>
      </c>
      <c r="I93"/>
      <c r="K93" s="90"/>
      <c r="M93" s="323"/>
      <c r="O93" s="319"/>
      <c r="P93" s="23"/>
      <c r="Q93" s="319"/>
      <c r="R93" s="23"/>
    </row>
    <row r="94" spans="1:28" ht="13.8" thickBot="1">
      <c r="A94" s="1297"/>
      <c r="B94" s="786" t="s">
        <v>65</v>
      </c>
      <c r="C94" s="786">
        <v>813.30980000000022</v>
      </c>
      <c r="D94" s="786">
        <v>569.86665523003842</v>
      </c>
      <c r="E94" s="229">
        <v>0.70067599730144436</v>
      </c>
      <c r="F94" s="786">
        <v>561.9369999999999</v>
      </c>
      <c r="G94" s="786">
        <v>496.9237233605935</v>
      </c>
      <c r="H94" s="230">
        <v>0.88430504373371677</v>
      </c>
      <c r="I94"/>
      <c r="J94" s="42"/>
      <c r="L94" s="296"/>
      <c r="M94" s="323"/>
      <c r="O94" s="319"/>
      <c r="P94" s="23"/>
      <c r="Q94" s="319"/>
      <c r="R94" s="23"/>
    </row>
    <row r="95" spans="1:28" ht="13.8" thickBot="1">
      <c r="A95" s="1295" t="s">
        <v>66</v>
      </c>
      <c r="B95" s="692" t="s">
        <v>67</v>
      </c>
      <c r="C95" s="692">
        <v>6732.7832063194674</v>
      </c>
      <c r="D95" s="692">
        <v>9297.6244867936293</v>
      </c>
      <c r="E95" s="699">
        <v>1.3809481460901301</v>
      </c>
      <c r="F95" s="692">
        <v>8362.6817273037213</v>
      </c>
      <c r="G95" s="692">
        <v>7765.486879170775</v>
      </c>
      <c r="H95" s="693">
        <v>0.9285881171128233</v>
      </c>
      <c r="I95"/>
      <c r="J95" s="42"/>
      <c r="L95" s="296"/>
      <c r="M95" s="323"/>
      <c r="O95" s="319"/>
      <c r="P95" s="23"/>
      <c r="Q95" s="319"/>
      <c r="R95" s="23"/>
    </row>
    <row r="96" spans="1:28" ht="13.8" thickBot="1">
      <c r="A96" s="1296"/>
      <c r="B96" s="786" t="s">
        <v>18</v>
      </c>
      <c r="C96" s="786">
        <v>3549.0174000000234</v>
      </c>
      <c r="D96" s="786">
        <v>6091.5644867936289</v>
      </c>
      <c r="E96" s="229">
        <v>1.716408740851366</v>
      </c>
      <c r="F96" s="786">
        <v>4322.0429999999997</v>
      </c>
      <c r="G96" s="786">
        <v>4995.0828791707754</v>
      </c>
      <c r="H96" s="230">
        <v>1.1557226245020644</v>
      </c>
      <c r="I96"/>
      <c r="J96" s="32"/>
      <c r="K96" s="89"/>
      <c r="L96" s="296"/>
      <c r="M96" s="323"/>
      <c r="O96" s="319"/>
      <c r="P96" s="23"/>
      <c r="Q96" s="319"/>
      <c r="R96" s="23"/>
      <c r="S96" s="24"/>
      <c r="T96" s="15"/>
    </row>
    <row r="97" spans="1:20" ht="15.75" customHeight="1" thickBot="1">
      <c r="A97" s="1296"/>
      <c r="B97" s="786" t="s">
        <v>19</v>
      </c>
      <c r="C97" s="786">
        <v>777.61060631944383</v>
      </c>
      <c r="D97" s="786">
        <v>649.73</v>
      </c>
      <c r="E97" s="229">
        <v>0.83554673086993592</v>
      </c>
      <c r="F97" s="786">
        <v>1542.9512273037219</v>
      </c>
      <c r="G97" s="786">
        <v>649.73</v>
      </c>
      <c r="H97" s="230">
        <v>0.42109561760768738</v>
      </c>
      <c r="I97"/>
      <c r="J97" s="35"/>
      <c r="K97" s="89"/>
      <c r="L97" s="35"/>
      <c r="M97" s="323"/>
      <c r="O97" s="319"/>
      <c r="P97" s="23"/>
      <c r="Q97" s="319"/>
      <c r="R97" s="23"/>
      <c r="S97" s="24"/>
      <c r="T97" s="15"/>
    </row>
    <row r="98" spans="1:20" ht="13.8" thickBot="1">
      <c r="A98" s="1296"/>
      <c r="B98" s="786" t="s">
        <v>69</v>
      </c>
      <c r="C98" s="786">
        <v>2406.1552000000001</v>
      </c>
      <c r="D98" s="786">
        <v>2556.33</v>
      </c>
      <c r="E98" s="229">
        <v>1.0624127653943518</v>
      </c>
      <c r="F98" s="786">
        <v>2497.6875</v>
      </c>
      <c r="G98" s="786">
        <v>2120.674</v>
      </c>
      <c r="H98" s="230">
        <v>0.84905497585266365</v>
      </c>
      <c r="I98"/>
      <c r="J98" s="117"/>
      <c r="K98" s="90"/>
      <c r="L98" s="296"/>
      <c r="M98" s="323"/>
      <c r="O98" s="319"/>
      <c r="P98" s="23"/>
      <c r="Q98" s="319"/>
      <c r="R98" s="23"/>
      <c r="S98" s="24"/>
      <c r="T98" s="15"/>
    </row>
    <row r="99" spans="1:20" ht="13.8" thickBot="1">
      <c r="A99" s="1296" t="s">
        <v>70</v>
      </c>
      <c r="B99" s="692" t="s">
        <v>71</v>
      </c>
      <c r="C99" s="692">
        <v>3781</v>
      </c>
      <c r="D99" s="692">
        <v>3765.0383064516127</v>
      </c>
      <c r="E99" s="699">
        <v>0.99577844656218273</v>
      </c>
      <c r="F99" s="692">
        <v>3340</v>
      </c>
      <c r="G99" s="692">
        <v>3765.0383064516127</v>
      </c>
      <c r="H99" s="693">
        <v>1.1272569779795247</v>
      </c>
      <c r="I99"/>
      <c r="J99" s="42"/>
      <c r="K99" s="90"/>
      <c r="L99" s="296"/>
      <c r="M99" s="323"/>
      <c r="O99" s="319"/>
      <c r="P99" s="23"/>
      <c r="Q99" s="319"/>
      <c r="R99" s="23"/>
      <c r="S99" s="24"/>
      <c r="T99" s="15"/>
    </row>
    <row r="100" spans="1:20" ht="13.8" thickBot="1">
      <c r="A100" s="1296"/>
      <c r="B100" s="786" t="s">
        <v>22</v>
      </c>
      <c r="C100" s="786">
        <v>319</v>
      </c>
      <c r="D100" s="786">
        <v>296.47580645161293</v>
      </c>
      <c r="E100" s="229">
        <v>0.92939124279502483</v>
      </c>
      <c r="F100" s="786">
        <v>474</v>
      </c>
      <c r="G100" s="786">
        <v>296.47580645161293</v>
      </c>
      <c r="H100" s="230">
        <v>0.62547638491901458</v>
      </c>
      <c r="I100"/>
      <c r="K100" s="89"/>
      <c r="L100" s="296"/>
      <c r="M100" s="323"/>
      <c r="O100" s="319"/>
      <c r="P100" s="23"/>
      <c r="Q100" s="319"/>
      <c r="R100" s="23"/>
      <c r="S100" s="24"/>
      <c r="T100" s="15"/>
    </row>
    <row r="101" spans="1:20" ht="13.8" thickBot="1">
      <c r="A101" s="1296"/>
      <c r="B101" s="786" t="s">
        <v>21</v>
      </c>
      <c r="C101" s="786">
        <v>3462</v>
      </c>
      <c r="D101" s="786">
        <v>3468.5625</v>
      </c>
      <c r="E101" s="229">
        <v>1.0018955805892549</v>
      </c>
      <c r="F101" s="786">
        <v>2866</v>
      </c>
      <c r="G101" s="786">
        <v>3468.5625</v>
      </c>
      <c r="H101" s="230">
        <v>1.2102451151430564</v>
      </c>
      <c r="I101"/>
      <c r="J101" s="42"/>
      <c r="K101" s="89"/>
      <c r="L101" s="296"/>
      <c r="M101" s="323"/>
      <c r="O101" s="319"/>
      <c r="P101" s="23"/>
      <c r="Q101" s="319"/>
      <c r="R101" s="23"/>
      <c r="S101" s="24"/>
      <c r="T101" s="15"/>
    </row>
    <row r="102" spans="1:20" ht="13.8" thickBot="1">
      <c r="A102" s="1296"/>
      <c r="B102" s="786" t="s">
        <v>73</v>
      </c>
      <c r="C102" s="1293" t="s">
        <v>88</v>
      </c>
      <c r="D102" s="1293"/>
      <c r="E102" s="1293"/>
      <c r="F102" s="1293"/>
      <c r="G102" s="1293"/>
      <c r="H102" s="1293"/>
      <c r="I102"/>
      <c r="J102" s="5"/>
      <c r="K102" s="89"/>
      <c r="L102" s="35"/>
      <c r="M102" s="323"/>
      <c r="O102" s="319"/>
      <c r="P102" s="23"/>
      <c r="Q102" s="319"/>
      <c r="R102" s="23"/>
      <c r="S102" s="24"/>
      <c r="T102" s="15"/>
    </row>
    <row r="103" spans="1:20" ht="13.8" thickBot="1">
      <c r="A103" s="1297"/>
      <c r="B103" s="786" t="s">
        <v>75</v>
      </c>
      <c r="C103" s="1294"/>
      <c r="D103" s="1294"/>
      <c r="E103" s="1294"/>
      <c r="F103" s="1294"/>
      <c r="G103" s="1294"/>
      <c r="H103" s="1294"/>
      <c r="I103"/>
      <c r="J103" s="101"/>
      <c r="K103" s="90"/>
      <c r="L103" s="36"/>
      <c r="M103" s="323"/>
      <c r="O103" s="319"/>
      <c r="P103" s="23"/>
      <c r="Q103" s="319"/>
      <c r="R103" s="23"/>
      <c r="S103" s="24"/>
      <c r="T103" s="15"/>
    </row>
    <row r="104" spans="1:20" ht="13.8" thickBot="1">
      <c r="A104" s="1295" t="s">
        <v>76</v>
      </c>
      <c r="B104" s="692" t="s">
        <v>77</v>
      </c>
      <c r="C104" s="692">
        <v>27155.5</v>
      </c>
      <c r="D104" s="692">
        <v>32616</v>
      </c>
      <c r="E104" s="699">
        <v>1.2010826536060835</v>
      </c>
      <c r="F104" s="692">
        <v>27235.859999999997</v>
      </c>
      <c r="G104" s="692">
        <v>32616</v>
      </c>
      <c r="H104" s="693">
        <v>1.1975388329944421</v>
      </c>
      <c r="I104"/>
      <c r="J104" s="101"/>
      <c r="K104" s="90"/>
      <c r="L104" s="36"/>
      <c r="M104" s="691"/>
      <c r="O104" s="319"/>
      <c r="P104" s="23"/>
      <c r="Q104" s="319"/>
      <c r="R104" s="23"/>
      <c r="S104" s="24"/>
      <c r="T104" s="15"/>
    </row>
    <row r="105" spans="1:20" s="5" customFormat="1" ht="13.5" customHeight="1" thickBot="1">
      <c r="A105" s="1296"/>
      <c r="B105" s="786" t="s">
        <v>25</v>
      </c>
      <c r="C105" s="786">
        <v>267.12</v>
      </c>
      <c r="D105" s="786">
        <v>403.2</v>
      </c>
      <c r="E105" s="229">
        <v>1.5094339622641508</v>
      </c>
      <c r="F105" s="786">
        <v>268.38</v>
      </c>
      <c r="G105" s="786">
        <v>403.2</v>
      </c>
      <c r="H105" s="230">
        <v>1.5023474178403755</v>
      </c>
      <c r="I105"/>
      <c r="J105" s="72"/>
      <c r="K105" s="91"/>
      <c r="L105" s="30"/>
      <c r="M105" s="30"/>
      <c r="N105"/>
      <c r="O105" s="320"/>
      <c r="P105" s="320"/>
      <c r="Q105" s="320"/>
      <c r="R105" s="320"/>
    </row>
    <row r="106" spans="1:20" ht="13.8" thickBot="1">
      <c r="A106" s="1296"/>
      <c r="B106" s="786" t="s">
        <v>24</v>
      </c>
      <c r="C106" s="786">
        <v>13120.38</v>
      </c>
      <c r="D106" s="786">
        <v>19868.8</v>
      </c>
      <c r="E106" s="229">
        <v>1.5143463832602411</v>
      </c>
      <c r="F106" s="786">
        <v>11967.479999999998</v>
      </c>
      <c r="G106" s="786">
        <v>19868.8</v>
      </c>
      <c r="H106" s="230">
        <v>1.6602325635806372</v>
      </c>
      <c r="I106"/>
      <c r="J106" s="101"/>
      <c r="L106" s="38"/>
      <c r="M106" s="33"/>
    </row>
    <row r="107" spans="1:20" ht="13.8" thickBot="1">
      <c r="A107" s="1297"/>
      <c r="B107" s="786" t="s">
        <v>26</v>
      </c>
      <c r="C107" s="786">
        <v>13768</v>
      </c>
      <c r="D107" s="786">
        <v>12344</v>
      </c>
      <c r="E107" s="229">
        <v>0.89657176060429977</v>
      </c>
      <c r="F107" s="786">
        <v>15000</v>
      </c>
      <c r="G107" s="786">
        <v>12344</v>
      </c>
      <c r="H107" s="230">
        <v>0.82293333333333329</v>
      </c>
      <c r="I107"/>
      <c r="J107" s="72"/>
      <c r="K107" s="88"/>
      <c r="M107" s="67"/>
      <c r="N107" s="1"/>
      <c r="O107" s="1"/>
      <c r="P107" s="1"/>
    </row>
    <row r="108" spans="1:20" ht="13.8" thickBot="1">
      <c r="A108" s="313" t="s">
        <v>79</v>
      </c>
      <c r="B108" s="313"/>
      <c r="C108" s="313">
        <v>63301.791306319501</v>
      </c>
      <c r="D108" s="313">
        <v>63623.574789055652</v>
      </c>
      <c r="E108" s="314">
        <v>1.0050833234904686</v>
      </c>
      <c r="F108" s="313">
        <v>66327.312527303715</v>
      </c>
      <c r="G108" s="313">
        <v>60749.769246198863</v>
      </c>
      <c r="H108" s="316">
        <v>0.91590880033306266</v>
      </c>
      <c r="I108"/>
      <c r="J108" s="73"/>
      <c r="L108" s="295"/>
      <c r="M108" s="67"/>
      <c r="N108" s="1"/>
      <c r="O108" s="1"/>
      <c r="P108" s="1"/>
    </row>
    <row r="109" spans="1:20">
      <c r="A109" t="s">
        <v>80</v>
      </c>
      <c r="B109"/>
      <c r="C109"/>
      <c r="D109"/>
      <c r="E109" s="118"/>
      <c r="F109"/>
      <c r="G109"/>
      <c r="H109"/>
      <c r="I109"/>
      <c r="J109" s="74"/>
      <c r="K109" s="297"/>
      <c r="M109" s="67"/>
      <c r="N109" s="1"/>
      <c r="O109" s="1"/>
      <c r="P109" s="1"/>
    </row>
    <row r="110" spans="1:20">
      <c r="B110"/>
      <c r="C110"/>
      <c r="D110"/>
      <c r="E110"/>
      <c r="F110"/>
      <c r="G110"/>
      <c r="H110"/>
      <c r="I110"/>
      <c r="J110" s="72"/>
      <c r="L110" s="32"/>
      <c r="M110" s="68"/>
      <c r="N110" s="1"/>
      <c r="O110" s="1"/>
      <c r="P110" s="1"/>
    </row>
    <row r="111" spans="1:20" ht="15">
      <c r="A111" s="107"/>
      <c r="B111"/>
      <c r="C111"/>
      <c r="D111"/>
      <c r="E111"/>
      <c r="F111"/>
      <c r="G111"/>
      <c r="H111"/>
      <c r="I111"/>
      <c r="J111" s="72"/>
      <c r="K111" s="93"/>
      <c r="L111" s="34"/>
      <c r="M111" s="67"/>
      <c r="N111" s="1"/>
      <c r="O111" s="1"/>
      <c r="P111" s="1"/>
    </row>
    <row r="112" spans="1:20" ht="15">
      <c r="C112" s="82"/>
      <c r="D112" s="82"/>
      <c r="E112" s="128"/>
      <c r="F112" s="83"/>
      <c r="G112" s="128"/>
      <c r="H112" s="103"/>
      <c r="I112" s="103"/>
      <c r="J112" s="127"/>
      <c r="K112" s="94"/>
      <c r="L112" s="42"/>
      <c r="M112" s="67"/>
      <c r="N112" s="1"/>
      <c r="O112" s="1"/>
      <c r="P112" s="1"/>
    </row>
    <row r="113" spans="1:18">
      <c r="A113" s="5" t="s">
        <v>102</v>
      </c>
      <c r="B113" s="5"/>
      <c r="C113" s="5"/>
      <c r="D113" s="5"/>
      <c r="E113" s="5"/>
      <c r="F113" s="128"/>
      <c r="G113" s="128"/>
      <c r="H113" s="812"/>
      <c r="I113" s="812"/>
      <c r="J113" s="128"/>
      <c r="K113" s="92"/>
      <c r="L113" s="42"/>
      <c r="M113" s="67"/>
      <c r="N113" s="1"/>
      <c r="O113" s="1"/>
      <c r="P113" s="1"/>
      <c r="Q113" s="1"/>
      <c r="R113" s="1"/>
    </row>
    <row r="114" spans="1:18" ht="27" thickBot="1">
      <c r="A114" s="108" t="s">
        <v>103</v>
      </c>
      <c r="B114" s="108" t="s">
        <v>104</v>
      </c>
      <c r="C114" s="108" t="s">
        <v>105</v>
      </c>
      <c r="D114" s="108" t="s">
        <v>106</v>
      </c>
      <c r="E114" s="108" t="s">
        <v>107</v>
      </c>
      <c r="F114" s="233"/>
      <c r="G114" s="234"/>
      <c r="H114" s="235"/>
      <c r="I114" s="235"/>
      <c r="J114" s="235"/>
      <c r="K114" s="92"/>
      <c r="M114" s="67"/>
      <c r="N114" s="1"/>
      <c r="O114" s="1"/>
      <c r="P114" s="1"/>
      <c r="Q114" s="1"/>
      <c r="R114" s="1"/>
    </row>
    <row r="115" spans="1:18" ht="14.4" thickTop="1" thickBot="1">
      <c r="A115" s="60" t="s">
        <v>13</v>
      </c>
      <c r="B115" s="232">
        <v>0.05</v>
      </c>
      <c r="C115" s="232">
        <v>2E-3</v>
      </c>
      <c r="D115" s="232">
        <v>4.0000000000000001E-3</v>
      </c>
      <c r="E115" s="230">
        <v>0.96</v>
      </c>
      <c r="M115" s="67"/>
      <c r="N115" s="1"/>
      <c r="O115" s="1"/>
      <c r="P115" s="1"/>
      <c r="Q115" s="1"/>
      <c r="R115" s="1"/>
    </row>
    <row r="116" spans="1:18" ht="13.8" thickBot="1">
      <c r="A116" s="60" t="s">
        <v>14</v>
      </c>
      <c r="B116" s="232">
        <v>0.41</v>
      </c>
      <c r="C116" s="232">
        <v>0.02</v>
      </c>
      <c r="D116" s="232">
        <v>0</v>
      </c>
      <c r="E116" s="230">
        <v>0.61</v>
      </c>
      <c r="L116" s="32"/>
      <c r="M116" s="67"/>
      <c r="N116" s="1"/>
      <c r="O116" s="1"/>
      <c r="P116" s="1"/>
      <c r="Q116" s="1"/>
      <c r="R116" s="1"/>
    </row>
    <row r="117" spans="1:18" ht="13.8" thickBot="1">
      <c r="A117" s="1303" t="s">
        <v>15</v>
      </c>
      <c r="B117" s="1292" t="s">
        <v>108</v>
      </c>
      <c r="C117" s="1292"/>
      <c r="D117" s="1292"/>
      <c r="E117" s="230">
        <v>0.61</v>
      </c>
      <c r="L117" s="32"/>
      <c r="M117" s="67"/>
      <c r="N117" s="1"/>
      <c r="O117" s="1"/>
      <c r="P117" s="1"/>
      <c r="Q117" s="1"/>
      <c r="R117" s="1"/>
    </row>
    <row r="118" spans="1:18" ht="13.8" thickBot="1">
      <c r="A118" s="1294"/>
      <c r="B118" s="1292" t="s">
        <v>109</v>
      </c>
      <c r="C118" s="1292"/>
      <c r="D118" s="1292"/>
      <c r="E118" s="230">
        <v>0.96</v>
      </c>
      <c r="K118" s="93"/>
      <c r="L118" s="66"/>
      <c r="M118" s="68"/>
      <c r="N118" s="1"/>
      <c r="O118" s="1"/>
      <c r="P118" s="1"/>
      <c r="Q118" s="1"/>
      <c r="R118" s="1"/>
    </row>
    <row r="119" spans="1:18" s="1" customFormat="1" ht="15.75" customHeight="1" thickBot="1">
      <c r="A119" s="786" t="s">
        <v>37</v>
      </c>
      <c r="B119" s="1292" t="s">
        <v>110</v>
      </c>
      <c r="C119" s="1292"/>
      <c r="D119" s="1292"/>
      <c r="E119" s="1292"/>
      <c r="F119" s="30"/>
      <c r="G119" s="30"/>
      <c r="H119" s="30"/>
      <c r="I119" s="30"/>
      <c r="J119" s="30"/>
      <c r="K119" s="95"/>
      <c r="L119" s="34"/>
      <c r="M119" s="67"/>
    </row>
    <row r="120" spans="1:18" s="1" customFormat="1" ht="15.6" thickBot="1">
      <c r="A120" s="786" t="s">
        <v>65</v>
      </c>
      <c r="B120" s="232">
        <v>0.14000000000000001</v>
      </c>
      <c r="C120" s="232">
        <v>2E-3</v>
      </c>
      <c r="D120" s="232">
        <v>0.01</v>
      </c>
      <c r="E120" s="230">
        <v>0.872</v>
      </c>
      <c r="F120" s="30"/>
      <c r="G120" s="30"/>
      <c r="H120" s="30"/>
      <c r="I120" s="30"/>
      <c r="J120" s="30"/>
      <c r="K120" s="94"/>
      <c r="L120" s="68"/>
      <c r="M120" s="67"/>
    </row>
    <row r="121" spans="1:18" s="1" customFormat="1" ht="13.8" thickBot="1">
      <c r="A121" s="786" t="s">
        <v>18</v>
      </c>
      <c r="B121" s="232">
        <v>0.33</v>
      </c>
      <c r="C121" s="232">
        <v>0.02</v>
      </c>
      <c r="D121" s="232">
        <v>0.14000000000000001</v>
      </c>
      <c r="E121" s="230">
        <v>0.82</v>
      </c>
      <c r="F121" s="30"/>
      <c r="G121" s="30"/>
      <c r="H121" s="30"/>
      <c r="I121" s="30"/>
      <c r="J121" s="30"/>
      <c r="K121" s="97"/>
      <c r="L121" s="63"/>
      <c r="M121" s="37"/>
      <c r="N121" s="5"/>
      <c r="O121" s="5"/>
      <c r="P121" s="5"/>
    </row>
    <row r="122" spans="1:18" s="1" customFormat="1" ht="13.8" thickBot="1">
      <c r="A122" s="367" t="s">
        <v>111</v>
      </c>
      <c r="B122" s="1292" t="s">
        <v>112</v>
      </c>
      <c r="C122" s="1292"/>
      <c r="D122" s="1292"/>
      <c r="E122" s="230">
        <v>1</v>
      </c>
      <c r="G122" s="30"/>
      <c r="H122" s="30"/>
      <c r="I122" s="30"/>
      <c r="J122" s="30"/>
      <c r="K122" s="96"/>
      <c r="L122" s="69"/>
      <c r="M122" s="67"/>
    </row>
    <row r="123" spans="1:18" s="1" customFormat="1" ht="13.5" customHeight="1" thickBot="1">
      <c r="A123" s="786" t="s">
        <v>69</v>
      </c>
      <c r="B123" s="232">
        <v>0.38</v>
      </c>
      <c r="C123" s="232">
        <v>0.21</v>
      </c>
      <c r="D123" s="232">
        <v>0</v>
      </c>
      <c r="E123" s="230">
        <v>0.83</v>
      </c>
      <c r="F123" s="30"/>
      <c r="G123" s="68"/>
      <c r="H123" s="30"/>
      <c r="I123" s="30"/>
      <c r="J123" s="30"/>
      <c r="K123" s="98"/>
      <c r="L123" s="66"/>
      <c r="M123" s="30"/>
      <c r="N123"/>
      <c r="O123"/>
      <c r="P123"/>
    </row>
    <row r="124" spans="1:18" s="1" customFormat="1" ht="27" thickBot="1">
      <c r="A124" s="786" t="s">
        <v>22</v>
      </c>
      <c r="B124" s="1292" t="s">
        <v>113</v>
      </c>
      <c r="C124" s="1292"/>
      <c r="D124" s="1292"/>
      <c r="E124" s="1292"/>
      <c r="F124" s="30"/>
      <c r="G124" s="30"/>
      <c r="H124" s="30"/>
      <c r="I124" s="30"/>
      <c r="J124" s="30"/>
      <c r="K124" s="95"/>
      <c r="L124" s="66"/>
      <c r="M124" s="30"/>
      <c r="N124"/>
      <c r="O124"/>
      <c r="P124"/>
    </row>
    <row r="125" spans="1:18" s="1" customFormat="1" ht="13.5" customHeight="1" thickBot="1">
      <c r="A125" s="786" t="s">
        <v>21</v>
      </c>
      <c r="B125" s="1292" t="s">
        <v>114</v>
      </c>
      <c r="C125" s="1292"/>
      <c r="D125" s="1292"/>
      <c r="E125" s="1292"/>
      <c r="F125" s="5"/>
      <c r="G125" s="30"/>
      <c r="H125" s="5"/>
      <c r="I125" s="5"/>
      <c r="J125" s="5"/>
      <c r="K125" s="95"/>
      <c r="L125" s="66"/>
      <c r="M125" s="30"/>
      <c r="N125"/>
      <c r="O125"/>
      <c r="P125"/>
    </row>
    <row r="126" spans="1:18" s="1" customFormat="1" ht="15.6" thickBot="1">
      <c r="A126" s="786" t="s">
        <v>73</v>
      </c>
      <c r="B126" s="1292" t="s">
        <v>115</v>
      </c>
      <c r="C126" s="1292"/>
      <c r="D126" s="1292"/>
      <c r="E126" s="1292"/>
      <c r="F126" s="101"/>
      <c r="G126" s="101"/>
      <c r="H126" s="101"/>
      <c r="I126" s="101"/>
      <c r="J126" s="101"/>
      <c r="K126" s="95"/>
      <c r="L126" s="34"/>
      <c r="M126" s="30"/>
      <c r="N126"/>
      <c r="O126"/>
      <c r="P126"/>
    </row>
    <row r="127" spans="1:18" s="1" customFormat="1" ht="15.6" thickBot="1">
      <c r="A127" s="786" t="s">
        <v>75</v>
      </c>
      <c r="B127" s="1292" t="s">
        <v>115</v>
      </c>
      <c r="C127" s="1292"/>
      <c r="D127" s="1292"/>
      <c r="E127" s="1292"/>
      <c r="F127" s="30"/>
      <c r="G127" s="30"/>
      <c r="H127" s="65"/>
      <c r="I127" s="65"/>
      <c r="J127" s="65"/>
      <c r="K127" s="94"/>
      <c r="L127" s="68"/>
      <c r="M127" s="30"/>
      <c r="N127"/>
      <c r="O127"/>
      <c r="P127"/>
    </row>
    <row r="128" spans="1:18" s="1" customFormat="1" ht="27" thickBot="1">
      <c r="A128" s="786" t="s">
        <v>25</v>
      </c>
      <c r="B128" s="1309" t="s">
        <v>116</v>
      </c>
      <c r="C128" s="1309"/>
      <c r="D128" s="1309"/>
      <c r="E128" s="1309"/>
      <c r="F128" s="30"/>
      <c r="G128" s="30"/>
      <c r="H128" s="103"/>
      <c r="I128" s="103"/>
      <c r="J128" s="127"/>
      <c r="K128" s="97"/>
      <c r="L128" s="63"/>
      <c r="M128" s="30"/>
      <c r="N128"/>
      <c r="O128"/>
      <c r="P128"/>
      <c r="Q128"/>
      <c r="R128"/>
    </row>
    <row r="129" spans="1:18" s="1" customFormat="1" ht="27" thickBot="1">
      <c r="A129" s="786" t="s">
        <v>24</v>
      </c>
      <c r="B129" s="1310"/>
      <c r="C129" s="1310"/>
      <c r="D129" s="1310"/>
      <c r="E129" s="1310"/>
      <c r="F129" s="38"/>
      <c r="G129" s="30"/>
      <c r="H129" s="103"/>
      <c r="I129" s="103"/>
      <c r="J129" s="127"/>
      <c r="K129" s="96"/>
      <c r="L129" s="69"/>
      <c r="M129" s="30"/>
      <c r="N129"/>
      <c r="O129"/>
      <c r="P129"/>
      <c r="Q129" s="5"/>
      <c r="R129" s="5"/>
    </row>
    <row r="130" spans="1:18" s="1" customFormat="1" ht="15.6" thickBot="1">
      <c r="A130" s="193" t="s">
        <v>26</v>
      </c>
      <c r="B130" s="1311"/>
      <c r="C130" s="1311"/>
      <c r="D130" s="1311"/>
      <c r="E130" s="1311"/>
      <c r="F130" s="128"/>
      <c r="G130" s="83"/>
      <c r="H130" s="83"/>
      <c r="I130" s="127"/>
      <c r="J130" s="127"/>
      <c r="K130" s="98"/>
      <c r="L130" s="34"/>
      <c r="M130" s="30"/>
      <c r="N130"/>
      <c r="O130"/>
      <c r="P130"/>
      <c r="Q130"/>
      <c r="R130"/>
    </row>
    <row r="131" spans="1:18" s="1" customFormat="1" ht="15.6" thickBot="1">
      <c r="A131" s="746" t="s">
        <v>117</v>
      </c>
      <c r="B131" s="747" t="s">
        <v>118</v>
      </c>
      <c r="C131" s="747" t="s">
        <v>118</v>
      </c>
      <c r="D131" s="747" t="s">
        <v>118</v>
      </c>
      <c r="E131" s="748" t="s">
        <v>119</v>
      </c>
      <c r="F131" s="128"/>
      <c r="G131" s="372"/>
      <c r="H131" s="372"/>
      <c r="I131" s="127"/>
      <c r="J131" s="127"/>
      <c r="K131" s="98"/>
      <c r="L131" s="34"/>
      <c r="M131" s="30"/>
      <c r="N131"/>
      <c r="O131"/>
      <c r="P131"/>
      <c r="Q131"/>
      <c r="R131"/>
    </row>
    <row r="132" spans="1:18" s="1" customFormat="1" ht="15.6" thickBot="1">
      <c r="A132" s="749" t="s">
        <v>120</v>
      </c>
      <c r="B132" s="372"/>
      <c r="C132" s="372"/>
      <c r="D132" s="372"/>
      <c r="E132" s="372"/>
      <c r="F132" s="128"/>
      <c r="G132" s="372"/>
      <c r="H132" s="372"/>
      <c r="I132" s="127"/>
      <c r="J132" s="127"/>
      <c r="K132" s="98"/>
      <c r="L132" s="34"/>
      <c r="M132" s="30"/>
      <c r="N132"/>
      <c r="O132"/>
      <c r="P132"/>
      <c r="Q132"/>
      <c r="R132"/>
    </row>
    <row r="133" spans="1:18" s="1" customFormat="1" ht="26.25" customHeight="1">
      <c r="A133" s="118"/>
      <c r="B133" s="123"/>
      <c r="C133" s="124"/>
      <c r="D133" s="124"/>
      <c r="E133" s="124"/>
      <c r="F133" s="30"/>
      <c r="G133" s="30"/>
      <c r="H133" s="30"/>
      <c r="I133" s="30"/>
      <c r="J133" s="30"/>
      <c r="K133" s="94"/>
      <c r="L133" s="63"/>
      <c r="M133" s="30"/>
      <c r="N133"/>
      <c r="O133"/>
      <c r="P133"/>
      <c r="Q133"/>
      <c r="R133"/>
    </row>
    <row r="134" spans="1:18">
      <c r="A134" s="5" t="s">
        <v>121</v>
      </c>
      <c r="B134" s="5"/>
      <c r="C134" s="5"/>
      <c r="D134" s="5"/>
      <c r="E134" s="5"/>
      <c r="F134" s="5"/>
      <c r="G134" s="5"/>
      <c r="H134" s="5"/>
      <c r="I134" s="5"/>
    </row>
    <row r="135" spans="1:18" ht="27" thickBot="1">
      <c r="A135" s="798" t="s">
        <v>49</v>
      </c>
      <c r="B135" s="798" t="s">
        <v>50</v>
      </c>
      <c r="C135" s="740" t="s">
        <v>122</v>
      </c>
      <c r="D135" s="609" t="s">
        <v>122</v>
      </c>
      <c r="E135" s="609" t="s">
        <v>123</v>
      </c>
      <c r="F135" s="609" t="s">
        <v>124</v>
      </c>
      <c r="G135" s="609" t="s">
        <v>125</v>
      </c>
      <c r="H135" s="609" t="s">
        <v>126</v>
      </c>
    </row>
    <row r="136" spans="1:18" ht="13.8" thickBot="1">
      <c r="A136" s="111"/>
      <c r="B136" s="112"/>
      <c r="C136" s="121" t="s">
        <v>127</v>
      </c>
      <c r="D136" s="1308" t="s">
        <v>128</v>
      </c>
      <c r="E136" s="1308"/>
      <c r="F136" s="1308"/>
      <c r="G136" s="1308"/>
      <c r="H136" s="1308"/>
    </row>
    <row r="137" spans="1:18" ht="14.4" thickTop="1" thickBot="1">
      <c r="A137" s="1304" t="s">
        <v>62</v>
      </c>
      <c r="B137" s="367" t="s">
        <v>13</v>
      </c>
      <c r="C137" s="741">
        <v>2.5707216363941647</v>
      </c>
      <c r="D137" s="401">
        <v>1.4800846795949858</v>
      </c>
      <c r="E137" s="401">
        <v>1.7137175222789027</v>
      </c>
      <c r="F137" s="401">
        <v>2.5370310941750498</v>
      </c>
      <c r="G137" s="401">
        <v>1.9327475213842635</v>
      </c>
      <c r="H137" s="401">
        <v>0.71384718574437855</v>
      </c>
    </row>
    <row r="138" spans="1:18" ht="13.8" thickBot="1">
      <c r="A138" s="1305"/>
      <c r="B138" s="367" t="s">
        <v>14</v>
      </c>
      <c r="C138" s="741">
        <v>0.20381558125722163</v>
      </c>
      <c r="D138" s="401">
        <v>1.0802663872645537</v>
      </c>
      <c r="E138" s="401">
        <v>1.3886186786070764</v>
      </c>
      <c r="F138" s="401">
        <v>1.47545420138258</v>
      </c>
      <c r="G138" s="401">
        <v>2.1929040441085057</v>
      </c>
      <c r="H138" s="401">
        <v>0.62624804477338802</v>
      </c>
    </row>
    <row r="139" spans="1:18" ht="13.8" thickBot="1">
      <c r="A139" s="1305"/>
      <c r="B139" s="367" t="s">
        <v>15</v>
      </c>
      <c r="C139" s="741" t="s">
        <v>87</v>
      </c>
      <c r="D139" s="401" t="s">
        <v>87</v>
      </c>
      <c r="E139" s="401" t="s">
        <v>87</v>
      </c>
      <c r="F139" s="401" t="s">
        <v>87</v>
      </c>
      <c r="G139" s="401" t="s">
        <v>87</v>
      </c>
      <c r="H139" s="401" t="s">
        <v>87</v>
      </c>
    </row>
    <row r="140" spans="1:18" ht="13.8" thickBot="1">
      <c r="A140" s="1305"/>
      <c r="B140" s="367" t="s">
        <v>37</v>
      </c>
      <c r="C140" s="741" t="s">
        <v>87</v>
      </c>
      <c r="D140" s="401" t="s">
        <v>87</v>
      </c>
      <c r="E140" s="401" t="s">
        <v>87</v>
      </c>
      <c r="F140" s="401" t="s">
        <v>87</v>
      </c>
      <c r="G140" s="401" t="s">
        <v>87</v>
      </c>
      <c r="H140" s="401" t="s">
        <v>87</v>
      </c>
    </row>
    <row r="141" spans="1:18" ht="13.8" thickBot="1">
      <c r="A141" s="1305"/>
      <c r="B141" s="367" t="s">
        <v>17</v>
      </c>
      <c r="C141" s="741">
        <v>1.4476470149784633</v>
      </c>
      <c r="D141" s="401">
        <v>0.74168351828189405</v>
      </c>
      <c r="E141" s="401">
        <v>0.8503952030421279</v>
      </c>
      <c r="F141" s="401">
        <v>0.86237191962229842</v>
      </c>
      <c r="G141" s="401">
        <v>1.634246056148783</v>
      </c>
      <c r="H141" s="401">
        <v>0.45915838495873479</v>
      </c>
    </row>
    <row r="142" spans="1:18" ht="13.8" thickBot="1">
      <c r="A142" s="1305" t="s">
        <v>66</v>
      </c>
      <c r="B142" s="367" t="s">
        <v>18</v>
      </c>
      <c r="C142" s="741">
        <v>0.65300902779583925</v>
      </c>
      <c r="D142" s="401">
        <v>0.87732152141127817</v>
      </c>
      <c r="E142" s="401">
        <v>1.0898596345672398</v>
      </c>
      <c r="F142" s="401">
        <v>1.3996964550818654</v>
      </c>
      <c r="G142" s="401">
        <v>1.1480460568550075</v>
      </c>
      <c r="H142" s="401">
        <v>0.6885055346864517</v>
      </c>
    </row>
    <row r="143" spans="1:18" ht="13.8" thickBot="1">
      <c r="A143" s="1305"/>
      <c r="B143" s="367" t="s">
        <v>111</v>
      </c>
      <c r="C143" s="741">
        <v>0.82371728862451854</v>
      </c>
      <c r="D143" s="401">
        <v>0.85191281072592284</v>
      </c>
      <c r="E143" s="401">
        <v>0.94949453197956146</v>
      </c>
      <c r="F143" s="401">
        <v>0.85191281072592284</v>
      </c>
      <c r="G143" s="401" t="s">
        <v>129</v>
      </c>
      <c r="H143" s="401">
        <v>0.35245353932613877</v>
      </c>
    </row>
    <row r="144" spans="1:18" ht="13.8" thickBot="1">
      <c r="A144" s="1306"/>
      <c r="B144" s="367" t="s">
        <v>130</v>
      </c>
      <c r="C144" s="741">
        <v>1.441605744482735</v>
      </c>
      <c r="D144" s="401">
        <v>1.6899386489808932</v>
      </c>
      <c r="E144" s="401">
        <v>1.9758995963286523</v>
      </c>
      <c r="F144" s="401">
        <v>2.0473513888394423</v>
      </c>
      <c r="G144" s="401">
        <v>4.2629941300990684</v>
      </c>
      <c r="H144" s="401">
        <v>0.51028443325623785</v>
      </c>
      <c r="J144" s="128"/>
    </row>
    <row r="145" spans="1:18" ht="13.8" thickBot="1">
      <c r="A145" s="1307" t="s">
        <v>70</v>
      </c>
      <c r="B145" s="367" t="s">
        <v>22</v>
      </c>
      <c r="C145" s="741">
        <v>0.64520525576700061</v>
      </c>
      <c r="D145" s="401">
        <v>0.59158542494863464</v>
      </c>
      <c r="E145" s="401">
        <v>0.59158542494863464</v>
      </c>
      <c r="F145" s="401">
        <v>0.59158542494863464</v>
      </c>
      <c r="G145" s="401" t="s">
        <v>129</v>
      </c>
      <c r="H145" s="401">
        <v>0.33632782821722251</v>
      </c>
    </row>
    <row r="146" spans="1:18" ht="13.8" thickBot="1">
      <c r="A146" s="1305"/>
      <c r="B146" s="367" t="s">
        <v>21</v>
      </c>
      <c r="C146" s="741">
        <v>2.2263834444140738</v>
      </c>
      <c r="D146" s="401">
        <v>2.0643483231707287</v>
      </c>
      <c r="E146" s="401">
        <v>2.0643483231707287</v>
      </c>
      <c r="F146" s="401">
        <v>2.0643483231707287</v>
      </c>
      <c r="G146" s="401" t="s">
        <v>129</v>
      </c>
      <c r="H146" s="401">
        <v>0.53916646300375581</v>
      </c>
    </row>
    <row r="147" spans="1:18" ht="13.8" thickBot="1">
      <c r="A147" s="1305"/>
      <c r="B147" s="367" t="s">
        <v>73</v>
      </c>
      <c r="C147" s="741" t="s">
        <v>87</v>
      </c>
      <c r="D147" s="401" t="s">
        <v>87</v>
      </c>
      <c r="E147" s="401" t="s">
        <v>87</v>
      </c>
      <c r="F147" s="401" t="s">
        <v>87</v>
      </c>
      <c r="G147" s="401" t="s">
        <v>87</v>
      </c>
      <c r="H147" s="401" t="s">
        <v>87</v>
      </c>
      <c r="M147" s="128"/>
      <c r="N147" s="812"/>
      <c r="O147" s="812"/>
      <c r="P147" s="812"/>
    </row>
    <row r="148" spans="1:18" ht="13.8" thickBot="1">
      <c r="A148" s="1305"/>
      <c r="B148" s="367" t="s">
        <v>75</v>
      </c>
      <c r="C148" s="741" t="s">
        <v>87</v>
      </c>
      <c r="D148" s="401" t="s">
        <v>87</v>
      </c>
      <c r="E148" s="401" t="s">
        <v>87</v>
      </c>
      <c r="F148" s="401" t="s">
        <v>87</v>
      </c>
      <c r="G148" s="401" t="s">
        <v>87</v>
      </c>
      <c r="H148" s="401" t="s">
        <v>87</v>
      </c>
      <c r="M148" s="128"/>
      <c r="N148" s="812"/>
      <c r="O148" s="812"/>
      <c r="P148" s="812"/>
    </row>
    <row r="149" spans="1:18" ht="13.8" thickBot="1">
      <c r="A149" s="1301" t="s">
        <v>76</v>
      </c>
      <c r="B149" s="367" t="s">
        <v>25</v>
      </c>
      <c r="C149" s="741">
        <v>2.5093807070498078</v>
      </c>
      <c r="D149" s="401">
        <v>2.0876738469168914</v>
      </c>
      <c r="E149" s="401">
        <v>2.4233115740393094</v>
      </c>
      <c r="F149" s="401">
        <v>2.8277194322817794</v>
      </c>
      <c r="G149" s="401">
        <v>0.97085652845282289</v>
      </c>
      <c r="H149" s="401">
        <v>1.9696699073884611</v>
      </c>
      <c r="M149" s="128"/>
      <c r="N149" s="812"/>
      <c r="O149" s="812"/>
      <c r="P149" s="812"/>
    </row>
    <row r="150" spans="1:18" ht="13.8" thickBot="1">
      <c r="A150" s="1301"/>
      <c r="B150" s="367" t="s">
        <v>24</v>
      </c>
      <c r="C150" s="741">
        <v>2.04</v>
      </c>
      <c r="D150" s="401">
        <v>1.625099646772999</v>
      </c>
      <c r="E150" s="401">
        <v>1.8868804990393921</v>
      </c>
      <c r="F150" s="401">
        <v>2.064386801040937</v>
      </c>
      <c r="G150" s="401">
        <v>1.2088171481657524</v>
      </c>
      <c r="H150" s="401">
        <v>1.3895649456312966</v>
      </c>
      <c r="M150" s="128"/>
      <c r="N150" s="812"/>
      <c r="O150" s="812"/>
      <c r="P150" s="812"/>
    </row>
    <row r="151" spans="1:18" ht="13.8" thickBot="1">
      <c r="A151" s="1302"/>
      <c r="B151" s="368" t="s">
        <v>26</v>
      </c>
      <c r="C151" s="353">
        <v>9.7382449404915388</v>
      </c>
      <c r="D151" s="742">
        <v>13.556550869413805</v>
      </c>
      <c r="E151" s="739">
        <v>13.556550869413805</v>
      </c>
      <c r="F151" s="739">
        <v>3.0189878116481399</v>
      </c>
      <c r="G151" s="739">
        <v>433.33333333333331</v>
      </c>
      <c r="H151" s="739">
        <v>3.0189878116481399</v>
      </c>
      <c r="M151" s="233"/>
      <c r="N151" s="817"/>
      <c r="O151" s="817"/>
      <c r="P151" s="817"/>
    </row>
    <row r="152" spans="1:18" ht="13.5" customHeight="1">
      <c r="A152" s="744" t="s">
        <v>131</v>
      </c>
      <c r="B152" s="104"/>
      <c r="C152" s="352"/>
      <c r="D152" s="104"/>
      <c r="E152" s="104"/>
      <c r="F152" s="104"/>
      <c r="G152" s="104"/>
      <c r="M152" s="128"/>
      <c r="N152" s="812"/>
      <c r="O152" s="812"/>
      <c r="P152" s="812"/>
    </row>
    <row r="153" spans="1:18">
      <c r="A153" s="745" t="s">
        <v>132</v>
      </c>
      <c r="B153" s="347"/>
      <c r="C153" s="347"/>
      <c r="D153" s="347"/>
      <c r="E153" s="347"/>
      <c r="F153" s="347"/>
      <c r="G153" s="347"/>
      <c r="H153" s="347"/>
      <c r="I153" s="347"/>
      <c r="M153" s="128"/>
      <c r="N153" s="812"/>
      <c r="O153" s="812"/>
      <c r="P153" s="812"/>
      <c r="Q153" s="812"/>
      <c r="R153" s="812"/>
    </row>
    <row r="154" spans="1:18">
      <c r="A154" s="249" t="s">
        <v>133</v>
      </c>
      <c r="B154" s="104"/>
      <c r="C154" s="104"/>
      <c r="D154" s="104"/>
      <c r="E154" s="104"/>
      <c r="F154" s="104"/>
      <c r="G154" s="104"/>
      <c r="M154" s="128"/>
      <c r="N154" s="812"/>
      <c r="O154" s="812"/>
      <c r="P154" s="812"/>
      <c r="Q154" s="812"/>
      <c r="R154" s="812"/>
    </row>
    <row r="155" spans="1:18">
      <c r="A155" s="801"/>
      <c r="B155" s="104"/>
      <c r="C155" s="104"/>
      <c r="D155" s="104"/>
      <c r="E155" s="104"/>
      <c r="F155" s="104"/>
      <c r="G155" s="104"/>
      <c r="M155" s="128"/>
      <c r="N155" s="812"/>
      <c r="O155" s="812"/>
      <c r="P155" s="812"/>
      <c r="Q155" s="812"/>
      <c r="R155" s="812"/>
    </row>
    <row r="156" spans="1:18">
      <c r="A156" s="44"/>
    </row>
    <row r="157" spans="1:18">
      <c r="A157" s="5" t="s">
        <v>134</v>
      </c>
      <c r="B157" s="5"/>
      <c r="C157" s="5"/>
      <c r="D157" s="5"/>
      <c r="E157" s="5"/>
      <c r="F157" s="5"/>
    </row>
    <row r="158" spans="1:18" ht="27" thickBot="1">
      <c r="A158" s="108"/>
      <c r="B158" s="108" t="s">
        <v>122</v>
      </c>
      <c r="C158" s="108" t="s">
        <v>123</v>
      </c>
      <c r="D158" s="108" t="s">
        <v>124</v>
      </c>
      <c r="E158" s="108" t="s">
        <v>125</v>
      </c>
      <c r="F158" s="108" t="s">
        <v>126</v>
      </c>
    </row>
    <row r="159" spans="1:18" ht="14.4" thickTop="1" thickBot="1">
      <c r="A159" s="113" t="s">
        <v>135</v>
      </c>
      <c r="B159" s="401">
        <v>1.4173019926614694</v>
      </c>
      <c r="C159" s="401">
        <v>1.6462910496497563</v>
      </c>
      <c r="D159" s="401">
        <v>2.0175473662322321</v>
      </c>
      <c r="E159" s="401">
        <v>2.1013190504705621</v>
      </c>
      <c r="F159" s="401">
        <v>0.72817915991497073</v>
      </c>
    </row>
    <row r="160" spans="1:18" ht="13.8" thickBot="1">
      <c r="A160" s="113" t="s">
        <v>136</v>
      </c>
      <c r="B160" s="401">
        <v>1.3481669755013088</v>
      </c>
      <c r="C160" s="401">
        <v>1.5858142197738179</v>
      </c>
      <c r="D160" s="401">
        <v>2.0781286608820899</v>
      </c>
      <c r="E160" s="401">
        <v>2.0832705473364102</v>
      </c>
      <c r="F160" s="401">
        <v>0.65328739756874599</v>
      </c>
    </row>
    <row r="161" spans="1:16" ht="13.8" thickBot="1">
      <c r="A161" s="114" t="s">
        <v>137</v>
      </c>
      <c r="B161" s="401">
        <v>1.1989378958175312</v>
      </c>
      <c r="C161" s="401">
        <v>1.4371136176316337</v>
      </c>
      <c r="D161" s="401">
        <v>1.6179750860545534</v>
      </c>
      <c r="E161" s="401">
        <v>2.6240133637324279</v>
      </c>
      <c r="F161" s="401">
        <v>0.54649597459464572</v>
      </c>
    </row>
    <row r="162" spans="1:16" ht="13.8" thickBot="1">
      <c r="A162" s="114" t="s">
        <v>138</v>
      </c>
      <c r="B162" s="401">
        <v>1.3998043231344357</v>
      </c>
      <c r="C162" s="401">
        <v>1.6362092492063487</v>
      </c>
      <c r="D162" s="401">
        <v>2.2810244068590748</v>
      </c>
      <c r="E162" s="401">
        <v>1.9380915336245648</v>
      </c>
      <c r="F162" s="401">
        <v>0.69581336594287257</v>
      </c>
    </row>
    <row r="163" spans="1:16" ht="13.8" thickBot="1">
      <c r="A163" s="115" t="s">
        <v>76</v>
      </c>
      <c r="B163" s="354">
        <v>2.0049947426010366</v>
      </c>
      <c r="C163" s="354">
        <v>2.2594727552634262</v>
      </c>
      <c r="D163" s="354">
        <v>2.2209815494156078</v>
      </c>
      <c r="E163" s="354">
        <v>1.4562454477114051</v>
      </c>
      <c r="F163" s="354">
        <v>1.575867760843521</v>
      </c>
    </row>
    <row r="164" spans="1:16">
      <c r="A164" s="249" t="s">
        <v>139</v>
      </c>
    </row>
    <row r="165" spans="1:16">
      <c r="A165" s="801"/>
    </row>
    <row r="166" spans="1:16">
      <c r="A166" s="801"/>
      <c r="M166" s="128"/>
      <c r="N166" s="812"/>
      <c r="O166" s="812"/>
      <c r="P166" s="812"/>
    </row>
    <row r="167" spans="1:16">
      <c r="A167" s="5" t="s">
        <v>140</v>
      </c>
      <c r="B167" s="5"/>
      <c r="C167" s="5"/>
      <c r="D167" s="5"/>
      <c r="E167" s="5"/>
      <c r="F167" s="5"/>
      <c r="G167" s="5"/>
      <c r="H167" s="5"/>
      <c r="I167" s="5"/>
    </row>
    <row r="168" spans="1:16" ht="27" thickBot="1">
      <c r="A168" s="798" t="s">
        <v>49</v>
      </c>
      <c r="B168" s="798" t="s">
        <v>50</v>
      </c>
      <c r="C168" s="740" t="s">
        <v>122</v>
      </c>
      <c r="D168" s="609" t="s">
        <v>122</v>
      </c>
      <c r="E168" s="609" t="s">
        <v>123</v>
      </c>
      <c r="F168" s="609" t="s">
        <v>124</v>
      </c>
      <c r="G168" s="609" t="s">
        <v>125</v>
      </c>
      <c r="H168" s="609" t="s">
        <v>126</v>
      </c>
    </row>
    <row r="169" spans="1:16" ht="13.8" thickBot="1">
      <c r="A169" s="111"/>
      <c r="B169" s="112"/>
      <c r="C169" s="121" t="s">
        <v>127</v>
      </c>
      <c r="D169" s="1308" t="s">
        <v>128</v>
      </c>
      <c r="E169" s="1308"/>
      <c r="F169" s="1308"/>
      <c r="G169" s="1308"/>
      <c r="H169" s="1308"/>
    </row>
    <row r="170" spans="1:16" ht="14.4" thickTop="1" thickBot="1">
      <c r="A170" s="1304" t="s">
        <v>62</v>
      </c>
      <c r="B170" s="367" t="s">
        <v>13</v>
      </c>
      <c r="C170" s="741">
        <v>2.0260189143967406</v>
      </c>
      <c r="D170" s="401">
        <v>1.5352331716947367</v>
      </c>
      <c r="E170" s="401">
        <v>1.8356196399164304</v>
      </c>
      <c r="F170" s="401">
        <v>3.6330231221470175</v>
      </c>
      <c r="G170" s="401">
        <v>1.5278244652715141</v>
      </c>
      <c r="H170" s="401">
        <v>0.92519020338284719</v>
      </c>
    </row>
    <row r="171" spans="1:16" ht="13.8" thickBot="1">
      <c r="A171" s="1305"/>
      <c r="B171" s="367" t="s">
        <v>14</v>
      </c>
      <c r="C171" s="741">
        <v>0.94499456182579733</v>
      </c>
      <c r="D171" s="401">
        <v>1.0204148970609843</v>
      </c>
      <c r="E171" s="401">
        <v>1.2692475448791007</v>
      </c>
      <c r="F171" s="401">
        <v>1.6515261767187093</v>
      </c>
      <c r="G171" s="401">
        <v>1.3210723994603066</v>
      </c>
      <c r="H171" s="401">
        <v>0.72664513552424104</v>
      </c>
    </row>
    <row r="172" spans="1:16" ht="13.8" thickBot="1">
      <c r="A172" s="1305"/>
      <c r="B172" s="367" t="s">
        <v>15</v>
      </c>
      <c r="C172" s="741">
        <v>0.35050510946768454</v>
      </c>
      <c r="D172" s="401">
        <v>0.56431476166661854</v>
      </c>
      <c r="E172" s="401">
        <v>0.71298470064903152</v>
      </c>
      <c r="F172" s="401">
        <v>0.66031636558660423</v>
      </c>
      <c r="G172" s="401">
        <v>2.0631476279786982</v>
      </c>
      <c r="H172" s="401">
        <v>0.43670912806327011</v>
      </c>
    </row>
    <row r="173" spans="1:16" ht="13.8" thickBot="1">
      <c r="A173" s="1305"/>
      <c r="B173" s="367" t="s">
        <v>37</v>
      </c>
      <c r="C173" s="741">
        <v>2.4187854881669533</v>
      </c>
      <c r="D173" s="401">
        <v>5.0606625037637469</v>
      </c>
      <c r="E173" s="401">
        <v>5.4244224288394127</v>
      </c>
      <c r="F173" s="401">
        <v>5.0606625037637469</v>
      </c>
      <c r="G173" s="401">
        <v>14.103013709458157</v>
      </c>
      <c r="H173" s="401">
        <v>0.62868694081003662</v>
      </c>
    </row>
    <row r="174" spans="1:16" ht="13.8" thickBot="1">
      <c r="A174" s="1305"/>
      <c r="B174" s="367" t="s">
        <v>17</v>
      </c>
      <c r="C174" s="741">
        <v>1.2869800957471398</v>
      </c>
      <c r="D174" s="401">
        <v>0.99963480228282509</v>
      </c>
      <c r="E174" s="401">
        <v>1.1959975730783243</v>
      </c>
      <c r="F174" s="401">
        <v>1.6351611401466801</v>
      </c>
      <c r="G174" s="401">
        <v>1.339258887121257</v>
      </c>
      <c r="H174" s="401">
        <v>0.71685999647860632</v>
      </c>
    </row>
    <row r="175" spans="1:16" ht="13.8" thickBot="1">
      <c r="A175" s="1305" t="s">
        <v>66</v>
      </c>
      <c r="B175" s="367" t="s">
        <v>18</v>
      </c>
      <c r="C175" s="741">
        <v>0.88249090833294541</v>
      </c>
      <c r="D175" s="401">
        <v>1.1934869602705231</v>
      </c>
      <c r="E175" s="401">
        <v>1.4068914406785631</v>
      </c>
      <c r="F175" s="401">
        <v>1.9830161856925617</v>
      </c>
      <c r="G175" s="401">
        <v>1.6821295101094744</v>
      </c>
      <c r="H175" s="401">
        <v>0.70719900480663866</v>
      </c>
    </row>
    <row r="176" spans="1:16" ht="13.8" thickBot="1">
      <c r="A176" s="1305"/>
      <c r="B176" s="367" t="s">
        <v>111</v>
      </c>
      <c r="C176" s="741">
        <v>1.2766478321815933</v>
      </c>
      <c r="D176" s="401">
        <v>1.2911523939098977</v>
      </c>
      <c r="E176" s="401">
        <v>1.4101973197460347</v>
      </c>
      <c r="F176" s="401">
        <v>1.2892305149104186</v>
      </c>
      <c r="G176" s="401" t="s">
        <v>129</v>
      </c>
      <c r="H176" s="401">
        <v>0.4014964679572266</v>
      </c>
    </row>
    <row r="177" spans="1:18" ht="13.8" thickBot="1">
      <c r="A177" s="1306"/>
      <c r="B177" s="367" t="s">
        <v>130</v>
      </c>
      <c r="C177" s="741">
        <v>1.3483882813403998</v>
      </c>
      <c r="D177" s="401">
        <v>1.117879593008549</v>
      </c>
      <c r="E177" s="401">
        <v>1.2425744212164154</v>
      </c>
      <c r="F177" s="401">
        <v>1.7720529449773932</v>
      </c>
      <c r="G177" s="401">
        <v>3.1413081036370962</v>
      </c>
      <c r="H177" s="401">
        <v>0.43924711286567686</v>
      </c>
      <c r="J177" s="128"/>
    </row>
    <row r="178" spans="1:18" ht="13.8" thickBot="1">
      <c r="A178" s="1307" t="s">
        <v>70</v>
      </c>
      <c r="B178" s="367" t="s">
        <v>22</v>
      </c>
      <c r="C178" s="741">
        <v>0.4374928439027328</v>
      </c>
      <c r="D178" s="401">
        <v>0.42593959746291021</v>
      </c>
      <c r="E178" s="401">
        <v>0.42593959746291016</v>
      </c>
      <c r="F178" s="401">
        <v>0.42593959746291021</v>
      </c>
      <c r="G178" s="401" t="s">
        <v>129</v>
      </c>
      <c r="H178" s="401">
        <v>0.23637819212707747</v>
      </c>
    </row>
    <row r="179" spans="1:18" ht="13.8" thickBot="1">
      <c r="A179" s="1305"/>
      <c r="B179" s="367" t="s">
        <v>21</v>
      </c>
      <c r="C179" s="741">
        <v>1.2586405500301041</v>
      </c>
      <c r="D179" s="401">
        <v>1.2597542959040819</v>
      </c>
      <c r="E179" s="401">
        <v>1.2597542959040824</v>
      </c>
      <c r="F179" s="401">
        <v>1.2597542959040819</v>
      </c>
      <c r="G179" s="401" t="s">
        <v>129</v>
      </c>
      <c r="H179" s="401">
        <v>0.42563434871795786</v>
      </c>
    </row>
    <row r="180" spans="1:18" ht="13.8" thickBot="1">
      <c r="A180" s="1305"/>
      <c r="B180" s="367" t="s">
        <v>73</v>
      </c>
      <c r="C180" s="741" t="s">
        <v>87</v>
      </c>
      <c r="D180" s="401" t="s">
        <v>87</v>
      </c>
      <c r="E180" s="401" t="s">
        <v>87</v>
      </c>
      <c r="F180" s="401" t="s">
        <v>87</v>
      </c>
      <c r="G180" s="401" t="s">
        <v>87</v>
      </c>
      <c r="H180" s="401" t="s">
        <v>87</v>
      </c>
      <c r="M180" s="128"/>
      <c r="N180" s="812"/>
      <c r="O180" s="812"/>
      <c r="P180" s="812"/>
    </row>
    <row r="181" spans="1:18" ht="13.8" thickBot="1">
      <c r="A181" s="1305"/>
      <c r="B181" s="367" t="s">
        <v>75</v>
      </c>
      <c r="C181" s="741" t="s">
        <v>87</v>
      </c>
      <c r="D181" s="401" t="s">
        <v>87</v>
      </c>
      <c r="E181" s="401" t="s">
        <v>87</v>
      </c>
      <c r="F181" s="401" t="s">
        <v>87</v>
      </c>
      <c r="G181" s="401" t="s">
        <v>87</v>
      </c>
      <c r="H181" s="401" t="s">
        <v>87</v>
      </c>
      <c r="M181" s="128"/>
      <c r="N181" s="812"/>
      <c r="O181" s="812"/>
      <c r="P181" s="812"/>
    </row>
    <row r="182" spans="1:18" ht="13.8" thickBot="1">
      <c r="A182" s="1301" t="s">
        <v>76</v>
      </c>
      <c r="B182" s="367" t="s">
        <v>25</v>
      </c>
      <c r="C182" s="741">
        <v>1.6621195033968552</v>
      </c>
      <c r="D182" s="401">
        <v>1.819064025480553</v>
      </c>
      <c r="E182" s="401">
        <v>2.1097927439145412</v>
      </c>
      <c r="F182" s="401">
        <v>2.9137670458219183</v>
      </c>
      <c r="G182" s="401">
        <v>0.3025165960369019</v>
      </c>
      <c r="H182" s="401">
        <v>2.4143306008980736</v>
      </c>
      <c r="M182" s="128"/>
      <c r="N182" s="812"/>
      <c r="O182" s="812"/>
      <c r="P182" s="812"/>
    </row>
    <row r="183" spans="1:18" ht="13.8" thickBot="1">
      <c r="A183" s="1301"/>
      <c r="B183" s="367" t="s">
        <v>24</v>
      </c>
      <c r="C183" s="741">
        <v>2.2358830585218787</v>
      </c>
      <c r="D183" s="401">
        <v>2.3293965885177554</v>
      </c>
      <c r="E183" s="401">
        <v>2.7019260925223065</v>
      </c>
      <c r="F183" s="401">
        <v>4.6672367732413322</v>
      </c>
      <c r="G183" s="401">
        <v>0.75995277379190163</v>
      </c>
      <c r="H183" s="401">
        <v>2.5026179385328917</v>
      </c>
      <c r="M183" s="128"/>
      <c r="N183" s="812"/>
      <c r="O183" s="812"/>
      <c r="P183" s="812"/>
    </row>
    <row r="184" spans="1:18" ht="13.8" thickBot="1">
      <c r="A184" s="1302"/>
      <c r="B184" s="368" t="s">
        <v>26</v>
      </c>
      <c r="C184" s="353">
        <v>7.9549766738530083</v>
      </c>
      <c r="D184" s="742">
        <v>7.5928081186826377</v>
      </c>
      <c r="E184" s="739">
        <v>7.5928081186826368</v>
      </c>
      <c r="F184" s="739">
        <v>2.4209131654972444</v>
      </c>
      <c r="G184" s="739" t="s">
        <v>129</v>
      </c>
      <c r="H184" s="739">
        <v>2.4209131654972444</v>
      </c>
      <c r="M184" s="233"/>
      <c r="N184" s="817"/>
      <c r="O184" s="817"/>
      <c r="P184" s="817"/>
    </row>
    <row r="185" spans="1:18" ht="13.5" customHeight="1">
      <c r="A185" s="744" t="s">
        <v>131</v>
      </c>
      <c r="B185" s="104"/>
      <c r="C185" s="352"/>
      <c r="D185" s="104"/>
      <c r="E185" s="104"/>
      <c r="F185" s="104"/>
      <c r="G185" s="104"/>
      <c r="M185" s="128"/>
      <c r="N185" s="812"/>
      <c r="O185" s="812"/>
      <c r="P185" s="812"/>
    </row>
    <row r="186" spans="1:18">
      <c r="A186" s="745" t="s">
        <v>132</v>
      </c>
      <c r="B186" s="347"/>
      <c r="C186" s="347"/>
      <c r="D186" s="347"/>
      <c r="E186" s="347"/>
      <c r="F186" s="347"/>
      <c r="G186" s="347"/>
      <c r="H186" s="347"/>
      <c r="I186" s="347"/>
      <c r="M186" s="128"/>
      <c r="N186" s="812"/>
      <c r="O186" s="812"/>
      <c r="P186" s="812"/>
      <c r="Q186" s="812"/>
      <c r="R186" s="812"/>
    </row>
    <row r="187" spans="1:18">
      <c r="A187" s="249" t="s">
        <v>133</v>
      </c>
      <c r="B187" s="104"/>
      <c r="C187" s="104"/>
      <c r="D187" s="104"/>
      <c r="E187" s="104"/>
      <c r="F187" s="104"/>
      <c r="G187" s="104"/>
      <c r="M187" s="128"/>
      <c r="N187" s="812"/>
      <c r="O187" s="812"/>
      <c r="P187" s="812"/>
      <c r="Q187" s="812"/>
      <c r="R187" s="812"/>
    </row>
    <row r="188" spans="1:18">
      <c r="A188" s="801"/>
      <c r="B188" s="104"/>
      <c r="C188" s="104"/>
      <c r="D188" s="104"/>
      <c r="E188" s="104"/>
      <c r="F188" s="104"/>
      <c r="G188" s="104"/>
      <c r="M188" s="128"/>
      <c r="N188" s="812"/>
      <c r="O188" s="812"/>
      <c r="P188" s="812"/>
      <c r="Q188" s="812"/>
      <c r="R188" s="812"/>
    </row>
    <row r="189" spans="1:18">
      <c r="A189" s="801"/>
      <c r="B189" s="104"/>
      <c r="C189" s="104"/>
      <c r="D189" s="104"/>
      <c r="E189" s="104"/>
      <c r="F189" s="104"/>
      <c r="G189" s="104"/>
      <c r="Q189" s="812"/>
      <c r="R189" s="812"/>
    </row>
    <row r="190" spans="1:18">
      <c r="A190" s="5" t="s">
        <v>141</v>
      </c>
      <c r="B190" s="5"/>
      <c r="C190" s="5"/>
      <c r="D190" s="5"/>
      <c r="E190" s="5"/>
      <c r="F190" s="5"/>
    </row>
    <row r="191" spans="1:18" ht="27" thickBot="1">
      <c r="A191" s="108"/>
      <c r="B191" s="108" t="s">
        <v>122</v>
      </c>
      <c r="C191" s="108" t="s">
        <v>123</v>
      </c>
      <c r="D191" s="108" t="s">
        <v>124</v>
      </c>
      <c r="E191" s="108" t="s">
        <v>125</v>
      </c>
      <c r="F191" s="108" t="s">
        <v>126</v>
      </c>
    </row>
    <row r="192" spans="1:18" ht="14.4" thickTop="1" thickBot="1">
      <c r="A192" s="113" t="s">
        <v>135</v>
      </c>
      <c r="B192" s="765">
        <v>1.6301461340747263</v>
      </c>
      <c r="C192" s="765">
        <v>1.9044075063204029</v>
      </c>
      <c r="D192" s="765">
        <v>3.0014871508184888</v>
      </c>
      <c r="E192" s="765">
        <v>1.7671387551327795</v>
      </c>
      <c r="F192" s="765">
        <v>0.95454686414116274</v>
      </c>
    </row>
    <row r="193" spans="1:18" ht="13.8" thickBot="1">
      <c r="A193" s="113" t="s">
        <v>136</v>
      </c>
      <c r="B193" s="765">
        <v>1.4475730301669476</v>
      </c>
      <c r="C193" s="765">
        <v>1.7107966565574515</v>
      </c>
      <c r="D193" s="765">
        <v>2.798269757609491</v>
      </c>
      <c r="E193" s="765">
        <v>1.8268090132196122</v>
      </c>
      <c r="F193" s="765">
        <v>0.77855862087105043</v>
      </c>
    </row>
    <row r="194" spans="1:18" ht="13.8" thickBot="1">
      <c r="A194" s="114" t="s">
        <v>137</v>
      </c>
      <c r="B194" s="765">
        <v>1.1784075094700988</v>
      </c>
      <c r="C194" s="765">
        <v>1.3510196701361248</v>
      </c>
      <c r="D194" s="765">
        <v>1.7964773063985584</v>
      </c>
      <c r="E194" s="765">
        <v>2.4998244568288839</v>
      </c>
      <c r="F194" s="765">
        <v>0.54809537294229937</v>
      </c>
    </row>
    <row r="195" spans="1:18" ht="13.8" thickBot="1">
      <c r="A195" s="114" t="s">
        <v>138</v>
      </c>
      <c r="B195" s="765">
        <v>1.5222429621578779</v>
      </c>
      <c r="C195" s="765">
        <v>1.8106033592823469</v>
      </c>
      <c r="D195" s="765">
        <v>3.1789671624345761</v>
      </c>
      <c r="E195" s="765">
        <v>1.6763416311346926</v>
      </c>
      <c r="F195" s="765">
        <v>0.85584021796672716</v>
      </c>
    </row>
    <row r="196" spans="1:18" ht="13.8" thickBot="1">
      <c r="A196" s="115" t="s">
        <v>76</v>
      </c>
      <c r="B196" s="766">
        <v>2.4633683708022085</v>
      </c>
      <c r="C196" s="766">
        <v>2.8233607968514303</v>
      </c>
      <c r="D196" s="766">
        <v>4.276010322940782</v>
      </c>
      <c r="E196" s="766">
        <v>0.87357758087897963</v>
      </c>
      <c r="F196" s="766">
        <v>2.4936192565962343</v>
      </c>
    </row>
    <row r="197" spans="1:18">
      <c r="A197" s="249" t="s">
        <v>139</v>
      </c>
    </row>
    <row r="198" spans="1:18">
      <c r="A198" s="801"/>
      <c r="M198" s="128"/>
      <c r="N198" s="812"/>
      <c r="O198" s="812"/>
      <c r="P198" s="812"/>
    </row>
    <row r="199" spans="1:18">
      <c r="A199" s="801"/>
    </row>
    <row r="200" spans="1:18" s="775" customFormat="1">
      <c r="A200" s="5" t="s">
        <v>142</v>
      </c>
      <c r="B200" s="5"/>
      <c r="C200" s="5"/>
      <c r="D200" s="5"/>
      <c r="E200" s="5"/>
      <c r="F200" s="5"/>
      <c r="G200" s="5"/>
      <c r="H200" s="30"/>
      <c r="I200" s="30"/>
      <c r="J200" s="30"/>
      <c r="K200" s="100"/>
      <c r="L200" s="128"/>
      <c r="M200" s="30"/>
      <c r="N200"/>
      <c r="O200"/>
      <c r="P200"/>
      <c r="Q200" s="812"/>
      <c r="R200" s="812"/>
    </row>
    <row r="201" spans="1:18" s="775" customFormat="1" ht="27" thickBot="1">
      <c r="A201" s="798" t="s">
        <v>49</v>
      </c>
      <c r="B201" s="798" t="s">
        <v>50</v>
      </c>
      <c r="C201" s="740" t="s">
        <v>122</v>
      </c>
      <c r="D201" s="609" t="s">
        <v>122</v>
      </c>
      <c r="E201" s="609" t="s">
        <v>123</v>
      </c>
      <c r="F201" s="609" t="s">
        <v>124</v>
      </c>
      <c r="G201" s="609" t="s">
        <v>125</v>
      </c>
      <c r="H201" s="609" t="s">
        <v>126</v>
      </c>
      <c r="I201" s="30"/>
      <c r="J201" s="30"/>
      <c r="K201" s="100"/>
      <c r="L201" s="128"/>
      <c r="M201" s="30"/>
      <c r="N201"/>
      <c r="O201"/>
      <c r="P201"/>
      <c r="Q201" s="812"/>
      <c r="R201" s="812"/>
    </row>
    <row r="202" spans="1:18" s="775" customFormat="1" ht="13.8" thickBot="1">
      <c r="A202" s="111"/>
      <c r="B202" s="112"/>
      <c r="C202" s="121" t="s">
        <v>127</v>
      </c>
      <c r="D202" s="1308" t="s">
        <v>128</v>
      </c>
      <c r="E202" s="1308"/>
      <c r="F202" s="1308"/>
      <c r="G202" s="1308"/>
      <c r="H202" s="1308"/>
      <c r="I202" s="30"/>
      <c r="J202" s="30"/>
      <c r="K202" s="100"/>
      <c r="L202" s="128"/>
      <c r="M202" s="30"/>
      <c r="N202"/>
      <c r="O202"/>
      <c r="P202"/>
      <c r="Q202" s="812"/>
      <c r="R202" s="812"/>
    </row>
    <row r="203" spans="1:18" s="775" customFormat="1" ht="14.4" thickTop="1" thickBot="1">
      <c r="A203" s="1304" t="s">
        <v>62</v>
      </c>
      <c r="B203" s="367" t="s">
        <v>13</v>
      </c>
      <c r="C203" s="741" t="s">
        <v>87</v>
      </c>
      <c r="D203" s="765">
        <v>1.5099158009906173</v>
      </c>
      <c r="E203" s="765">
        <v>1.7817215578146965</v>
      </c>
      <c r="F203" s="765">
        <v>3.0574357332922313</v>
      </c>
      <c r="G203" s="765">
        <v>1.717042963429031</v>
      </c>
      <c r="H203" s="765">
        <v>0.81946352077926832</v>
      </c>
      <c r="I203" s="30"/>
      <c r="J203" s="30"/>
      <c r="K203" s="100"/>
      <c r="L203" s="233"/>
      <c r="M203" s="30"/>
      <c r="N203"/>
      <c r="O203"/>
      <c r="P203"/>
      <c r="Q203"/>
      <c r="R203"/>
    </row>
    <row r="204" spans="1:18" s="776" customFormat="1" ht="13.8" thickBot="1">
      <c r="A204" s="1305"/>
      <c r="B204" s="367" t="s">
        <v>14</v>
      </c>
      <c r="C204" s="741" t="s">
        <v>87</v>
      </c>
      <c r="D204" s="765">
        <v>1.0439621837274236</v>
      </c>
      <c r="E204" s="765">
        <v>1.3142775962318212</v>
      </c>
      <c r="F204" s="765">
        <v>1.5750088984301169</v>
      </c>
      <c r="G204" s="765">
        <v>1.5372002067104944</v>
      </c>
      <c r="H204" s="765">
        <v>0.68212555493687443</v>
      </c>
      <c r="I204" s="30"/>
      <c r="J204" s="30"/>
      <c r="K204" s="236"/>
      <c r="L204" s="128"/>
      <c r="M204" s="30"/>
      <c r="N204"/>
      <c r="O204"/>
      <c r="P204"/>
      <c r="Q204"/>
      <c r="R204"/>
    </row>
    <row r="205" spans="1:18" s="775" customFormat="1" ht="13.8" thickBot="1">
      <c r="A205" s="1305"/>
      <c r="B205" s="367" t="s">
        <v>15</v>
      </c>
      <c r="C205" s="741" t="s">
        <v>87</v>
      </c>
      <c r="D205" s="765">
        <v>0.56431476166661854</v>
      </c>
      <c r="E205" s="765">
        <v>0.71298470064903152</v>
      </c>
      <c r="F205" s="765">
        <v>0.66031636558660423</v>
      </c>
      <c r="G205" s="765">
        <v>2.0631476279786982</v>
      </c>
      <c r="H205" s="765">
        <v>0.43670912806327011</v>
      </c>
      <c r="I205" s="30"/>
      <c r="J205" s="30"/>
      <c r="K205" s="100"/>
      <c r="L205" s="128"/>
      <c r="M205" s="30"/>
      <c r="N205"/>
      <c r="O205"/>
      <c r="P205"/>
      <c r="Q205"/>
      <c r="R205"/>
    </row>
    <row r="206" spans="1:18" s="775" customFormat="1" ht="13.8" thickBot="1">
      <c r="A206" s="1305"/>
      <c r="B206" s="367" t="s">
        <v>37</v>
      </c>
      <c r="C206" s="741" t="s">
        <v>87</v>
      </c>
      <c r="D206" s="765">
        <v>5.0606625037637469</v>
      </c>
      <c r="E206" s="765">
        <v>5.4244224288394127</v>
      </c>
      <c r="F206" s="765">
        <v>5.0606625037637469</v>
      </c>
      <c r="G206" s="765">
        <v>14.103013709458157</v>
      </c>
      <c r="H206" s="765">
        <v>0.62868694081003662</v>
      </c>
      <c r="I206" s="30"/>
      <c r="J206" s="30"/>
      <c r="K206" s="100"/>
      <c r="L206" s="128"/>
      <c r="M206" s="30"/>
      <c r="N206"/>
      <c r="O206"/>
      <c r="P206"/>
      <c r="Q206"/>
      <c r="R206"/>
    </row>
    <row r="207" spans="1:18" s="775" customFormat="1" ht="13.8" thickBot="1">
      <c r="A207" s="1305"/>
      <c r="B207" s="367" t="s">
        <v>17</v>
      </c>
      <c r="C207" s="741" t="s">
        <v>87</v>
      </c>
      <c r="D207" s="765">
        <v>0.88653199912882286</v>
      </c>
      <c r="E207" s="765">
        <v>1.0502573214592348</v>
      </c>
      <c r="F207" s="765">
        <v>1.2532787500043094</v>
      </c>
      <c r="G207" s="765">
        <v>1.4590147913756013</v>
      </c>
      <c r="H207" s="765">
        <v>0.6019782738271916</v>
      </c>
      <c r="I207" s="30"/>
      <c r="J207" s="30"/>
      <c r="K207" s="100"/>
      <c r="L207" s="30"/>
      <c r="M207" s="30"/>
      <c r="N207"/>
      <c r="O207"/>
      <c r="P207"/>
      <c r="Q207"/>
      <c r="R207"/>
    </row>
    <row r="208" spans="1:18" ht="13.8" thickBot="1">
      <c r="A208" s="1305" t="s">
        <v>66</v>
      </c>
      <c r="B208" s="367" t="s">
        <v>18</v>
      </c>
      <c r="C208" s="741" t="s">
        <v>87</v>
      </c>
      <c r="D208" s="765">
        <v>1.0429717312418505</v>
      </c>
      <c r="E208" s="765">
        <v>1.2646174463341218</v>
      </c>
      <c r="F208" s="765">
        <v>1.6994057636316227</v>
      </c>
      <c r="G208" s="765">
        <v>1.4395451607227943</v>
      </c>
      <c r="H208" s="765">
        <v>0.6995925902907133</v>
      </c>
      <c r="J208" s="128"/>
    </row>
    <row r="209" spans="1:18" ht="13.8" thickBot="1">
      <c r="A209" s="1305"/>
      <c r="B209" s="367" t="s">
        <v>111</v>
      </c>
      <c r="C209" s="741" t="s">
        <v>87</v>
      </c>
      <c r="D209" s="765">
        <v>1.0917179436034417</v>
      </c>
      <c r="E209" s="765">
        <v>1.20880279310946</v>
      </c>
      <c r="F209" s="765">
        <v>1.0908301549218522</v>
      </c>
      <c r="G209" s="765" t="s">
        <v>129</v>
      </c>
      <c r="H209" s="765">
        <v>0.38263222116326884</v>
      </c>
    </row>
    <row r="210" spans="1:18" ht="13.8" thickBot="1">
      <c r="A210" s="1306"/>
      <c r="B210" s="367" t="s">
        <v>130</v>
      </c>
      <c r="C210" s="741" t="s">
        <v>87</v>
      </c>
      <c r="D210" s="765">
        <v>1.4228026924968973</v>
      </c>
      <c r="E210" s="765">
        <v>1.6209462766386962</v>
      </c>
      <c r="F210" s="765">
        <v>1.9369469290164518</v>
      </c>
      <c r="G210" s="765">
        <v>3.729814072276612</v>
      </c>
      <c r="H210" s="765">
        <v>0.48170207831074963</v>
      </c>
    </row>
    <row r="211" spans="1:18" ht="13.8" thickBot="1">
      <c r="A211" s="1307" t="s">
        <v>70</v>
      </c>
      <c r="B211" s="367" t="s">
        <v>22</v>
      </c>
      <c r="C211" s="741" t="s">
        <v>87</v>
      </c>
      <c r="D211" s="765">
        <v>0.4925876136043072</v>
      </c>
      <c r="E211" s="765">
        <v>0.48988180711714557</v>
      </c>
      <c r="F211" s="765">
        <v>0.4925876136043072</v>
      </c>
      <c r="G211" s="765" t="s">
        <v>129</v>
      </c>
      <c r="H211" s="765">
        <v>0.27601426803259371</v>
      </c>
    </row>
    <row r="212" spans="1:18" ht="13.8" thickBot="1">
      <c r="A212" s="1305"/>
      <c r="B212" s="367" t="s">
        <v>21</v>
      </c>
      <c r="C212" s="741" t="s">
        <v>87</v>
      </c>
      <c r="D212" s="765">
        <v>1.5919431843286427</v>
      </c>
      <c r="E212" s="765">
        <v>1.5786845870548083</v>
      </c>
      <c r="F212" s="765">
        <v>1.5919431843286427</v>
      </c>
      <c r="G212" s="765" t="s">
        <v>129</v>
      </c>
      <c r="H212" s="765">
        <v>0.47971513367499546</v>
      </c>
    </row>
    <row r="213" spans="1:18" ht="13.8" thickBot="1">
      <c r="A213" s="1305"/>
      <c r="B213" s="367" t="s">
        <v>73</v>
      </c>
      <c r="C213" s="741" t="s">
        <v>87</v>
      </c>
      <c r="D213" s="765" t="s">
        <v>87</v>
      </c>
      <c r="E213" s="765" t="s">
        <v>87</v>
      </c>
      <c r="F213" s="765" t="s">
        <v>87</v>
      </c>
      <c r="G213" s="765" t="s">
        <v>87</v>
      </c>
      <c r="H213" s="765" t="s">
        <v>87</v>
      </c>
    </row>
    <row r="214" spans="1:18" ht="13.8" thickBot="1">
      <c r="A214" s="1305"/>
      <c r="B214" s="367" t="s">
        <v>75</v>
      </c>
      <c r="C214" s="741" t="s">
        <v>87</v>
      </c>
      <c r="D214" s="765" t="s">
        <v>87</v>
      </c>
      <c r="E214" s="765" t="s">
        <v>87</v>
      </c>
      <c r="F214" s="765" t="s">
        <v>87</v>
      </c>
      <c r="G214" s="765" t="s">
        <v>87</v>
      </c>
      <c r="H214" s="765" t="s">
        <v>87</v>
      </c>
    </row>
    <row r="215" spans="1:18" ht="13.8" thickBot="1">
      <c r="A215" s="1301" t="s">
        <v>76</v>
      </c>
      <c r="B215" s="367" t="s">
        <v>25</v>
      </c>
      <c r="C215" s="741" t="s">
        <v>87</v>
      </c>
      <c r="D215" s="765">
        <v>1.8772195143764943</v>
      </c>
      <c r="E215" s="765">
        <v>2.1741036104397931</v>
      </c>
      <c r="F215" s="765">
        <v>2.8925735141921756</v>
      </c>
      <c r="G215" s="765">
        <v>0.50097503454761871</v>
      </c>
      <c r="H215" s="765">
        <v>2.2898616719585303</v>
      </c>
    </row>
    <row r="216" spans="1:18" ht="13.8" thickBot="1">
      <c r="A216" s="1301"/>
      <c r="B216" s="367" t="s">
        <v>24</v>
      </c>
      <c r="C216" s="741" t="s">
        <v>87</v>
      </c>
      <c r="D216" s="765">
        <v>2.0683564516857071</v>
      </c>
      <c r="E216" s="765">
        <v>2.4127254773815396</v>
      </c>
      <c r="F216" s="765">
        <v>3.4138004197775791</v>
      </c>
      <c r="G216" s="765">
        <v>0.92075646993256388</v>
      </c>
      <c r="H216" s="765">
        <v>2.0292678494066516</v>
      </c>
    </row>
    <row r="217" spans="1:18" ht="13.8" thickBot="1">
      <c r="A217" s="1302"/>
      <c r="B217" s="368" t="s">
        <v>26</v>
      </c>
      <c r="C217" s="353" t="s">
        <v>87</v>
      </c>
      <c r="D217" s="768">
        <v>9.9496284735304759</v>
      </c>
      <c r="E217" s="767">
        <v>9.852845807903277</v>
      </c>
      <c r="F217" s="767">
        <v>2.7099887726542429</v>
      </c>
      <c r="G217" s="767">
        <v>813.54038734451956</v>
      </c>
      <c r="H217" s="767">
        <v>2.7099887726542429</v>
      </c>
    </row>
    <row r="218" spans="1:18">
      <c r="A218" s="249" t="s">
        <v>131</v>
      </c>
      <c r="B218" s="71"/>
      <c r="C218" s="71"/>
    </row>
    <row r="219" spans="1:18" ht="12.75" customHeight="1">
      <c r="A219" s="249" t="s">
        <v>132</v>
      </c>
      <c r="B219" s="347"/>
      <c r="C219" s="347"/>
      <c r="D219" s="347"/>
      <c r="E219" s="347"/>
      <c r="F219" s="347"/>
      <c r="G219" s="347"/>
      <c r="H219" s="347"/>
      <c r="I219" s="347"/>
    </row>
    <row r="220" spans="1:18">
      <c r="A220" s="249" t="s">
        <v>143</v>
      </c>
      <c r="B220" s="71"/>
      <c r="C220" s="71"/>
    </row>
    <row r="221" spans="1:18">
      <c r="A221" s="801"/>
    </row>
    <row r="222" spans="1:18">
      <c r="A222" s="801"/>
    </row>
    <row r="223" spans="1:18">
      <c r="A223" s="5" t="s">
        <v>144</v>
      </c>
      <c r="B223" s="5"/>
      <c r="C223" s="5"/>
      <c r="D223" s="5"/>
      <c r="E223" s="5"/>
      <c r="F223" s="5"/>
    </row>
    <row r="224" spans="1:18" ht="27" thickBot="1">
      <c r="A224" s="108"/>
      <c r="B224" s="108" t="s">
        <v>122</v>
      </c>
      <c r="C224" s="108" t="s">
        <v>123</v>
      </c>
      <c r="D224" s="108" t="s">
        <v>124</v>
      </c>
      <c r="E224" s="108" t="s">
        <v>125</v>
      </c>
      <c r="F224" s="108" t="s">
        <v>126</v>
      </c>
      <c r="Q224" s="812"/>
      <c r="R224" s="812"/>
    </row>
    <row r="225" spans="1:18" ht="14.4" thickTop="1" thickBot="1">
      <c r="A225" s="113" t="s">
        <v>135</v>
      </c>
      <c r="B225" s="765">
        <v>1.5360009217779091</v>
      </c>
      <c r="C225" s="765">
        <v>1.7948451158643257</v>
      </c>
      <c r="D225" s="765">
        <v>2.5110037679280341</v>
      </c>
      <c r="E225" s="765">
        <v>1.9125856094967939</v>
      </c>
      <c r="F225" s="765">
        <v>0.84885492933356799</v>
      </c>
    </row>
    <row r="226" spans="1:18" ht="13.8" thickBot="1">
      <c r="A226" s="113" t="s">
        <v>136</v>
      </c>
      <c r="B226" s="765">
        <v>1.4025552892642497</v>
      </c>
      <c r="C226" s="765">
        <v>1.6564701742640617</v>
      </c>
      <c r="D226" s="765">
        <v>2.4389115979711433</v>
      </c>
      <c r="E226" s="765">
        <v>1.9408218232672616</v>
      </c>
      <c r="F226" s="765">
        <v>0.71986581447615527</v>
      </c>
    </row>
    <row r="227" spans="1:18" ht="13.8" thickBot="1">
      <c r="A227" s="114" t="s">
        <v>137</v>
      </c>
      <c r="B227" s="765">
        <v>1.1885679916210585</v>
      </c>
      <c r="C227" s="765">
        <v>1.3917096509122955</v>
      </c>
      <c r="D227" s="765">
        <v>1.702699585229972</v>
      </c>
      <c r="E227" s="765">
        <v>2.5595706547113273</v>
      </c>
      <c r="F227" s="765">
        <v>0.54729575669700081</v>
      </c>
    </row>
    <row r="228" spans="1:18" ht="13.8" thickBot="1">
      <c r="A228" s="114" t="s">
        <v>138</v>
      </c>
      <c r="B228" s="765">
        <v>1.4683775475595273</v>
      </c>
      <c r="C228" s="765">
        <v>1.7368071593227197</v>
      </c>
      <c r="D228" s="765">
        <v>2.7405784950010159</v>
      </c>
      <c r="E228" s="765">
        <v>1.7903806144305887</v>
      </c>
      <c r="F228" s="765">
        <v>0.7826942189435383</v>
      </c>
      <c r="L228" s="128"/>
    </row>
    <row r="229" spans="1:18" s="775" customFormat="1" ht="13.8" thickBot="1">
      <c r="A229" s="115" t="s">
        <v>76</v>
      </c>
      <c r="B229" s="766">
        <v>2.2946243833348725</v>
      </c>
      <c r="C229" s="766">
        <v>2.624662696993965</v>
      </c>
      <c r="D229" s="766">
        <v>3.2952347631262007</v>
      </c>
      <c r="E229" s="766">
        <v>1.0817402387311157</v>
      </c>
      <c r="F229" s="766">
        <v>2.1001842148305516</v>
      </c>
      <c r="G229" s="30"/>
      <c r="H229" s="30"/>
      <c r="I229" s="30"/>
      <c r="J229" s="30"/>
      <c r="K229" s="100"/>
      <c r="L229" s="30"/>
      <c r="M229" s="30"/>
      <c r="N229"/>
      <c r="O229"/>
      <c r="P229"/>
      <c r="Q229"/>
      <c r="R229"/>
    </row>
    <row r="230" spans="1:18">
      <c r="A230" s="249" t="s">
        <v>139</v>
      </c>
    </row>
    <row r="232" spans="1:18">
      <c r="A232" s="801"/>
    </row>
    <row r="235" spans="1:18">
      <c r="A235" s="5" t="s">
        <v>145</v>
      </c>
      <c r="B235"/>
      <c r="C235"/>
      <c r="D235"/>
      <c r="E235"/>
      <c r="F235"/>
      <c r="G235"/>
      <c r="H235"/>
      <c r="I235"/>
      <c r="J235"/>
    </row>
    <row r="236" spans="1:18" ht="40.200000000000003" thickBot="1">
      <c r="A236" s="108" t="s">
        <v>49</v>
      </c>
      <c r="B236" s="108" t="s">
        <v>50</v>
      </c>
      <c r="C236" s="108" t="s">
        <v>146</v>
      </c>
      <c r="D236" s="108" t="s">
        <v>147</v>
      </c>
      <c r="E236" s="108" t="s">
        <v>148</v>
      </c>
      <c r="F236" s="108" t="s">
        <v>149</v>
      </c>
      <c r="G236" s="108" t="s">
        <v>150</v>
      </c>
      <c r="H236" s="108" t="s">
        <v>151</v>
      </c>
      <c r="I236" s="108" t="s">
        <v>152</v>
      </c>
      <c r="J236" s="108" t="s">
        <v>153</v>
      </c>
    </row>
    <row r="237" spans="1:18" ht="13.8" thickTop="1">
      <c r="A237" s="1314" t="s">
        <v>62</v>
      </c>
      <c r="B237" s="416" t="s">
        <v>154</v>
      </c>
      <c r="C237" s="417">
        <v>5886800.1001000004</v>
      </c>
      <c r="D237" s="417">
        <v>1694684.08</v>
      </c>
      <c r="E237" s="417" t="s">
        <v>155</v>
      </c>
      <c r="F237" s="417">
        <v>7581484.1801000005</v>
      </c>
      <c r="G237" s="417">
        <v>12438352.581692634</v>
      </c>
      <c r="H237" s="417">
        <v>6796108.5232172944</v>
      </c>
      <c r="I237" s="417">
        <v>19234461.104909927</v>
      </c>
      <c r="J237" s="417">
        <v>11652976.924809925</v>
      </c>
    </row>
    <row r="238" spans="1:18">
      <c r="A238" s="1315"/>
      <c r="B238" s="416" t="s">
        <v>156</v>
      </c>
      <c r="C238" s="417">
        <v>307085</v>
      </c>
      <c r="D238" s="417">
        <v>1073633.45</v>
      </c>
      <c r="E238" s="417" t="s">
        <v>155</v>
      </c>
      <c r="F238" s="417">
        <v>1380718.45</v>
      </c>
      <c r="G238" s="417">
        <v>1283997.2075065924</v>
      </c>
      <c r="H238" s="417">
        <v>753189.63047235121</v>
      </c>
      <c r="I238" s="417">
        <v>2037186.8379789437</v>
      </c>
      <c r="J238" s="417">
        <v>656468.38797894376</v>
      </c>
    </row>
    <row r="239" spans="1:18">
      <c r="A239" s="1315"/>
      <c r="B239" s="416" t="s">
        <v>15</v>
      </c>
      <c r="C239" s="417">
        <v>0</v>
      </c>
      <c r="D239" s="417">
        <v>232993.76</v>
      </c>
      <c r="E239" s="417" t="s">
        <v>155</v>
      </c>
      <c r="F239" s="417">
        <v>232993.76</v>
      </c>
      <c r="G239" s="417">
        <v>0</v>
      </c>
      <c r="H239" s="417">
        <v>0</v>
      </c>
      <c r="I239" s="417">
        <v>0</v>
      </c>
      <c r="J239" s="417">
        <v>-232993.76</v>
      </c>
    </row>
    <row r="240" spans="1:18">
      <c r="A240" s="1315"/>
      <c r="B240" s="416" t="s">
        <v>37</v>
      </c>
      <c r="C240" s="417">
        <v>0</v>
      </c>
      <c r="D240" s="417">
        <v>246688.64000000001</v>
      </c>
      <c r="E240" s="417" t="s">
        <v>155</v>
      </c>
      <c r="F240" s="417">
        <v>246688.64000000001</v>
      </c>
      <c r="G240" s="417">
        <v>0</v>
      </c>
      <c r="H240" s="417">
        <v>0</v>
      </c>
      <c r="I240" s="417">
        <v>0</v>
      </c>
      <c r="J240" s="417">
        <v>-246688.64000000001</v>
      </c>
    </row>
    <row r="241" spans="1:18">
      <c r="A241" s="1316"/>
      <c r="B241" s="416" t="s">
        <v>17</v>
      </c>
      <c r="C241" s="417">
        <v>273146.5</v>
      </c>
      <c r="D241" s="417">
        <v>310960.61</v>
      </c>
      <c r="E241" s="417" t="s">
        <v>155</v>
      </c>
      <c r="F241" s="417">
        <v>584107.11</v>
      </c>
      <c r="G241" s="417">
        <v>328098.99392787321</v>
      </c>
      <c r="H241" s="417">
        <v>175618.57578785985</v>
      </c>
      <c r="I241" s="417">
        <v>503717.56971573306</v>
      </c>
      <c r="J241" s="417">
        <v>-80389.540284266928</v>
      </c>
    </row>
    <row r="242" spans="1:18">
      <c r="A242" s="1317" t="s">
        <v>66</v>
      </c>
      <c r="B242" s="416" t="s">
        <v>18</v>
      </c>
      <c r="C242" s="417">
        <v>613309.07000000007</v>
      </c>
      <c r="D242" s="417">
        <v>1193452.45</v>
      </c>
      <c r="E242" s="417" t="s">
        <v>155</v>
      </c>
      <c r="F242" s="417">
        <v>1806761.52</v>
      </c>
      <c r="G242" s="417">
        <v>931120.14062335854</v>
      </c>
      <c r="H242" s="417">
        <v>1597797.554098964</v>
      </c>
      <c r="I242" s="417">
        <v>2528917.6947223227</v>
      </c>
      <c r="J242" s="417">
        <v>722156.17472232273</v>
      </c>
      <c r="M242" s="128"/>
      <c r="N242" s="812"/>
      <c r="O242" s="812"/>
      <c r="P242" s="812"/>
    </row>
    <row r="243" spans="1:18">
      <c r="A243" s="1315"/>
      <c r="B243" s="416" t="s">
        <v>19</v>
      </c>
      <c r="C243" s="417">
        <v>0</v>
      </c>
      <c r="D243" s="417">
        <v>533024.55000000005</v>
      </c>
      <c r="E243" s="417" t="s">
        <v>155</v>
      </c>
      <c r="F243" s="417">
        <v>533024.55000000005</v>
      </c>
      <c r="G243" s="417">
        <v>324185.39195883658</v>
      </c>
      <c r="H243" s="417">
        <v>129905.05061758378</v>
      </c>
      <c r="I243" s="417">
        <v>454090.44257642038</v>
      </c>
      <c r="J243" s="417">
        <v>-78934.10742357967</v>
      </c>
      <c r="N243" s="30"/>
      <c r="O243" s="30"/>
      <c r="P243" s="30"/>
    </row>
    <row r="244" spans="1:18">
      <c r="A244" s="1316"/>
      <c r="B244" s="416" t="s">
        <v>130</v>
      </c>
      <c r="C244" s="418">
        <v>892128.12999999989</v>
      </c>
      <c r="D244" s="418">
        <v>977344.93</v>
      </c>
      <c r="E244" s="417" t="s">
        <v>155</v>
      </c>
      <c r="F244" s="417">
        <v>1869473.06</v>
      </c>
      <c r="G244" s="417">
        <v>2728651.3429813543</v>
      </c>
      <c r="H244" s="417">
        <v>1098816.9228075685</v>
      </c>
      <c r="I244" s="417">
        <v>3827468.265788923</v>
      </c>
      <c r="J244" s="417">
        <v>1957995.205788923</v>
      </c>
      <c r="N244" s="30"/>
      <c r="O244" s="30"/>
      <c r="P244" s="30"/>
    </row>
    <row r="245" spans="1:18">
      <c r="A245" s="1317" t="s">
        <v>70</v>
      </c>
      <c r="B245" s="416" t="s">
        <v>22</v>
      </c>
      <c r="C245" s="417">
        <v>0</v>
      </c>
      <c r="D245" s="417">
        <v>151085.39000000001</v>
      </c>
      <c r="E245" s="417" t="s">
        <v>155</v>
      </c>
      <c r="F245" s="417">
        <v>151085.39000000001</v>
      </c>
      <c r="G245" s="417">
        <v>42531.671846405225</v>
      </c>
      <c r="H245" s="417">
        <v>46848.24280027498</v>
      </c>
      <c r="I245" s="417">
        <v>89379.914646680205</v>
      </c>
      <c r="J245" s="417">
        <v>-61705.475353319809</v>
      </c>
    </row>
    <row r="246" spans="1:18">
      <c r="A246" s="1315"/>
      <c r="B246" s="416" t="s">
        <v>21</v>
      </c>
      <c r="C246" s="417">
        <v>0</v>
      </c>
      <c r="D246" s="417">
        <v>477263.4</v>
      </c>
      <c r="E246" s="417" t="s">
        <v>155</v>
      </c>
      <c r="F246" s="417">
        <v>477263.4</v>
      </c>
      <c r="G246" s="417">
        <v>500761.5821549063</v>
      </c>
      <c r="H246" s="417">
        <v>484476.31734585454</v>
      </c>
      <c r="I246" s="417">
        <v>985237.89950076083</v>
      </c>
      <c r="J246" s="417">
        <v>507974.49950076081</v>
      </c>
    </row>
    <row r="247" spans="1:18">
      <c r="A247" s="1315"/>
      <c r="B247" s="416" t="s">
        <v>42</v>
      </c>
      <c r="C247" s="417">
        <v>0</v>
      </c>
      <c r="D247" s="417">
        <v>169076.46</v>
      </c>
      <c r="E247" s="417" t="s">
        <v>155</v>
      </c>
      <c r="F247" s="417">
        <v>169076.46</v>
      </c>
      <c r="G247" s="417">
        <v>0</v>
      </c>
      <c r="H247" s="417">
        <v>0</v>
      </c>
      <c r="I247" s="417">
        <v>0</v>
      </c>
      <c r="J247" s="417">
        <v>-169076.46</v>
      </c>
      <c r="N247" s="30"/>
      <c r="O247" s="30"/>
      <c r="P247" s="30"/>
    </row>
    <row r="248" spans="1:18">
      <c r="A248" s="1316"/>
      <c r="B248" s="416" t="s">
        <v>39</v>
      </c>
      <c r="C248" s="417">
        <v>0</v>
      </c>
      <c r="D248" s="417">
        <v>24462.699999999997</v>
      </c>
      <c r="E248" s="417" t="s">
        <v>155</v>
      </c>
      <c r="F248" s="417">
        <v>24462.699999999997</v>
      </c>
      <c r="G248" s="417">
        <v>0</v>
      </c>
      <c r="H248" s="417">
        <v>0</v>
      </c>
      <c r="I248" s="417">
        <v>0</v>
      </c>
      <c r="J248" s="417">
        <v>-24462.699999999997</v>
      </c>
      <c r="N248" s="30"/>
      <c r="O248" s="30"/>
      <c r="P248" s="30"/>
      <c r="Q248" s="812"/>
      <c r="R248" s="812"/>
    </row>
    <row r="249" spans="1:18">
      <c r="A249" s="1318" t="s">
        <v>76</v>
      </c>
      <c r="B249" s="416" t="s">
        <v>25</v>
      </c>
      <c r="C249" s="417">
        <v>13327.18377486948</v>
      </c>
      <c r="D249" s="417">
        <v>22140.82</v>
      </c>
      <c r="E249" s="417" t="s">
        <v>155</v>
      </c>
      <c r="F249" s="417">
        <v>35468.003774869481</v>
      </c>
      <c r="G249" s="417">
        <v>10557.187502362916</v>
      </c>
      <c r="H249" s="417">
        <v>89736.375996079019</v>
      </c>
      <c r="I249" s="417">
        <v>100293.56349844193</v>
      </c>
      <c r="J249" s="417">
        <v>64825.559723572449</v>
      </c>
      <c r="N249" s="30"/>
      <c r="O249" s="30"/>
      <c r="P249" s="30"/>
      <c r="Q249" s="30"/>
      <c r="R249" s="30"/>
    </row>
    <row r="250" spans="1:18">
      <c r="A250" s="1319"/>
      <c r="B250" s="416" t="s">
        <v>24</v>
      </c>
      <c r="C250" s="417">
        <v>881543.86204770627</v>
      </c>
      <c r="D250" s="417">
        <v>2061907.81</v>
      </c>
      <c r="E250" s="417" t="s">
        <v>155</v>
      </c>
      <c r="F250" s="417">
        <v>2943451.6720477063</v>
      </c>
      <c r="G250" s="417">
        <v>743135.47954004863</v>
      </c>
      <c r="H250" s="417">
        <v>5333287.3017371129</v>
      </c>
      <c r="I250" s="417">
        <v>6076422.7812771611</v>
      </c>
      <c r="J250" s="417">
        <v>3132971.1092294548</v>
      </c>
      <c r="N250" s="30"/>
      <c r="O250" s="30"/>
      <c r="P250" s="30"/>
      <c r="Q250" s="30"/>
      <c r="R250" s="30"/>
    </row>
    <row r="251" spans="1:18">
      <c r="A251" s="1320"/>
      <c r="B251" s="416" t="s">
        <v>26</v>
      </c>
      <c r="C251" s="417">
        <v>429000</v>
      </c>
      <c r="D251" s="417">
        <v>121633.89</v>
      </c>
      <c r="E251" s="417" t="s">
        <v>155</v>
      </c>
      <c r="F251" s="417">
        <v>550633.89</v>
      </c>
      <c r="G251" s="417">
        <v>0</v>
      </c>
      <c r="H251" s="417">
        <v>1662357.0025904027</v>
      </c>
      <c r="I251" s="417">
        <v>1662357.0025904027</v>
      </c>
      <c r="J251" s="417">
        <v>1111723.1125904028</v>
      </c>
      <c r="N251" s="30"/>
      <c r="O251" s="30"/>
      <c r="P251" s="30"/>
    </row>
    <row r="252" spans="1:18">
      <c r="A252" s="419" t="s">
        <v>135</v>
      </c>
      <c r="B252" s="432" t="s">
        <v>157</v>
      </c>
      <c r="C252" s="420">
        <v>9296339.8459225763</v>
      </c>
      <c r="D252" s="420">
        <v>9292025.7799999993</v>
      </c>
      <c r="E252" s="420" t="s">
        <v>155</v>
      </c>
      <c r="F252" s="420">
        <v>18588365.625922576</v>
      </c>
      <c r="G252" s="420">
        <v>19331391.579734374</v>
      </c>
      <c r="H252" s="420">
        <v>18168141.497471344</v>
      </c>
      <c r="I252" s="420">
        <v>37499533.077205718</v>
      </c>
      <c r="J252" s="420">
        <v>18912840.291283138</v>
      </c>
      <c r="N252" s="30"/>
      <c r="O252" s="30"/>
      <c r="P252" s="30"/>
    </row>
    <row r="253" spans="1:18" s="775" customFormat="1" ht="13.8" thickBot="1">
      <c r="A253" s="750" t="s">
        <v>158</v>
      </c>
      <c r="B253" s="218"/>
      <c r="C253" s="415"/>
      <c r="D253" s="415"/>
      <c r="E253" s="415"/>
      <c r="F253" s="415"/>
      <c r="G253" s="415"/>
      <c r="H253" s="415"/>
      <c r="I253" s="415"/>
      <c r="J253" s="415"/>
      <c r="K253" s="100"/>
      <c r="L253" s="128"/>
      <c r="M253" s="30"/>
      <c r="N253"/>
      <c r="O253"/>
      <c r="P253"/>
      <c r="Q253" s="30"/>
      <c r="R253" s="30"/>
    </row>
    <row r="254" spans="1:18" s="30" customFormat="1">
      <c r="A254" s="1" t="s">
        <v>159</v>
      </c>
      <c r="B254" s="2"/>
      <c r="K254" s="87"/>
    </row>
    <row r="255" spans="1:18" s="1" customFormat="1">
      <c r="A255"/>
      <c r="B255" s="2"/>
      <c r="C255" s="30"/>
      <c r="D255" s="30"/>
      <c r="E255" s="30"/>
      <c r="F255" s="30"/>
      <c r="G255" s="30"/>
      <c r="H255" s="30"/>
      <c r="I255" s="30"/>
      <c r="J255" s="143"/>
      <c r="K255" s="96"/>
      <c r="L255" s="43"/>
      <c r="M255" s="30"/>
      <c r="N255"/>
      <c r="O255"/>
      <c r="P255"/>
      <c r="Q255"/>
      <c r="R255"/>
    </row>
    <row r="257" spans="1:18">
      <c r="A257" s="5" t="s">
        <v>160</v>
      </c>
      <c r="B257"/>
      <c r="C257"/>
      <c r="D257"/>
      <c r="E257"/>
      <c r="F257"/>
      <c r="G257"/>
      <c r="H257"/>
      <c r="I257"/>
      <c r="J257"/>
    </row>
    <row r="258" spans="1:18" ht="53.4" thickBot="1">
      <c r="A258" s="108" t="s">
        <v>49</v>
      </c>
      <c r="B258" s="108" t="s">
        <v>50</v>
      </c>
      <c r="C258" s="108" t="s">
        <v>146</v>
      </c>
      <c r="D258" s="108" t="s">
        <v>147</v>
      </c>
      <c r="E258" s="108" t="s">
        <v>148</v>
      </c>
      <c r="F258" s="108" t="s">
        <v>149</v>
      </c>
      <c r="G258" s="108" t="s">
        <v>161</v>
      </c>
      <c r="H258" s="108" t="s">
        <v>152</v>
      </c>
      <c r="I258" s="108" t="s">
        <v>153</v>
      </c>
      <c r="J258"/>
    </row>
    <row r="259" spans="1:18" ht="13.8" thickTop="1">
      <c r="A259" s="1312" t="s">
        <v>62</v>
      </c>
      <c r="B259" s="770" t="s">
        <v>154</v>
      </c>
      <c r="C259" s="771">
        <v>5291553.9228071216</v>
      </c>
      <c r="D259" s="771">
        <v>1563077.7371526118</v>
      </c>
      <c r="E259" s="771"/>
      <c r="F259" s="771">
        <v>6854631.6599597335</v>
      </c>
      <c r="G259" s="771">
        <v>24903035.314434703</v>
      </c>
      <c r="H259" s="771">
        <v>24903035.314434703</v>
      </c>
      <c r="I259" s="771">
        <v>18048403.65447497</v>
      </c>
      <c r="J259"/>
    </row>
    <row r="260" spans="1:18">
      <c r="A260" s="1312"/>
      <c r="B260" s="416" t="s">
        <v>156</v>
      </c>
      <c r="C260" s="417">
        <v>629125.24772567803</v>
      </c>
      <c r="D260" s="417">
        <v>1167292.6342494551</v>
      </c>
      <c r="E260" s="417"/>
      <c r="F260" s="771">
        <v>1796417.881975133</v>
      </c>
      <c r="G260" s="417">
        <v>2966831.1564075127</v>
      </c>
      <c r="H260" s="417">
        <v>2966831.1564075127</v>
      </c>
      <c r="I260" s="771">
        <v>1170413.2744323798</v>
      </c>
      <c r="J260"/>
    </row>
    <row r="261" spans="1:18">
      <c r="A261" s="1312"/>
      <c r="B261" s="416" t="s">
        <v>15</v>
      </c>
      <c r="C261" s="417">
        <v>10166.220770457769</v>
      </c>
      <c r="D261" s="417">
        <v>188044.15161879262</v>
      </c>
      <c r="E261" s="417"/>
      <c r="F261" s="771">
        <v>198210.37238925038</v>
      </c>
      <c r="G261" s="417">
        <v>130881.55271763721</v>
      </c>
      <c r="H261" s="417">
        <v>130881.55271763721</v>
      </c>
      <c r="I261" s="771">
        <v>-67328.819671613164</v>
      </c>
      <c r="J261"/>
    </row>
    <row r="262" spans="1:18">
      <c r="A262" s="1312"/>
      <c r="B262" s="416" t="s">
        <v>37</v>
      </c>
      <c r="C262" s="417">
        <v>283862.1423951714</v>
      </c>
      <c r="D262" s="417">
        <v>276173.4460874949</v>
      </c>
      <c r="E262" s="417"/>
      <c r="F262" s="771">
        <v>560035.5884826663</v>
      </c>
      <c r="G262" s="417">
        <v>2834151.1034074933</v>
      </c>
      <c r="H262" s="417">
        <v>2834151.1034074933</v>
      </c>
      <c r="I262" s="771">
        <v>2274115.514924827</v>
      </c>
      <c r="J262"/>
    </row>
    <row r="263" spans="1:18">
      <c r="A263" s="1312"/>
      <c r="B263" s="416" t="s">
        <v>17</v>
      </c>
      <c r="C263" s="417">
        <v>323840.91780922882</v>
      </c>
      <c r="D263" s="417">
        <v>274069.4987684295</v>
      </c>
      <c r="E263" s="417"/>
      <c r="F263" s="771">
        <v>597910.41657765838</v>
      </c>
      <c r="G263" s="417">
        <v>977679.8784767004</v>
      </c>
      <c r="H263" s="417">
        <v>977679.8784767004</v>
      </c>
      <c r="I263" s="771">
        <v>379769.46189904201</v>
      </c>
      <c r="J263"/>
    </row>
    <row r="264" spans="1:18">
      <c r="A264" s="1312" t="s">
        <v>66</v>
      </c>
      <c r="B264" s="416" t="s">
        <v>18</v>
      </c>
      <c r="C264" s="417">
        <v>1036359.113783945</v>
      </c>
      <c r="D264" s="417">
        <v>872961.57315878151</v>
      </c>
      <c r="E264" s="417"/>
      <c r="F264" s="771">
        <v>1909320.6869427264</v>
      </c>
      <c r="G264" s="417">
        <v>3786213.8258850668</v>
      </c>
      <c r="H264" s="417">
        <v>3786213.8258850668</v>
      </c>
      <c r="I264" s="771">
        <v>1876893.1389423404</v>
      </c>
      <c r="J264"/>
      <c r="M264" s="128"/>
      <c r="N264" s="812"/>
      <c r="O264" s="812"/>
      <c r="P264" s="812"/>
    </row>
    <row r="265" spans="1:18">
      <c r="A265" s="1312"/>
      <c r="B265" s="416" t="s">
        <v>19</v>
      </c>
      <c r="C265" s="417">
        <v>955.43461442957471</v>
      </c>
      <c r="D265" s="417">
        <v>640922.48276721989</v>
      </c>
      <c r="E265" s="417"/>
      <c r="F265" s="771">
        <v>641877.91738164949</v>
      </c>
      <c r="G265" s="417">
        <v>827528.5979355711</v>
      </c>
      <c r="H265" s="417">
        <v>827528.5979355711</v>
      </c>
      <c r="I265" s="771">
        <v>185650.68055392161</v>
      </c>
      <c r="J265"/>
      <c r="N265" s="30"/>
      <c r="O265" s="30"/>
      <c r="P265" s="30"/>
    </row>
    <row r="266" spans="1:18">
      <c r="A266" s="1312"/>
      <c r="B266" s="416" t="s">
        <v>130</v>
      </c>
      <c r="C266" s="418">
        <v>513692.44549072057</v>
      </c>
      <c r="D266" s="418">
        <v>738009.75908481842</v>
      </c>
      <c r="E266" s="417"/>
      <c r="F266" s="771">
        <v>1251702.2045755391</v>
      </c>
      <c r="G266" s="417">
        <v>2218082.5778527795</v>
      </c>
      <c r="H266" s="417">
        <v>2218082.5778527795</v>
      </c>
      <c r="I266" s="771">
        <v>966380.37327724043</v>
      </c>
      <c r="J266"/>
      <c r="N266" s="30"/>
      <c r="O266" s="30"/>
      <c r="P266" s="30"/>
    </row>
    <row r="267" spans="1:18">
      <c r="A267" s="1312" t="s">
        <v>70</v>
      </c>
      <c r="B267" s="416" t="s">
        <v>22</v>
      </c>
      <c r="C267" s="417">
        <v>0</v>
      </c>
      <c r="D267" s="417">
        <v>224419.62720048366</v>
      </c>
      <c r="E267" s="417"/>
      <c r="F267" s="771">
        <v>224419.62720048366</v>
      </c>
      <c r="G267" s="417">
        <v>95589.205672550394</v>
      </c>
      <c r="H267" s="417">
        <v>95589.205672550394</v>
      </c>
      <c r="I267" s="771">
        <v>-128830.42152793327</v>
      </c>
      <c r="J267"/>
    </row>
    <row r="268" spans="1:18">
      <c r="A268" s="1312"/>
      <c r="B268" s="416" t="s">
        <v>21</v>
      </c>
      <c r="C268" s="417">
        <v>0</v>
      </c>
      <c r="D268" s="417">
        <v>678715.30504984932</v>
      </c>
      <c r="E268" s="417"/>
      <c r="F268" s="771">
        <v>678715.30504984932</v>
      </c>
      <c r="G268" s="417">
        <v>855014.52123239718</v>
      </c>
      <c r="H268" s="417">
        <v>855014.52123239718</v>
      </c>
      <c r="I268" s="771">
        <v>176299.21618254785</v>
      </c>
      <c r="J268"/>
    </row>
    <row r="269" spans="1:18">
      <c r="A269" s="1312"/>
      <c r="B269" s="416" t="s">
        <v>42</v>
      </c>
      <c r="C269" s="417">
        <v>0</v>
      </c>
      <c r="D269" s="417">
        <v>48282.911435273214</v>
      </c>
      <c r="E269" s="417"/>
      <c r="F269" s="771">
        <v>48282.911435273214</v>
      </c>
      <c r="G269" s="417">
        <v>0</v>
      </c>
      <c r="H269" s="417">
        <v>0</v>
      </c>
      <c r="I269" s="771">
        <v>-48282.911435273214</v>
      </c>
      <c r="J269"/>
      <c r="N269" s="30"/>
      <c r="O269" s="30"/>
      <c r="P269" s="30"/>
    </row>
    <row r="270" spans="1:18">
      <c r="A270" s="1312"/>
      <c r="B270" s="416" t="s">
        <v>39</v>
      </c>
      <c r="C270" s="417">
        <v>0</v>
      </c>
      <c r="D270" s="417">
        <v>11180.615768228348</v>
      </c>
      <c r="E270" s="417"/>
      <c r="F270" s="771">
        <v>11180.615768228348</v>
      </c>
      <c r="G270" s="417">
        <v>0</v>
      </c>
      <c r="H270" s="417">
        <v>0</v>
      </c>
      <c r="I270" s="771">
        <v>-11180.615768228348</v>
      </c>
      <c r="J270"/>
      <c r="N270" s="30"/>
      <c r="O270" s="30"/>
      <c r="P270" s="30"/>
      <c r="Q270" s="812"/>
      <c r="R270" s="812"/>
    </row>
    <row r="271" spans="1:18">
      <c r="A271" s="1313" t="s">
        <v>76</v>
      </c>
      <c r="B271" s="416" t="s">
        <v>25</v>
      </c>
      <c r="C271" s="417">
        <v>0</v>
      </c>
      <c r="D271" s="417">
        <v>108535.22962569934</v>
      </c>
      <c r="E271" s="417"/>
      <c r="F271" s="771">
        <v>108535.22962569934</v>
      </c>
      <c r="G271" s="417">
        <v>316246.37539407751</v>
      </c>
      <c r="H271" s="417">
        <v>316246.37539407751</v>
      </c>
      <c r="I271" s="771">
        <v>207711.14576837816</v>
      </c>
      <c r="J271"/>
      <c r="N271" s="30"/>
      <c r="O271" s="30"/>
      <c r="P271" s="30"/>
      <c r="Q271" s="30"/>
      <c r="R271" s="30"/>
    </row>
    <row r="272" spans="1:18">
      <c r="A272" s="1313"/>
      <c r="B272" s="416" t="s">
        <v>24</v>
      </c>
      <c r="C272" s="417">
        <v>19850.054409370739</v>
      </c>
      <c r="D272" s="417">
        <v>3148985.5720492462</v>
      </c>
      <c r="E272" s="417"/>
      <c r="F272" s="771">
        <v>3168835.6264586169</v>
      </c>
      <c r="G272" s="417">
        <v>14789706.16416489</v>
      </c>
      <c r="H272" s="417">
        <v>14789706.16416489</v>
      </c>
      <c r="I272" s="771">
        <v>11620870.537706273</v>
      </c>
      <c r="J272"/>
      <c r="N272" s="30"/>
      <c r="O272" s="30"/>
      <c r="P272" s="30"/>
      <c r="Q272" s="30"/>
      <c r="R272" s="30"/>
    </row>
    <row r="273" spans="1:18">
      <c r="A273" s="1313"/>
      <c r="B273" s="416" t="s">
        <v>26</v>
      </c>
      <c r="C273" s="417">
        <v>400918.30936805037</v>
      </c>
      <c r="D273" s="417">
        <v>187665.91785477407</v>
      </c>
      <c r="E273" s="417"/>
      <c r="F273" s="771">
        <v>588584.22722282447</v>
      </c>
      <c r="G273" s="417">
        <v>1424911.3046877575</v>
      </c>
      <c r="H273" s="417">
        <v>1424911.3046877575</v>
      </c>
      <c r="I273" s="771">
        <v>836327.07746493304</v>
      </c>
      <c r="J273"/>
      <c r="N273" s="30"/>
      <c r="O273" s="30"/>
      <c r="P273" s="30"/>
    </row>
    <row r="274" spans="1:18">
      <c r="A274" s="419" t="s">
        <v>135</v>
      </c>
      <c r="B274" s="432" t="s">
        <v>157</v>
      </c>
      <c r="C274" s="420">
        <v>8510323.8091741726</v>
      </c>
      <c r="D274" s="420">
        <v>10128336.461871158</v>
      </c>
      <c r="E274" s="420"/>
      <c r="F274" s="420">
        <v>18638660.271045327</v>
      </c>
      <c r="G274" s="420">
        <v>56125871.578269131</v>
      </c>
      <c r="H274" s="420">
        <v>56125871.578269131</v>
      </c>
      <c r="I274" s="420">
        <v>37487211.307223804</v>
      </c>
      <c r="J274" s="769"/>
      <c r="L274" s="128"/>
      <c r="N274" s="30"/>
      <c r="O274" s="30"/>
      <c r="P274" s="30"/>
    </row>
    <row r="275" spans="1:18" s="775" customFormat="1" ht="13.8" thickBot="1">
      <c r="A275" s="750" t="s">
        <v>158</v>
      </c>
      <c r="B275" s="218"/>
      <c r="C275" s="415"/>
      <c r="D275" s="415"/>
      <c r="E275" s="415"/>
      <c r="F275" s="415"/>
      <c r="G275" s="415"/>
      <c r="H275" s="415"/>
      <c r="I275" s="415"/>
      <c r="J275"/>
      <c r="K275" s="100"/>
      <c r="L275" s="30"/>
      <c r="M275" s="30"/>
      <c r="N275"/>
      <c r="O275"/>
      <c r="P275"/>
      <c r="Q275" s="30"/>
      <c r="R275" s="30"/>
    </row>
    <row r="276" spans="1:18" s="30" customFormat="1">
      <c r="A276" s="1" t="s">
        <v>162</v>
      </c>
      <c r="B276" s="2"/>
      <c r="J276"/>
      <c r="K276" s="87"/>
      <c r="N276"/>
      <c r="O276"/>
      <c r="P276"/>
    </row>
    <row r="277" spans="1:18">
      <c r="J277"/>
      <c r="Q277" s="30"/>
      <c r="R277" s="30"/>
    </row>
    <row r="278" spans="1:18">
      <c r="A278" s="5" t="s">
        <v>163</v>
      </c>
      <c r="B278"/>
      <c r="C278"/>
      <c r="D278"/>
      <c r="E278"/>
      <c r="F278"/>
      <c r="G278"/>
      <c r="H278"/>
      <c r="I278"/>
      <c r="J278"/>
    </row>
    <row r="279" spans="1:18" ht="53.4" thickBot="1">
      <c r="A279" s="108" t="s">
        <v>49</v>
      </c>
      <c r="B279" s="108" t="s">
        <v>50</v>
      </c>
      <c r="C279" s="108" t="s">
        <v>146</v>
      </c>
      <c r="D279" s="108" t="s">
        <v>147</v>
      </c>
      <c r="E279" s="108" t="s">
        <v>148</v>
      </c>
      <c r="F279" s="108" t="s">
        <v>149</v>
      </c>
      <c r="G279" s="108" t="s">
        <v>161</v>
      </c>
      <c r="H279" s="108" t="s">
        <v>152</v>
      </c>
      <c r="I279" s="108" t="s">
        <v>153</v>
      </c>
      <c r="J279"/>
      <c r="L279" s="773"/>
      <c r="M279" s="773"/>
    </row>
    <row r="280" spans="1:18" ht="13.8" thickTop="1">
      <c r="A280" s="1312" t="s">
        <v>62</v>
      </c>
      <c r="B280" s="416" t="s">
        <v>154</v>
      </c>
      <c r="C280" s="771">
        <v>11178354.022907123</v>
      </c>
      <c r="D280" s="771">
        <v>3257761.8171526119</v>
      </c>
      <c r="E280" s="771">
        <v>0</v>
      </c>
      <c r="F280" s="771">
        <v>14436115.840059735</v>
      </c>
      <c r="G280" s="771">
        <v>26940222.152413648</v>
      </c>
      <c r="H280" s="771">
        <v>26940222.152413648</v>
      </c>
      <c r="I280" s="771">
        <v>12504106.312353913</v>
      </c>
      <c r="J280"/>
      <c r="L280" s="774"/>
      <c r="M280" s="774"/>
    </row>
    <row r="281" spans="1:18">
      <c r="A281" s="1312"/>
      <c r="B281" s="416" t="s">
        <v>156</v>
      </c>
      <c r="C281" s="771">
        <v>936210.24772567803</v>
      </c>
      <c r="D281" s="771">
        <v>2240926.084249455</v>
      </c>
      <c r="E281" s="771">
        <v>0</v>
      </c>
      <c r="F281" s="771">
        <v>3177136.3319751332</v>
      </c>
      <c r="G281" s="771">
        <v>22201292.261317439</v>
      </c>
      <c r="H281" s="771">
        <v>22201292.261317439</v>
      </c>
      <c r="I281" s="771">
        <v>19024155.929342307</v>
      </c>
      <c r="J281"/>
      <c r="L281" s="774"/>
      <c r="M281" s="774"/>
    </row>
    <row r="282" spans="1:18">
      <c r="A282" s="1312"/>
      <c r="B282" s="416" t="s">
        <v>15</v>
      </c>
      <c r="C282" s="771">
        <v>10166.220770457769</v>
      </c>
      <c r="D282" s="771">
        <v>421037.91161879263</v>
      </c>
      <c r="E282" s="771">
        <v>0</v>
      </c>
      <c r="F282" s="771">
        <v>431204.13238925039</v>
      </c>
      <c r="G282" s="771">
        <v>130881.55271763721</v>
      </c>
      <c r="H282" s="771">
        <v>130881.55271763721</v>
      </c>
      <c r="I282" s="771">
        <v>-300322.57967161317</v>
      </c>
      <c r="J282"/>
      <c r="L282" s="774"/>
      <c r="M282" s="774"/>
    </row>
    <row r="283" spans="1:18">
      <c r="A283" s="1312"/>
      <c r="B283" s="416" t="s">
        <v>37</v>
      </c>
      <c r="C283" s="771">
        <v>283862.1423951714</v>
      </c>
      <c r="D283" s="771">
        <v>522862.08608749491</v>
      </c>
      <c r="E283" s="771">
        <v>0</v>
      </c>
      <c r="F283" s="771">
        <v>806724.22848266631</v>
      </c>
      <c r="G283" s="771">
        <v>2834151.1034074933</v>
      </c>
      <c r="H283" s="771">
        <v>2834151.1034074933</v>
      </c>
      <c r="I283" s="771">
        <v>2027426.8749248269</v>
      </c>
      <c r="J283"/>
      <c r="L283" s="774"/>
      <c r="M283" s="774"/>
    </row>
    <row r="284" spans="1:18">
      <c r="A284" s="1312"/>
      <c r="B284" s="416" t="s">
        <v>17</v>
      </c>
      <c r="C284" s="771">
        <v>596987.41780922888</v>
      </c>
      <c r="D284" s="771">
        <v>585030.10876842949</v>
      </c>
      <c r="E284" s="771">
        <v>0</v>
      </c>
      <c r="F284" s="771">
        <v>1182017.5265776585</v>
      </c>
      <c r="G284" s="771">
        <v>1481397.4481924335</v>
      </c>
      <c r="H284" s="771">
        <v>1481397.4481924335</v>
      </c>
      <c r="I284" s="771">
        <v>299379.92161477497</v>
      </c>
      <c r="J284"/>
      <c r="L284" s="774"/>
      <c r="M284" s="774"/>
    </row>
    <row r="285" spans="1:18">
      <c r="A285" s="1312" t="s">
        <v>66</v>
      </c>
      <c r="B285" s="416" t="s">
        <v>18</v>
      </c>
      <c r="C285" s="771">
        <v>1649668.1837839452</v>
      </c>
      <c r="D285" s="771">
        <v>2066414.0231587815</v>
      </c>
      <c r="E285" s="771">
        <v>0</v>
      </c>
      <c r="F285" s="771">
        <v>3716082.2069427269</v>
      </c>
      <c r="G285" s="771">
        <v>6315131.5206073895</v>
      </c>
      <c r="H285" s="771">
        <v>6315131.5206073895</v>
      </c>
      <c r="I285" s="771">
        <v>2599049.3136646627</v>
      </c>
      <c r="J285"/>
      <c r="L285" s="774"/>
      <c r="M285" s="774"/>
      <c r="N285" s="812"/>
      <c r="O285" s="812"/>
      <c r="P285" s="812"/>
    </row>
    <row r="286" spans="1:18">
      <c r="A286" s="1312"/>
      <c r="B286" s="416" t="s">
        <v>19</v>
      </c>
      <c r="C286" s="771">
        <v>955.43461442957471</v>
      </c>
      <c r="D286" s="771">
        <v>1173947.0327672199</v>
      </c>
      <c r="E286" s="771">
        <v>0</v>
      </c>
      <c r="F286" s="771">
        <v>1174902.4673816494</v>
      </c>
      <c r="G286" s="771">
        <v>1281619.0405119916</v>
      </c>
      <c r="H286" s="771">
        <v>1281619.0405119916</v>
      </c>
      <c r="I286" s="771">
        <v>106716.57313034218</v>
      </c>
      <c r="J286"/>
      <c r="L286" s="774"/>
      <c r="M286" s="774"/>
      <c r="N286" s="30"/>
      <c r="O286" s="30"/>
      <c r="P286" s="30"/>
    </row>
    <row r="287" spans="1:18">
      <c r="A287" s="1312"/>
      <c r="B287" s="416" t="s">
        <v>130</v>
      </c>
      <c r="C287" s="771">
        <v>1405820.5754907206</v>
      </c>
      <c r="D287" s="771">
        <v>1715354.6890848186</v>
      </c>
      <c r="E287" s="771">
        <v>0</v>
      </c>
      <c r="F287" s="771">
        <v>3121175.2645755392</v>
      </c>
      <c r="G287" s="771">
        <v>6045550.8436417021</v>
      </c>
      <c r="H287" s="771">
        <v>6045550.8436417021</v>
      </c>
      <c r="I287" s="771">
        <v>2924375.5790661629</v>
      </c>
      <c r="J287"/>
      <c r="L287" s="774"/>
      <c r="M287" s="774"/>
      <c r="N287" s="30"/>
      <c r="O287" s="30"/>
      <c r="P287" s="30"/>
    </row>
    <row r="288" spans="1:18">
      <c r="A288" s="1312" t="s">
        <v>70</v>
      </c>
      <c r="B288" s="416" t="s">
        <v>22</v>
      </c>
      <c r="C288" s="771">
        <v>0</v>
      </c>
      <c r="D288" s="771">
        <v>375505.01720048371</v>
      </c>
      <c r="E288" s="771">
        <v>0</v>
      </c>
      <c r="F288" s="771">
        <v>375505.01720048371</v>
      </c>
      <c r="G288" s="771">
        <v>184969.1203192306</v>
      </c>
      <c r="H288" s="771">
        <v>184969.1203192306</v>
      </c>
      <c r="I288" s="771">
        <v>-190535.89688125311</v>
      </c>
      <c r="J288"/>
      <c r="L288" s="774"/>
      <c r="M288" s="774"/>
    </row>
    <row r="289" spans="1:18">
      <c r="A289" s="1312"/>
      <c r="B289" s="416" t="s">
        <v>21</v>
      </c>
      <c r="C289" s="771">
        <v>0</v>
      </c>
      <c r="D289" s="771">
        <v>1155978.7050498493</v>
      </c>
      <c r="E289" s="771">
        <v>0</v>
      </c>
      <c r="F289" s="771">
        <v>1155978.7050498493</v>
      </c>
      <c r="G289" s="771">
        <v>1840252.420733158</v>
      </c>
      <c r="H289" s="771">
        <v>1840252.420733158</v>
      </c>
      <c r="I289" s="771">
        <v>684273.71568330866</v>
      </c>
      <c r="J289"/>
      <c r="L289" s="774"/>
      <c r="M289" s="774"/>
    </row>
    <row r="290" spans="1:18">
      <c r="A290" s="1312"/>
      <c r="B290" s="416" t="s">
        <v>42</v>
      </c>
      <c r="C290" s="771">
        <v>0</v>
      </c>
      <c r="D290" s="771">
        <v>217359.37143527321</v>
      </c>
      <c r="E290" s="771">
        <v>0</v>
      </c>
      <c r="F290" s="771">
        <v>217359.37143527321</v>
      </c>
      <c r="G290" s="771">
        <v>0</v>
      </c>
      <c r="H290" s="771">
        <v>0</v>
      </c>
      <c r="I290" s="771">
        <v>-217359.37143527321</v>
      </c>
      <c r="J290"/>
      <c r="L290" s="774"/>
      <c r="M290" s="774"/>
      <c r="N290" s="30"/>
      <c r="O290" s="30"/>
      <c r="P290" s="30"/>
    </row>
    <row r="291" spans="1:18">
      <c r="A291" s="1312"/>
      <c r="B291" s="416" t="s">
        <v>39</v>
      </c>
      <c r="C291" s="771">
        <v>0</v>
      </c>
      <c r="D291" s="771">
        <v>35643.315768228349</v>
      </c>
      <c r="E291" s="771">
        <v>0</v>
      </c>
      <c r="F291" s="771">
        <v>35643.315768228349</v>
      </c>
      <c r="G291" s="771">
        <v>0</v>
      </c>
      <c r="H291" s="771">
        <v>0</v>
      </c>
      <c r="I291" s="771">
        <v>-35643.315768228349</v>
      </c>
      <c r="J291"/>
      <c r="L291" s="774"/>
      <c r="M291" s="774"/>
      <c r="N291" s="30"/>
      <c r="O291" s="30"/>
      <c r="P291" s="30"/>
      <c r="Q291" s="812"/>
      <c r="R291" s="812"/>
    </row>
    <row r="292" spans="1:18">
      <c r="A292" s="1313" t="s">
        <v>76</v>
      </c>
      <c r="B292" s="416" t="s">
        <v>25</v>
      </c>
      <c r="C292" s="771">
        <v>13327.18377486948</v>
      </c>
      <c r="D292" s="771">
        <v>130676.04962569935</v>
      </c>
      <c r="E292" s="771">
        <v>0</v>
      </c>
      <c r="F292" s="771">
        <v>144003.23340056883</v>
      </c>
      <c r="G292" s="771">
        <v>416539.93889251945</v>
      </c>
      <c r="H292" s="771">
        <v>416539.93889251945</v>
      </c>
      <c r="I292" s="771">
        <v>272536.70549195062</v>
      </c>
      <c r="J292"/>
      <c r="L292" s="774"/>
      <c r="M292" s="774"/>
      <c r="N292" s="30"/>
      <c r="O292" s="30"/>
      <c r="P292" s="30"/>
      <c r="Q292" s="30"/>
      <c r="R292" s="30"/>
    </row>
    <row r="293" spans="1:18">
      <c r="A293" s="1313"/>
      <c r="B293" s="416" t="s">
        <v>24</v>
      </c>
      <c r="C293" s="771">
        <v>901393.91645707702</v>
      </c>
      <c r="D293" s="771">
        <v>5210893.3820492458</v>
      </c>
      <c r="E293" s="771">
        <v>0</v>
      </c>
      <c r="F293" s="771">
        <v>6112287.2985063232</v>
      </c>
      <c r="G293" s="771">
        <v>20866128.945442051</v>
      </c>
      <c r="H293" s="771">
        <v>20866128.945442051</v>
      </c>
      <c r="I293" s="771">
        <v>14753841.646935727</v>
      </c>
      <c r="J293"/>
      <c r="L293" s="774"/>
      <c r="M293" s="774"/>
      <c r="N293" s="30"/>
      <c r="O293" s="30"/>
      <c r="P293" s="30"/>
      <c r="Q293" s="30"/>
      <c r="R293" s="30"/>
    </row>
    <row r="294" spans="1:18">
      <c r="A294" s="1313"/>
      <c r="B294" s="416" t="s">
        <v>26</v>
      </c>
      <c r="C294" s="771">
        <v>829918.30936805042</v>
      </c>
      <c r="D294" s="771">
        <v>309299.80785477406</v>
      </c>
      <c r="E294" s="771">
        <v>0</v>
      </c>
      <c r="F294" s="771">
        <v>1139218.1172228246</v>
      </c>
      <c r="G294" s="771">
        <v>3087268.30727816</v>
      </c>
      <c r="H294" s="771">
        <v>3087268.30727816</v>
      </c>
      <c r="I294" s="771">
        <v>1948050.1900553354</v>
      </c>
      <c r="J294"/>
      <c r="L294" s="774"/>
      <c r="M294" s="774"/>
      <c r="N294" s="30"/>
      <c r="O294" s="30"/>
      <c r="P294" s="30"/>
    </row>
    <row r="295" spans="1:18">
      <c r="A295" s="419" t="s">
        <v>135</v>
      </c>
      <c r="B295" s="432" t="s">
        <v>157</v>
      </c>
      <c r="C295" s="772">
        <v>17806663.655096751</v>
      </c>
      <c r="D295" s="772">
        <v>19418689.40187116</v>
      </c>
      <c r="E295" s="772">
        <v>0</v>
      </c>
      <c r="F295" s="420">
        <v>37225353.056967907</v>
      </c>
      <c r="G295" s="420">
        <v>93625404.655474827</v>
      </c>
      <c r="H295" s="420">
        <v>93625404.655474827</v>
      </c>
      <c r="I295" s="420">
        <v>56400051.59850692</v>
      </c>
      <c r="J295"/>
      <c r="L295" s="774"/>
      <c r="M295" s="774"/>
      <c r="N295" s="30"/>
      <c r="O295" s="30"/>
      <c r="P295" s="30"/>
    </row>
    <row r="296" spans="1:18" s="775" customFormat="1" ht="13.8" thickBot="1">
      <c r="A296" s="750" t="s">
        <v>158</v>
      </c>
      <c r="B296" s="218"/>
      <c r="C296" s="415"/>
      <c r="D296" s="415"/>
      <c r="E296" s="415"/>
      <c r="F296" s="415"/>
      <c r="G296" s="415"/>
      <c r="H296" s="415"/>
      <c r="I296" s="415"/>
      <c r="J296"/>
      <c r="K296" s="100"/>
      <c r="L296" s="774"/>
      <c r="M296" s="774"/>
      <c r="N296"/>
      <c r="O296"/>
      <c r="P296"/>
      <c r="Q296" s="30"/>
      <c r="R296" s="30"/>
    </row>
    <row r="297" spans="1:18">
      <c r="A297" t="s">
        <v>162</v>
      </c>
      <c r="J297"/>
    </row>
  </sheetData>
  <mergeCells count="86">
    <mergeCell ref="A280:A284"/>
    <mergeCell ref="A285:A287"/>
    <mergeCell ref="A288:A291"/>
    <mergeCell ref="A292:A294"/>
    <mergeCell ref="A245:A248"/>
    <mergeCell ref="A249:A251"/>
    <mergeCell ref="A259:A263"/>
    <mergeCell ref="A264:A266"/>
    <mergeCell ref="A267:A270"/>
    <mergeCell ref="A271:A273"/>
    <mergeCell ref="A242:A244"/>
    <mergeCell ref="D169:H169"/>
    <mergeCell ref="A170:A174"/>
    <mergeCell ref="A175:A177"/>
    <mergeCell ref="A178:A181"/>
    <mergeCell ref="A182:A184"/>
    <mergeCell ref="D202:H202"/>
    <mergeCell ref="A203:A207"/>
    <mergeCell ref="A208:A210"/>
    <mergeCell ref="A211:A214"/>
    <mergeCell ref="A215:A217"/>
    <mergeCell ref="A237:A241"/>
    <mergeCell ref="A149:A151"/>
    <mergeCell ref="B119:E119"/>
    <mergeCell ref="B122:D122"/>
    <mergeCell ref="B124:E124"/>
    <mergeCell ref="B125:E125"/>
    <mergeCell ref="B126:E126"/>
    <mergeCell ref="B127:E127"/>
    <mergeCell ref="B128:E130"/>
    <mergeCell ref="D136:H136"/>
    <mergeCell ref="A137:A141"/>
    <mergeCell ref="A142:A144"/>
    <mergeCell ref="A145:A148"/>
    <mergeCell ref="A117:A118"/>
    <mergeCell ref="B117:D117"/>
    <mergeCell ref="B118:D118"/>
    <mergeCell ref="A78:A81"/>
    <mergeCell ref="C81:H81"/>
    <mergeCell ref="A87:A88"/>
    <mergeCell ref="B87:B88"/>
    <mergeCell ref="A89:A94"/>
    <mergeCell ref="A95:A98"/>
    <mergeCell ref="A99:A103"/>
    <mergeCell ref="C102:H103"/>
    <mergeCell ref="A104:A107"/>
    <mergeCell ref="M88:T88"/>
    <mergeCell ref="U88:AB88"/>
    <mergeCell ref="M60:T60"/>
    <mergeCell ref="A61:A62"/>
    <mergeCell ref="B61:B62"/>
    <mergeCell ref="A63:A68"/>
    <mergeCell ref="A69:A72"/>
    <mergeCell ref="A73:A77"/>
    <mergeCell ref="C76:H77"/>
    <mergeCell ref="A60:H60"/>
    <mergeCell ref="A37:A42"/>
    <mergeCell ref="A43:A46"/>
    <mergeCell ref="A47:A51"/>
    <mergeCell ref="C50:H51"/>
    <mergeCell ref="A52:A55"/>
    <mergeCell ref="U35:AB35"/>
    <mergeCell ref="A9:A10"/>
    <mergeCell ref="B9:B10"/>
    <mergeCell ref="A11:A16"/>
    <mergeCell ref="A17:A20"/>
    <mergeCell ref="A21:A25"/>
    <mergeCell ref="C24:H25"/>
    <mergeCell ref="A26:A29"/>
    <mergeCell ref="C29:H29"/>
    <mergeCell ref="A35:A36"/>
    <mergeCell ref="B35:B36"/>
    <mergeCell ref="L35:S35"/>
    <mergeCell ref="U8:AB8"/>
    <mergeCell ref="A1:T1"/>
    <mergeCell ref="A2:T2"/>
    <mergeCell ref="A3:T3"/>
    <mergeCell ref="A4:I4"/>
    <mergeCell ref="M4:T4"/>
    <mergeCell ref="A5:H5"/>
    <mergeCell ref="M5:T5"/>
    <mergeCell ref="A6:H6"/>
    <mergeCell ref="M6:T6"/>
    <mergeCell ref="A7:H7"/>
    <mergeCell ref="M7:T7"/>
    <mergeCell ref="A8:H8"/>
  </mergeCells>
  <pageMargins left="0.7" right="0.7" top="0.75" bottom="0.75" header="0.3" footer="0.3"/>
  <pageSetup scale="12" orientation="landscape" verticalDpi="200" r:id="rId1"/>
  <headerFooter alignWithMargins="0">
    <oddFooter>&amp;R&amp;1#&amp;"Calibri"&amp;10&amp;KA80000Internal Use Only</oddFooter>
  </headerFooter>
  <rowBreaks count="1" manualBreakCount="1">
    <brk id="5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3"/>
  <sheetViews>
    <sheetView zoomScaleNormal="100" zoomScaleSheetLayoutView="100" workbookViewId="0"/>
  </sheetViews>
  <sheetFormatPr defaultColWidth="9.109375" defaultRowHeight="13.2"/>
  <cols>
    <col min="1" max="1" width="38.109375" customWidth="1"/>
    <col min="2" max="2" width="40.109375" style="2" customWidth="1"/>
    <col min="3" max="3" width="15.88671875" style="30" customWidth="1"/>
    <col min="4" max="4" width="17.109375" style="30" customWidth="1"/>
    <col min="5" max="5" width="17.88671875" style="30" customWidth="1"/>
    <col min="6" max="6" width="14.88671875" style="30" customWidth="1"/>
    <col min="7" max="7" width="17.44140625" style="30" customWidth="1"/>
    <col min="8" max="10" width="15.109375" style="30" customWidth="1"/>
    <col min="11" max="11" width="0.5546875" style="87" customWidth="1"/>
    <col min="12" max="12" width="11.88671875" style="30" customWidth="1"/>
    <col min="13" max="13" width="12.88671875" style="30" customWidth="1"/>
    <col min="14" max="14" width="12.88671875" customWidth="1"/>
    <col min="15" max="15" width="14.33203125" bestFit="1" customWidth="1"/>
    <col min="16" max="16" width="12.88671875" customWidth="1"/>
    <col min="17" max="17" width="14.33203125" bestFit="1" customWidth="1"/>
    <col min="18" max="18" width="12.33203125" bestFit="1" customWidth="1"/>
    <col min="20" max="20" width="6.88671875" customWidth="1"/>
  </cols>
  <sheetData>
    <row r="1" spans="1:29">
      <c r="A1" s="603" t="s">
        <v>0</v>
      </c>
      <c r="B1" s="603"/>
      <c r="C1" s="603"/>
      <c r="D1" s="603"/>
      <c r="E1" s="603"/>
      <c r="F1" s="603"/>
      <c r="G1" s="603"/>
      <c r="H1" s="603"/>
      <c r="I1" s="603"/>
      <c r="J1" s="603"/>
      <c r="K1" s="603"/>
      <c r="L1" s="603"/>
      <c r="M1" s="603"/>
      <c r="N1" s="603"/>
      <c r="O1" s="603"/>
      <c r="P1" s="603"/>
      <c r="Q1" s="603"/>
      <c r="R1" s="603"/>
      <c r="S1" s="603"/>
      <c r="T1" s="603"/>
    </row>
    <row r="2" spans="1:29" ht="34.200000000000003" customHeight="1">
      <c r="B2"/>
      <c r="C2"/>
      <c r="D2"/>
      <c r="E2"/>
      <c r="F2"/>
      <c r="G2"/>
      <c r="H2"/>
      <c r="I2"/>
      <c r="J2"/>
      <c r="K2"/>
      <c r="L2"/>
      <c r="M2"/>
    </row>
    <row r="3" spans="1:29">
      <c r="A3" s="604"/>
      <c r="B3" s="604"/>
      <c r="C3" s="604"/>
      <c r="D3" s="604"/>
      <c r="E3" s="604"/>
      <c r="F3" s="604"/>
      <c r="G3" s="604"/>
      <c r="H3" s="604"/>
      <c r="I3" s="604"/>
      <c r="J3" s="604"/>
      <c r="K3" s="604"/>
      <c r="L3" s="604"/>
      <c r="M3" s="604"/>
      <c r="N3" s="604"/>
      <c r="O3" s="604"/>
      <c r="P3" s="604"/>
      <c r="Q3" s="604"/>
      <c r="R3" s="604"/>
      <c r="S3" s="604"/>
      <c r="T3" s="604"/>
    </row>
    <row r="4" spans="1:29" ht="30" customHeight="1">
      <c r="A4" s="1291" t="s">
        <v>43</v>
      </c>
      <c r="B4" s="1291"/>
      <c r="C4" s="1291"/>
      <c r="D4" s="1291"/>
      <c r="E4" s="1291"/>
      <c r="F4" s="1291"/>
      <c r="G4" s="1291"/>
      <c r="H4" s="1291"/>
      <c r="I4" s="1291"/>
      <c r="J4" s="5"/>
      <c r="K4" s="85"/>
      <c r="L4" s="5"/>
      <c r="M4" s="800" t="s">
        <v>44</v>
      </c>
      <c r="N4" s="800"/>
      <c r="O4" s="800"/>
      <c r="P4" s="800"/>
      <c r="Q4" s="800"/>
      <c r="R4" s="800"/>
      <c r="S4" s="800"/>
      <c r="T4" s="800"/>
    </row>
    <row r="5" spans="1:29">
      <c r="B5"/>
      <c r="C5"/>
      <c r="D5"/>
      <c r="E5"/>
      <c r="F5"/>
      <c r="G5"/>
      <c r="H5"/>
      <c r="I5"/>
      <c r="J5" s="5"/>
      <c r="K5" s="85"/>
      <c r="L5" s="5"/>
      <c r="M5"/>
    </row>
    <row r="6" spans="1:29">
      <c r="A6" s="436" t="s">
        <v>45</v>
      </c>
      <c r="B6" s="436"/>
      <c r="C6" s="436"/>
      <c r="D6" s="436"/>
      <c r="E6" s="436"/>
      <c r="F6" s="436"/>
      <c r="G6" s="436"/>
      <c r="H6" s="436"/>
      <c r="I6" s="436"/>
      <c r="J6" s="5"/>
      <c r="K6" s="85"/>
      <c r="L6" s="5"/>
      <c r="M6"/>
    </row>
    <row r="7" spans="1:29" ht="15.6">
      <c r="A7" s="801"/>
      <c r="B7" s="801"/>
      <c r="C7" s="801"/>
      <c r="D7" s="801"/>
      <c r="E7" s="801"/>
      <c r="F7" s="801"/>
      <c r="G7" s="801"/>
      <c r="H7" s="801"/>
      <c r="I7" s="801"/>
      <c r="J7" s="295"/>
      <c r="K7" s="85"/>
      <c r="L7" s="5"/>
      <c r="M7" s="802"/>
      <c r="N7" s="802"/>
      <c r="O7" s="802"/>
      <c r="P7" s="802"/>
      <c r="Q7" s="802"/>
      <c r="R7" s="802"/>
      <c r="S7" s="802"/>
      <c r="T7" s="802"/>
    </row>
    <row r="8" spans="1:29">
      <c r="A8" s="5" t="s">
        <v>168</v>
      </c>
      <c r="B8" s="5"/>
      <c r="C8" s="5"/>
      <c r="D8" s="5"/>
      <c r="E8" s="5"/>
      <c r="F8" s="5"/>
      <c r="G8" s="5"/>
      <c r="H8" s="5"/>
      <c r="I8" s="5"/>
      <c r="J8" s="5"/>
      <c r="K8" s="85"/>
      <c r="L8" s="5"/>
      <c r="M8" s="5" t="s">
        <v>169</v>
      </c>
      <c r="N8" s="5"/>
      <c r="O8" s="5"/>
      <c r="P8" s="5"/>
      <c r="Q8" s="5"/>
      <c r="R8" s="5"/>
      <c r="S8" s="5"/>
      <c r="T8" s="5"/>
      <c r="V8" s="5" t="s">
        <v>170</v>
      </c>
      <c r="W8" s="5"/>
      <c r="X8" s="5"/>
      <c r="Y8" s="5"/>
      <c r="Z8" s="5"/>
      <c r="AA8" s="5"/>
      <c r="AB8" s="5"/>
      <c r="AC8" s="5"/>
    </row>
    <row r="9" spans="1:29" ht="13.8" thickBot="1">
      <c r="A9" s="798" t="s">
        <v>49</v>
      </c>
      <c r="B9" s="798" t="s">
        <v>50</v>
      </c>
      <c r="C9" s="108"/>
      <c r="D9" s="108" t="s">
        <v>51</v>
      </c>
      <c r="E9" s="121"/>
      <c r="F9" s="108"/>
      <c r="G9" s="108" t="s">
        <v>52</v>
      </c>
      <c r="H9" s="108"/>
      <c r="I9"/>
      <c r="J9" s="295"/>
      <c r="K9" s="85"/>
      <c r="L9" s="5"/>
      <c r="M9" s="5"/>
      <c r="N9" s="5"/>
      <c r="O9" s="5"/>
      <c r="P9" s="5"/>
      <c r="Q9" s="5"/>
      <c r="R9" s="5"/>
      <c r="W9" s="1"/>
      <c r="X9" s="10"/>
    </row>
    <row r="10" spans="1:29" ht="40.799999999999997" thickTop="1" thickBot="1">
      <c r="A10" s="799"/>
      <c r="B10" s="799"/>
      <c r="C10" s="799" t="s">
        <v>53</v>
      </c>
      <c r="D10" s="799" t="s">
        <v>54</v>
      </c>
      <c r="E10" s="228" t="s">
        <v>55</v>
      </c>
      <c r="F10" s="799" t="s">
        <v>56</v>
      </c>
      <c r="G10" s="799" t="s">
        <v>54</v>
      </c>
      <c r="H10" s="799" t="s">
        <v>57</v>
      </c>
      <c r="I10"/>
      <c r="J10" s="28"/>
      <c r="K10" s="297"/>
      <c r="L10" s="39"/>
      <c r="M10"/>
      <c r="O10" s="1" t="s">
        <v>58</v>
      </c>
      <c r="P10" s="1" t="s">
        <v>59</v>
      </c>
      <c r="Q10" s="1" t="s">
        <v>60</v>
      </c>
      <c r="R10" s="1" t="s">
        <v>61</v>
      </c>
      <c r="W10" s="1"/>
      <c r="X10" s="10"/>
    </row>
    <row r="11" spans="1:29" ht="13.8" thickBot="1">
      <c r="A11" s="789" t="s">
        <v>62</v>
      </c>
      <c r="B11" s="786" t="s">
        <v>13</v>
      </c>
      <c r="C11" s="786">
        <v>68130109.592700005</v>
      </c>
      <c r="D11" s="786">
        <v>42874084.299999997</v>
      </c>
      <c r="E11" s="231">
        <v>0.62929715739946301</v>
      </c>
      <c r="F11" s="786">
        <v>58370690.221995525</v>
      </c>
      <c r="G11" s="786">
        <v>41159120.927999996</v>
      </c>
      <c r="H11" s="230">
        <v>0.70513336010699112</v>
      </c>
      <c r="I11"/>
      <c r="J11" s="195"/>
      <c r="K11" s="298"/>
      <c r="L11" s="28"/>
      <c r="M11" s="317" t="s">
        <v>14</v>
      </c>
      <c r="O11" s="319">
        <v>3040293.68</v>
      </c>
      <c r="P11" s="23">
        <v>3.624608136940697E-2</v>
      </c>
      <c r="Q11" s="319">
        <v>2797070.1856000004</v>
      </c>
      <c r="R11" s="23">
        <v>3.5248660075693529E-2</v>
      </c>
      <c r="W11" s="1"/>
      <c r="X11" s="10"/>
    </row>
    <row r="12" spans="1:29" ht="13.8" thickBot="1">
      <c r="A12" s="787"/>
      <c r="B12" s="786" t="s">
        <v>14</v>
      </c>
      <c r="C12" s="786">
        <v>3070840.48</v>
      </c>
      <c r="D12" s="786">
        <v>3040293.68</v>
      </c>
      <c r="E12" s="229">
        <v>0.990052625592587</v>
      </c>
      <c r="F12" s="786">
        <v>44361460.039999917</v>
      </c>
      <c r="G12" s="786">
        <v>2797070.1856000004</v>
      </c>
      <c r="H12" s="230">
        <v>6.3051806299385393E-2</v>
      </c>
      <c r="I12"/>
      <c r="J12" s="28"/>
      <c r="K12" s="86"/>
      <c r="L12" s="29"/>
      <c r="M12" s="317" t="s">
        <v>13</v>
      </c>
      <c r="O12" s="319">
        <v>42874084.299999997</v>
      </c>
      <c r="P12" s="23">
        <v>0.51114060408026563</v>
      </c>
      <c r="Q12" s="319">
        <v>41159120.927999996</v>
      </c>
      <c r="R12" s="23">
        <v>0.51868697112947959</v>
      </c>
      <c r="W12" s="1"/>
      <c r="X12" s="10"/>
    </row>
    <row r="13" spans="1:29" ht="13.8" thickBot="1">
      <c r="A13" s="787"/>
      <c r="B13" s="786" t="s">
        <v>15</v>
      </c>
      <c r="C13" s="786">
        <v>0</v>
      </c>
      <c r="D13" s="786">
        <v>0</v>
      </c>
      <c r="E13" s="231" t="s">
        <v>171</v>
      </c>
      <c r="F13" s="786">
        <v>10059398.3332</v>
      </c>
      <c r="G13" s="786">
        <v>0</v>
      </c>
      <c r="H13" s="230">
        <v>0</v>
      </c>
      <c r="I13"/>
      <c r="J13" s="28"/>
      <c r="K13" s="86"/>
      <c r="L13" s="29"/>
      <c r="M13" s="318" t="s">
        <v>65</v>
      </c>
      <c r="O13" s="319">
        <v>1286782</v>
      </c>
      <c r="P13" s="23">
        <v>1.5340888080485776E-2</v>
      </c>
      <c r="Q13" s="319">
        <v>1122073.9040000001</v>
      </c>
      <c r="R13" s="23">
        <v>1.4140367955557093E-2</v>
      </c>
      <c r="W13" s="1"/>
      <c r="X13" s="10"/>
    </row>
    <row r="14" spans="1:29" ht="13.8" thickBot="1">
      <c r="A14" s="787"/>
      <c r="B14" s="786" t="s">
        <v>37</v>
      </c>
      <c r="C14" s="786" t="s">
        <v>87</v>
      </c>
      <c r="D14" s="786" t="s">
        <v>87</v>
      </c>
      <c r="E14" s="231" t="s">
        <v>118</v>
      </c>
      <c r="F14" s="786">
        <v>9027253.0320000015</v>
      </c>
      <c r="G14" s="786" t="s">
        <v>118</v>
      </c>
      <c r="H14" s="230">
        <v>0</v>
      </c>
      <c r="I14"/>
      <c r="J14" s="28"/>
      <c r="K14" s="86"/>
      <c r="L14" s="29"/>
      <c r="M14" s="318" t="s">
        <v>18</v>
      </c>
      <c r="O14" s="319">
        <v>3463940.1913110316</v>
      </c>
      <c r="P14" s="23">
        <v>4.1296753290300164E-2</v>
      </c>
      <c r="Q14" s="319">
        <v>2840430.9568750458</v>
      </c>
      <c r="R14" s="23">
        <v>3.5795092230010782E-2</v>
      </c>
      <c r="W14" s="1"/>
      <c r="X14" s="10"/>
    </row>
    <row r="15" spans="1:29" ht="13.8" thickBot="1">
      <c r="A15" s="787"/>
      <c r="B15" s="786" t="s">
        <v>65</v>
      </c>
      <c r="C15" s="786">
        <v>2074232.3228</v>
      </c>
      <c r="D15" s="786">
        <v>1286782</v>
      </c>
      <c r="E15" s="231">
        <v>0.62036541705365811</v>
      </c>
      <c r="F15" s="786">
        <v>3509633.5800000057</v>
      </c>
      <c r="G15" s="786">
        <v>1122073.9040000001</v>
      </c>
      <c r="H15" s="230">
        <v>0.31971255073300225</v>
      </c>
      <c r="I15"/>
      <c r="J15" s="38"/>
      <c r="K15" s="297"/>
      <c r="L15" s="295"/>
      <c r="M15" s="318" t="s">
        <v>19</v>
      </c>
      <c r="O15" s="319">
        <v>1840225.6700000002</v>
      </c>
      <c r="P15" s="23">
        <v>2.19389889245474E-2</v>
      </c>
      <c r="Q15" s="319">
        <v>1840225.6700000002</v>
      </c>
      <c r="R15" s="23">
        <v>2.3190511785631529E-2</v>
      </c>
      <c r="W15" s="1"/>
    </row>
    <row r="16" spans="1:29" ht="13.5" customHeight="1" thickBot="1">
      <c r="A16" s="787" t="s">
        <v>66</v>
      </c>
      <c r="B16" s="786" t="s">
        <v>18</v>
      </c>
      <c r="C16" s="786">
        <v>2802982.2880000002</v>
      </c>
      <c r="D16" s="786">
        <v>3463940.1913110316</v>
      </c>
      <c r="E16" s="231">
        <v>1.2358052372077748</v>
      </c>
      <c r="F16" s="786">
        <v>17468255.689299565</v>
      </c>
      <c r="G16" s="786">
        <v>2840430.9568750458</v>
      </c>
      <c r="H16" s="230">
        <v>0.16260530000227746</v>
      </c>
      <c r="I16"/>
      <c r="M16" s="318" t="s">
        <v>69</v>
      </c>
      <c r="O16" s="319">
        <v>10657797</v>
      </c>
      <c r="P16" s="23">
        <v>0.12706120458751916</v>
      </c>
      <c r="Q16" s="319">
        <v>8877488.4179999996</v>
      </c>
      <c r="R16" s="23">
        <v>0.11187405063447266</v>
      </c>
    </row>
    <row r="17" spans="1:28" ht="13.8" thickBot="1">
      <c r="A17" s="787"/>
      <c r="B17" s="786" t="s">
        <v>19</v>
      </c>
      <c r="C17" s="786">
        <v>2267398.497</v>
      </c>
      <c r="D17" s="786">
        <v>1840225.6700000002</v>
      </c>
      <c r="E17" s="231">
        <v>0.8116022271492227</v>
      </c>
      <c r="F17" s="786">
        <v>10577131.688000111</v>
      </c>
      <c r="G17" s="786">
        <v>1840225.6700000002</v>
      </c>
      <c r="H17" s="230">
        <v>0.17398154095857191</v>
      </c>
      <c r="I17"/>
      <c r="K17" s="297"/>
      <c r="L17" s="295"/>
      <c r="M17" s="318" t="s">
        <v>22</v>
      </c>
      <c r="O17" s="319">
        <v>1451448</v>
      </c>
      <c r="P17" s="23">
        <v>1.7304019890428152E-2</v>
      </c>
      <c r="Q17" s="319">
        <v>1451448.1</v>
      </c>
      <c r="R17" s="23">
        <v>1.8291139406441653E-2</v>
      </c>
    </row>
    <row r="18" spans="1:28" ht="13.8" thickBot="1">
      <c r="A18" s="787"/>
      <c r="B18" s="786" t="s">
        <v>69</v>
      </c>
      <c r="C18" s="786">
        <v>11724824.534399999</v>
      </c>
      <c r="D18" s="786">
        <v>10657797</v>
      </c>
      <c r="E18" s="231">
        <v>0.90899412144744163</v>
      </c>
      <c r="F18" s="786">
        <v>24692870.250000037</v>
      </c>
      <c r="G18" s="786">
        <v>8877488.4179999996</v>
      </c>
      <c r="H18" s="230">
        <v>0.35951626231057471</v>
      </c>
      <c r="I18"/>
      <c r="J18" s="116"/>
      <c r="K18" s="297"/>
      <c r="L18" s="295"/>
      <c r="M18" s="318" t="s">
        <v>21</v>
      </c>
      <c r="O18" s="319">
        <v>17089133</v>
      </c>
      <c r="P18" s="23">
        <v>0.20373495801583807</v>
      </c>
      <c r="Q18" s="319">
        <v>17089133</v>
      </c>
      <c r="R18" s="23">
        <v>0.21535714162857247</v>
      </c>
      <c r="W18" s="1"/>
    </row>
    <row r="19" spans="1:28" ht="13.8" thickBot="1">
      <c r="A19" s="787" t="s">
        <v>70</v>
      </c>
      <c r="B19" s="786" t="s">
        <v>22</v>
      </c>
      <c r="C19" s="786">
        <v>1753762.0066</v>
      </c>
      <c r="D19" s="786">
        <v>1451448</v>
      </c>
      <c r="E19" s="231">
        <v>0.82761970811188179</v>
      </c>
      <c r="F19" s="786">
        <v>1682755.5000001835</v>
      </c>
      <c r="G19" s="786">
        <v>1451448.1</v>
      </c>
      <c r="H19" s="230">
        <v>0.86254247869036338</v>
      </c>
      <c r="I19"/>
      <c r="K19" s="298"/>
      <c r="L19" s="28"/>
      <c r="M19" s="318" t="s">
        <v>24</v>
      </c>
      <c r="O19" s="319">
        <v>2143668</v>
      </c>
      <c r="P19" s="23">
        <v>2.5556598452355399E-2</v>
      </c>
      <c r="Q19" s="319">
        <v>2143668</v>
      </c>
      <c r="R19" s="23">
        <v>2.7014490031802004E-2</v>
      </c>
      <c r="W19" s="1"/>
      <c r="X19" s="10"/>
    </row>
    <row r="20" spans="1:28" ht="13.8" thickBot="1">
      <c r="A20" s="787"/>
      <c r="B20" s="786" t="s">
        <v>21</v>
      </c>
      <c r="C20" s="786">
        <v>17189331.120900001</v>
      </c>
      <c r="D20" s="786">
        <v>17089133</v>
      </c>
      <c r="E20" s="231">
        <v>0.9941709121666652</v>
      </c>
      <c r="F20" s="786">
        <v>13861941.399999795</v>
      </c>
      <c r="G20" s="786">
        <v>17089133</v>
      </c>
      <c r="H20" s="230">
        <v>1.2328094966553713</v>
      </c>
      <c r="I20"/>
      <c r="J20" s="296"/>
      <c r="K20" s="297"/>
      <c r="L20" s="295"/>
      <c r="M20" s="318" t="s">
        <v>25</v>
      </c>
      <c r="O20" s="319">
        <v>31866</v>
      </c>
      <c r="P20" s="321">
        <v>3.7990330885321661E-4</v>
      </c>
      <c r="Q20" s="319">
        <v>31866</v>
      </c>
      <c r="R20" s="321">
        <v>4.0157512233862831E-4</v>
      </c>
      <c r="W20" s="1"/>
    </row>
    <row r="21" spans="1:28" ht="13.5" customHeight="1" thickBot="1">
      <c r="A21" s="787"/>
      <c r="B21" s="786" t="s">
        <v>73</v>
      </c>
      <c r="C21" s="1293" t="s">
        <v>74</v>
      </c>
      <c r="D21" s="1293"/>
      <c r="E21" s="1293"/>
      <c r="F21" s="1293"/>
      <c r="G21" s="1293"/>
      <c r="H21" s="1293"/>
      <c r="I21"/>
      <c r="J21" s="296"/>
      <c r="K21" s="297"/>
      <c r="L21" s="39"/>
      <c r="O21" s="320">
        <v>83879237.841311038</v>
      </c>
      <c r="P21" s="320">
        <v>0.99999999999999978</v>
      </c>
      <c r="Q21" s="320">
        <v>79352525.162475049</v>
      </c>
      <c r="R21" s="320">
        <v>0.99999999999999989</v>
      </c>
      <c r="W21" s="1"/>
    </row>
    <row r="22" spans="1:28" ht="13.5" customHeight="1" thickBot="1">
      <c r="A22" s="788"/>
      <c r="B22" s="786" t="s">
        <v>75</v>
      </c>
      <c r="C22" s="1294"/>
      <c r="D22" s="1294"/>
      <c r="E22" s="1294"/>
      <c r="F22" s="1294"/>
      <c r="G22" s="1294"/>
      <c r="H22" s="1294"/>
      <c r="I22"/>
      <c r="J22" s="296"/>
      <c r="K22" s="86"/>
      <c r="L22" s="29"/>
      <c r="M22" s="38"/>
      <c r="R22" s="320"/>
      <c r="W22" s="1"/>
    </row>
    <row r="23" spans="1:28" ht="13.8" thickBot="1">
      <c r="A23" s="789" t="s">
        <v>76</v>
      </c>
      <c r="B23" s="786" t="s">
        <v>25</v>
      </c>
      <c r="C23" s="786">
        <v>39732</v>
      </c>
      <c r="D23" s="786">
        <v>31866</v>
      </c>
      <c r="E23" s="231">
        <v>0.80202355783751134</v>
      </c>
      <c r="F23" s="786">
        <v>98406.000000000349</v>
      </c>
      <c r="G23" s="786">
        <v>31866</v>
      </c>
      <c r="H23" s="230">
        <v>0.32382171818791422</v>
      </c>
      <c r="I23"/>
      <c r="J23" s="296"/>
      <c r="K23" s="298"/>
      <c r="L23" s="28"/>
      <c r="M23" s="41"/>
      <c r="W23" s="1"/>
    </row>
    <row r="24" spans="1:28" ht="13.8" thickBot="1">
      <c r="A24" s="787"/>
      <c r="B24" s="786" t="s">
        <v>24</v>
      </c>
      <c r="C24" s="786">
        <v>2396856</v>
      </c>
      <c r="D24" s="786">
        <v>2143668</v>
      </c>
      <c r="E24" s="231">
        <v>0.89436662027255709</v>
      </c>
      <c r="F24" s="786">
        <v>4388076.0000000037</v>
      </c>
      <c r="G24" s="786">
        <v>2143668</v>
      </c>
      <c r="H24" s="230">
        <v>0.48852116508465171</v>
      </c>
      <c r="I24"/>
      <c r="J24" s="296"/>
      <c r="K24" s="297"/>
      <c r="L24" s="295"/>
      <c r="M24" s="40"/>
      <c r="O24" s="1"/>
    </row>
    <row r="25" spans="1:28" ht="13.5" customHeight="1" thickBot="1">
      <c r="A25" s="788"/>
      <c r="B25" s="786" t="s">
        <v>26</v>
      </c>
      <c r="C25" s="1300" t="s">
        <v>78</v>
      </c>
      <c r="D25" s="1300"/>
      <c r="E25" s="1300"/>
      <c r="F25" s="1300"/>
      <c r="G25" s="1300"/>
      <c r="H25" s="1300"/>
      <c r="I25"/>
      <c r="J25" s="35"/>
      <c r="K25" s="297"/>
      <c r="L25" s="295"/>
      <c r="M25" s="41"/>
    </row>
    <row r="26" spans="1:28" ht="13.5" customHeight="1" thickBot="1">
      <c r="A26" s="313" t="s">
        <v>79</v>
      </c>
      <c r="B26" s="313"/>
      <c r="C26" s="313">
        <v>111450068.84240001</v>
      </c>
      <c r="D26" s="313">
        <v>83879237.841311038</v>
      </c>
      <c r="E26" s="399">
        <v>0.75261719182895703</v>
      </c>
      <c r="F26" s="313">
        <v>198097871.73449513</v>
      </c>
      <c r="G26" s="313">
        <v>79352525.162475049</v>
      </c>
      <c r="H26" s="316">
        <v>0.40057232552618716</v>
      </c>
      <c r="I26"/>
      <c r="Q26" s="809"/>
      <c r="R26" s="809"/>
    </row>
    <row r="27" spans="1:28">
      <c r="A27" t="s">
        <v>80</v>
      </c>
      <c r="B27"/>
      <c r="C27"/>
      <c r="D27"/>
      <c r="E27"/>
      <c r="F27"/>
      <c r="G27"/>
      <c r="H27"/>
      <c r="I27"/>
      <c r="J27" s="296"/>
    </row>
    <row r="28" spans="1:28">
      <c r="A28" s="107"/>
      <c r="B28"/>
      <c r="C28"/>
      <c r="D28"/>
      <c r="E28"/>
      <c r="F28" s="201"/>
      <c r="G28"/>
      <c r="H28"/>
      <c r="I28"/>
      <c r="J28" s="296"/>
      <c r="K28" s="88"/>
      <c r="L28" s="38"/>
      <c r="M28" s="40"/>
    </row>
    <row r="29" spans="1:28">
      <c r="A29" s="107"/>
      <c r="B29"/>
      <c r="C29"/>
      <c r="D29"/>
      <c r="E29"/>
      <c r="F29" s="201"/>
      <c r="G29"/>
      <c r="H29"/>
      <c r="I29"/>
      <c r="J29" s="296"/>
      <c r="M29" s="40"/>
      <c r="Q29" s="16"/>
    </row>
    <row r="30" spans="1:28">
      <c r="A30" s="5" t="s">
        <v>172</v>
      </c>
      <c r="B30" s="5"/>
      <c r="C30" s="5"/>
      <c r="D30" s="5"/>
      <c r="E30" s="5"/>
      <c r="F30" s="5"/>
      <c r="G30" s="5"/>
      <c r="H30" s="5"/>
      <c r="I30" s="5"/>
      <c r="J30" s="35"/>
      <c r="M30" s="33"/>
      <c r="Q30" s="16"/>
    </row>
    <row r="31" spans="1:28" ht="13.8" thickBot="1">
      <c r="A31" s="798" t="s">
        <v>49</v>
      </c>
      <c r="B31" s="798" t="s">
        <v>50</v>
      </c>
      <c r="C31" s="108"/>
      <c r="D31" s="108" t="s">
        <v>51</v>
      </c>
      <c r="E31" s="121"/>
      <c r="F31" s="108"/>
      <c r="G31" s="108" t="s">
        <v>52</v>
      </c>
      <c r="H31" s="108"/>
      <c r="I31"/>
      <c r="J31" s="817"/>
      <c r="K31" s="89"/>
      <c r="L31" s="296"/>
      <c r="M31" s="41"/>
      <c r="Q31" s="14"/>
      <c r="R31" s="23"/>
      <c r="S31" s="24"/>
      <c r="T31" s="15"/>
    </row>
    <row r="32" spans="1:28" ht="40.799999999999997" thickTop="1" thickBot="1">
      <c r="A32" s="799"/>
      <c r="B32" s="799"/>
      <c r="C32" s="799" t="s">
        <v>84</v>
      </c>
      <c r="D32" s="799" t="s">
        <v>85</v>
      </c>
      <c r="E32" s="228" t="s">
        <v>55</v>
      </c>
      <c r="F32" s="799" t="s">
        <v>86</v>
      </c>
      <c r="G32" s="799" t="s">
        <v>85</v>
      </c>
      <c r="H32" s="799" t="s">
        <v>57</v>
      </c>
      <c r="I32"/>
      <c r="M32" s="5" t="s">
        <v>173</v>
      </c>
      <c r="N32" s="5"/>
      <c r="O32" s="5"/>
      <c r="P32" s="5"/>
      <c r="Q32" s="5"/>
      <c r="R32" s="5"/>
      <c r="S32" s="5"/>
      <c r="T32" s="5"/>
      <c r="U32" s="5" t="s">
        <v>174</v>
      </c>
      <c r="V32" s="5"/>
      <c r="W32" s="5"/>
      <c r="X32" s="5"/>
      <c r="Y32" s="5"/>
      <c r="Z32" s="5"/>
      <c r="AA32" s="5"/>
      <c r="AB32" s="5"/>
    </row>
    <row r="33" spans="1:20" ht="13.8" thickBot="1">
      <c r="A33" s="789" t="s">
        <v>62</v>
      </c>
      <c r="B33" s="786" t="s">
        <v>13</v>
      </c>
      <c r="C33" s="786">
        <v>12225.334800000001</v>
      </c>
      <c r="D33" s="786">
        <v>6855.41</v>
      </c>
      <c r="E33" s="229">
        <v>0.56075437704986197</v>
      </c>
      <c r="F33" s="786">
        <v>10933.6198</v>
      </c>
      <c r="G33" s="786">
        <v>6581.1935999999996</v>
      </c>
      <c r="H33" s="230">
        <v>0.60192266791643878</v>
      </c>
      <c r="I33"/>
      <c r="J33" s="196"/>
      <c r="O33" s="1" t="s">
        <v>58</v>
      </c>
      <c r="P33" s="1" t="s">
        <v>59</v>
      </c>
      <c r="Q33" s="1" t="s">
        <v>60</v>
      </c>
      <c r="R33" s="1" t="s">
        <v>61</v>
      </c>
    </row>
    <row r="34" spans="1:20" ht="13.8" thickBot="1">
      <c r="A34" s="787"/>
      <c r="B34" s="786" t="s">
        <v>14</v>
      </c>
      <c r="C34" s="786">
        <v>437.93</v>
      </c>
      <c r="D34" s="786">
        <v>525.86</v>
      </c>
      <c r="E34" s="229">
        <v>1.2007855136665677</v>
      </c>
      <c r="F34" s="786">
        <v>12127.82</v>
      </c>
      <c r="G34" s="786">
        <v>483.79120000000006</v>
      </c>
      <c r="H34" s="230">
        <v>3.9891027406409402E-2</v>
      </c>
      <c r="I34"/>
      <c r="J34" s="38"/>
      <c r="K34" s="89"/>
      <c r="L34" s="296"/>
      <c r="M34" s="322" t="s">
        <v>14</v>
      </c>
      <c r="O34" s="319">
        <v>525.86</v>
      </c>
      <c r="P34" s="23">
        <v>1.5716143911789066E-2</v>
      </c>
      <c r="Q34" s="319">
        <v>483.79120000000006</v>
      </c>
      <c r="R34" s="23">
        <v>1.4865610501667155E-2</v>
      </c>
      <c r="S34" s="24"/>
      <c r="T34" s="15"/>
    </row>
    <row r="35" spans="1:20" ht="13.8" thickBot="1">
      <c r="A35" s="787"/>
      <c r="B35" s="786" t="s">
        <v>15</v>
      </c>
      <c r="C35" s="786">
        <v>0</v>
      </c>
      <c r="D35" s="786">
        <v>0</v>
      </c>
      <c r="E35" s="231" t="s">
        <v>171</v>
      </c>
      <c r="F35" s="786">
        <v>1743.9999999999998</v>
      </c>
      <c r="G35" s="786">
        <v>0</v>
      </c>
      <c r="H35" s="230">
        <v>0</v>
      </c>
      <c r="I35"/>
      <c r="J35" s="295"/>
      <c r="K35" s="89"/>
      <c r="L35" s="296"/>
      <c r="M35" s="322" t="s">
        <v>13</v>
      </c>
      <c r="O35" s="319">
        <v>6855.41</v>
      </c>
      <c r="P35" s="23">
        <v>0.20488458930954606</v>
      </c>
      <c r="Q35" s="319">
        <v>6581.1935999999996</v>
      </c>
      <c r="R35" s="23">
        <v>0.20222248915165189</v>
      </c>
      <c r="S35" s="24"/>
      <c r="T35" s="15"/>
    </row>
    <row r="36" spans="1:20" ht="13.8" thickBot="1">
      <c r="A36" s="787"/>
      <c r="B36" s="786" t="s">
        <v>37</v>
      </c>
      <c r="C36" s="786" t="s">
        <v>87</v>
      </c>
      <c r="D36" s="786" t="s">
        <v>87</v>
      </c>
      <c r="E36" s="229" t="s">
        <v>118</v>
      </c>
      <c r="F36" s="786">
        <v>2021.394</v>
      </c>
      <c r="G36" s="786" t="s">
        <v>118</v>
      </c>
      <c r="H36" s="230">
        <v>0</v>
      </c>
      <c r="I36"/>
      <c r="K36" s="90"/>
      <c r="L36" s="35"/>
      <c r="M36" s="323" t="s">
        <v>65</v>
      </c>
      <c r="O36" s="319">
        <v>202</v>
      </c>
      <c r="P36" s="23">
        <v>6.0370841482170002E-3</v>
      </c>
      <c r="Q36" s="319">
        <v>176.14400000000001</v>
      </c>
      <c r="R36" s="23">
        <v>5.4124343233313442E-3</v>
      </c>
    </row>
    <row r="37" spans="1:20" ht="13.8" thickBot="1">
      <c r="A37" s="787"/>
      <c r="B37" s="786" t="s">
        <v>65</v>
      </c>
      <c r="C37" s="786">
        <v>358.9547</v>
      </c>
      <c r="D37" s="786">
        <v>202</v>
      </c>
      <c r="E37" s="229">
        <v>0.56274510404794809</v>
      </c>
      <c r="F37" s="786">
        <v>561.9369999999999</v>
      </c>
      <c r="G37" s="786">
        <v>176.14400000000001</v>
      </c>
      <c r="H37" s="230">
        <v>0.31345862614492381</v>
      </c>
      <c r="I37"/>
      <c r="J37" s="42"/>
      <c r="M37" s="323" t="s">
        <v>18</v>
      </c>
      <c r="O37" s="319">
        <v>2033.7410597272417</v>
      </c>
      <c r="P37" s="23">
        <v>6.078151442206621E-2</v>
      </c>
      <c r="Q37" s="319">
        <v>1667.6676689763381</v>
      </c>
      <c r="R37" s="23">
        <v>5.1242970135102567E-2</v>
      </c>
    </row>
    <row r="38" spans="1:20" ht="13.8" thickBot="1">
      <c r="A38" s="787" t="s">
        <v>66</v>
      </c>
      <c r="B38" s="786" t="s">
        <v>18</v>
      </c>
      <c r="C38" s="786">
        <v>1172.3909000000001</v>
      </c>
      <c r="D38" s="786">
        <v>2033.7410597272417</v>
      </c>
      <c r="E38" s="229">
        <v>1.7346953645983105</v>
      </c>
      <c r="F38" s="786">
        <v>4322.0429999999997</v>
      </c>
      <c r="G38" s="786">
        <v>1667.6676689763381</v>
      </c>
      <c r="H38" s="230">
        <v>0.38585170693034249</v>
      </c>
      <c r="I38"/>
      <c r="J38" s="32"/>
      <c r="K38" s="89"/>
      <c r="L38" s="296"/>
      <c r="M38" s="323" t="s">
        <v>19</v>
      </c>
      <c r="O38" s="319">
        <v>191.73000000000002</v>
      </c>
      <c r="P38" s="23">
        <v>5.7301492264239876E-3</v>
      </c>
      <c r="Q38" s="319">
        <v>191.73000000000002</v>
      </c>
      <c r="R38" s="23">
        <v>5.8913504451603158E-3</v>
      </c>
      <c r="S38" s="24"/>
      <c r="T38" s="15"/>
    </row>
    <row r="39" spans="1:20" ht="15.75" customHeight="1" thickBot="1">
      <c r="A39" s="787"/>
      <c r="B39" s="786" t="s">
        <v>19</v>
      </c>
      <c r="C39" s="786">
        <v>230.46940000000001</v>
      </c>
      <c r="D39" s="786">
        <v>191.73000000000002</v>
      </c>
      <c r="E39" s="229">
        <v>0.83191087406831454</v>
      </c>
      <c r="F39" s="786">
        <v>1542.9512273037219</v>
      </c>
      <c r="G39" s="786">
        <v>191.73000000000002</v>
      </c>
      <c r="H39" s="230">
        <v>0.12426186687381206</v>
      </c>
      <c r="I39"/>
      <c r="J39" s="35"/>
      <c r="K39" s="89"/>
      <c r="L39" s="296"/>
      <c r="M39" s="323" t="s">
        <v>69</v>
      </c>
      <c r="O39" s="319">
        <v>1241</v>
      </c>
      <c r="P39" s="23">
        <v>3.7089214989788601E-2</v>
      </c>
      <c r="Q39" s="319">
        <v>1033.674</v>
      </c>
      <c r="R39" s="23">
        <v>3.1762039222086494E-2</v>
      </c>
      <c r="S39" s="24"/>
      <c r="T39" s="15"/>
    </row>
    <row r="40" spans="1:20" ht="13.8" thickBot="1">
      <c r="A40" s="787"/>
      <c r="B40" s="786" t="s">
        <v>69</v>
      </c>
      <c r="C40" s="786">
        <v>1174.2552000000001</v>
      </c>
      <c r="D40" s="786">
        <v>1241</v>
      </c>
      <c r="E40" s="229">
        <v>1.0568401144827801</v>
      </c>
      <c r="F40" s="786">
        <v>2497.6875</v>
      </c>
      <c r="G40" s="786">
        <v>1033.674</v>
      </c>
      <c r="H40" s="230">
        <v>0.41385241348247126</v>
      </c>
      <c r="I40"/>
      <c r="J40" s="117"/>
      <c r="K40" s="90"/>
      <c r="L40" s="35"/>
      <c r="M40" s="323" t="s">
        <v>22</v>
      </c>
      <c r="O40" s="319">
        <v>261.68532379380827</v>
      </c>
      <c r="P40" s="23">
        <v>7.8208728717655083E-3</v>
      </c>
      <c r="Q40" s="319">
        <v>261.68532379380827</v>
      </c>
      <c r="R40" s="23">
        <v>8.0408905691575321E-3</v>
      </c>
      <c r="S40" s="24"/>
      <c r="T40" s="15"/>
    </row>
    <row r="41" spans="1:20" ht="13.8" thickBot="1">
      <c r="A41" s="787" t="s">
        <v>70</v>
      </c>
      <c r="B41" s="786" t="s">
        <v>22</v>
      </c>
      <c r="C41" s="786">
        <v>316.19029999999998</v>
      </c>
      <c r="D41" s="786">
        <v>261.68532379380827</v>
      </c>
      <c r="E41" s="229">
        <v>0.82761970811188157</v>
      </c>
      <c r="F41" s="786">
        <v>474.29999999999995</v>
      </c>
      <c r="G41" s="786">
        <v>261.68532379380827</v>
      </c>
      <c r="H41" s="230">
        <v>0.55172954626567217</v>
      </c>
      <c r="I41"/>
      <c r="K41" s="89"/>
      <c r="L41" s="296"/>
      <c r="M41" s="323" t="s">
        <v>21</v>
      </c>
      <c r="O41" s="319">
        <v>3846.6952053983223</v>
      </c>
      <c r="P41" s="23">
        <v>0.11496446855214133</v>
      </c>
      <c r="Q41" s="319">
        <v>3846.6952053983223</v>
      </c>
      <c r="R41" s="23">
        <v>0.11819866223710143</v>
      </c>
      <c r="S41" s="24"/>
      <c r="T41" s="15"/>
    </row>
    <row r="42" spans="1:20" ht="13.8" thickBot="1">
      <c r="A42" s="787"/>
      <c r="B42" s="786" t="s">
        <v>21</v>
      </c>
      <c r="C42" s="786">
        <v>3869.2494000000002</v>
      </c>
      <c r="D42" s="786">
        <v>3846.6952053983223</v>
      </c>
      <c r="E42" s="229">
        <v>0.9941709121666652</v>
      </c>
      <c r="F42" s="786">
        <v>2866.3999999999996</v>
      </c>
      <c r="G42" s="786">
        <v>3846.6952053983223</v>
      </c>
      <c r="H42" s="230">
        <v>1.3419952572559037</v>
      </c>
      <c r="I42"/>
      <c r="J42" s="42"/>
      <c r="K42" s="89"/>
      <c r="L42" s="296"/>
      <c r="M42" s="323" t="s">
        <v>24</v>
      </c>
      <c r="O42" s="319">
        <v>5017.32</v>
      </c>
      <c r="P42" s="23">
        <v>0.14995041108184215</v>
      </c>
      <c r="Q42" s="319">
        <v>5017.32</v>
      </c>
      <c r="R42" s="23">
        <v>0.15416883333600245</v>
      </c>
      <c r="S42" s="24"/>
      <c r="T42" s="15"/>
    </row>
    <row r="43" spans="1:20" ht="13.5" customHeight="1" thickBot="1">
      <c r="A43" s="787"/>
      <c r="B43" s="786" t="s">
        <v>73</v>
      </c>
      <c r="C43" s="1293" t="s">
        <v>88</v>
      </c>
      <c r="D43" s="1293"/>
      <c r="E43" s="1293"/>
      <c r="F43" s="1293"/>
      <c r="G43" s="1293"/>
      <c r="H43" s="1293"/>
      <c r="I43"/>
      <c r="J43" s="5"/>
      <c r="K43" s="89"/>
      <c r="L43" s="296"/>
      <c r="M43" s="323" t="s">
        <v>25</v>
      </c>
      <c r="O43" s="319">
        <v>84.42</v>
      </c>
      <c r="P43" s="23">
        <v>2.5230229890716789E-3</v>
      </c>
      <c r="Q43" s="319">
        <v>84.42</v>
      </c>
      <c r="R43" s="23">
        <v>2.5940009627102374E-3</v>
      </c>
      <c r="S43" s="24"/>
      <c r="T43" s="15"/>
    </row>
    <row r="44" spans="1:20" ht="13.8" thickBot="1">
      <c r="A44" s="788"/>
      <c r="B44" s="786" t="s">
        <v>75</v>
      </c>
      <c r="C44" s="1294"/>
      <c r="D44" s="1294"/>
      <c r="E44" s="1294"/>
      <c r="F44" s="1294"/>
      <c r="G44" s="1294"/>
      <c r="H44" s="1294"/>
      <c r="I44"/>
      <c r="J44" s="101"/>
      <c r="K44" s="90"/>
      <c r="L44" s="35"/>
      <c r="M44" s="323" t="s">
        <v>26</v>
      </c>
      <c r="O44" s="319">
        <v>13200</v>
      </c>
      <c r="P44" s="23">
        <v>0.39450252849734851</v>
      </c>
      <c r="Q44" s="319">
        <v>13200</v>
      </c>
      <c r="R44" s="23">
        <v>0.40560071911602863</v>
      </c>
      <c r="S44" s="24"/>
      <c r="T44" s="15"/>
    </row>
    <row r="45" spans="1:20" s="5" customFormat="1" ht="13.5" customHeight="1" thickBot="1">
      <c r="A45" s="789" t="s">
        <v>76</v>
      </c>
      <c r="B45" s="786" t="s">
        <v>25</v>
      </c>
      <c r="C45" s="786">
        <v>108.36</v>
      </c>
      <c r="D45" s="786">
        <v>84.42</v>
      </c>
      <c r="E45" s="229">
        <v>0.77906976744186052</v>
      </c>
      <c r="F45" s="786">
        <v>268.38</v>
      </c>
      <c r="G45" s="786">
        <v>84.42</v>
      </c>
      <c r="H45" s="230">
        <v>0.31455399061032863</v>
      </c>
      <c r="I45"/>
      <c r="J45" s="72"/>
      <c r="K45" s="91"/>
      <c r="L45" s="36"/>
      <c r="M45" s="30"/>
      <c r="N45"/>
      <c r="O45" s="320">
        <v>33459.861588919368</v>
      </c>
      <c r="P45" s="320">
        <v>1.0000000000000002</v>
      </c>
      <c r="Q45" s="320">
        <v>32544.320998168467</v>
      </c>
      <c r="R45" s="320">
        <v>1</v>
      </c>
    </row>
    <row r="46" spans="1:20" ht="13.8" thickBot="1">
      <c r="A46" s="787"/>
      <c r="B46" s="786" t="s">
        <v>24</v>
      </c>
      <c r="C46" s="786">
        <v>6558.3</v>
      </c>
      <c r="D46" s="786">
        <v>5017.32</v>
      </c>
      <c r="E46" s="229">
        <v>0.76503362151777132</v>
      </c>
      <c r="F46" s="786">
        <v>11967.479999999998</v>
      </c>
      <c r="G46" s="786">
        <v>5017.32</v>
      </c>
      <c r="H46" s="230">
        <v>0.41924615708570229</v>
      </c>
      <c r="I46"/>
      <c r="J46" s="101"/>
      <c r="M46" s="33"/>
    </row>
    <row r="47" spans="1:20" ht="13.8" thickBot="1">
      <c r="A47" s="788"/>
      <c r="B47" s="786" t="s">
        <v>26</v>
      </c>
      <c r="C47" s="786">
        <v>10034</v>
      </c>
      <c r="D47" s="786">
        <v>13200</v>
      </c>
      <c r="E47" s="229">
        <v>1.3155272074945186</v>
      </c>
      <c r="F47" s="786">
        <v>15000</v>
      </c>
      <c r="G47" s="786">
        <v>13200</v>
      </c>
      <c r="H47" s="230">
        <v>0.88</v>
      </c>
      <c r="I47"/>
      <c r="J47" s="72"/>
      <c r="K47" s="88"/>
      <c r="L47" s="38"/>
      <c r="M47" s="67"/>
      <c r="N47" s="1"/>
      <c r="O47" s="1"/>
      <c r="P47" s="1"/>
    </row>
    <row r="48" spans="1:20" ht="13.8" thickBot="1">
      <c r="A48" s="313" t="s">
        <v>79</v>
      </c>
      <c r="B48" s="313"/>
      <c r="C48" s="313">
        <v>36485.434699999998</v>
      </c>
      <c r="D48" s="313">
        <v>33459.861588919375</v>
      </c>
      <c r="E48" s="314">
        <v>0.91707449463167223</v>
      </c>
      <c r="F48" s="315">
        <v>66328.012527303712</v>
      </c>
      <c r="G48" s="313">
        <v>32544.32099816847</v>
      </c>
      <c r="H48" s="316">
        <v>0.49065726166258494</v>
      </c>
      <c r="I48"/>
      <c r="J48" s="73"/>
      <c r="M48" s="67"/>
      <c r="N48" s="1"/>
      <c r="O48" s="1"/>
      <c r="P48" s="1"/>
    </row>
    <row r="49" spans="1:18">
      <c r="A49" t="s">
        <v>80</v>
      </c>
      <c r="B49"/>
      <c r="C49"/>
      <c r="D49"/>
      <c r="E49" s="118"/>
      <c r="F49"/>
      <c r="G49"/>
      <c r="H49"/>
      <c r="I49"/>
      <c r="J49" s="74"/>
      <c r="K49" s="297"/>
      <c r="L49" s="295"/>
      <c r="M49" s="67"/>
      <c r="N49" s="1"/>
      <c r="O49" s="1"/>
      <c r="P49" s="1"/>
    </row>
    <row r="50" spans="1:18">
      <c r="B50"/>
      <c r="C50"/>
      <c r="D50"/>
      <c r="E50"/>
      <c r="F50"/>
      <c r="G50"/>
      <c r="H50"/>
      <c r="I50"/>
      <c r="J50" s="72"/>
      <c r="M50" s="68"/>
      <c r="N50" s="1"/>
      <c r="O50" s="1"/>
      <c r="P50" s="1"/>
    </row>
    <row r="51" spans="1:18">
      <c r="A51" s="107"/>
      <c r="B51"/>
      <c r="C51"/>
      <c r="D51"/>
      <c r="E51"/>
      <c r="F51"/>
      <c r="G51"/>
      <c r="H51"/>
      <c r="I51"/>
      <c r="J51" s="72"/>
      <c r="K51" s="93"/>
      <c r="L51" s="32"/>
      <c r="M51" s="67"/>
      <c r="N51" s="1"/>
      <c r="O51" s="1"/>
      <c r="P51" s="1"/>
    </row>
    <row r="52" spans="1:18" ht="15">
      <c r="C52" s="82"/>
      <c r="D52" s="82"/>
      <c r="E52" s="128"/>
      <c r="F52" s="83"/>
      <c r="G52" s="128"/>
      <c r="H52" s="103"/>
      <c r="I52" s="103"/>
      <c r="J52" s="127"/>
      <c r="K52" s="94"/>
      <c r="L52" s="34"/>
      <c r="M52" s="67"/>
      <c r="N52" s="1"/>
      <c r="O52" s="1"/>
      <c r="P52" s="1"/>
    </row>
    <row r="53" spans="1:18">
      <c r="A53" s="5" t="s">
        <v>102</v>
      </c>
      <c r="B53" s="5"/>
      <c r="C53" s="5"/>
      <c r="D53" s="5"/>
      <c r="E53" s="5"/>
      <c r="F53" s="128"/>
      <c r="G53" s="128"/>
      <c r="H53" s="812"/>
      <c r="I53" s="812"/>
      <c r="J53" s="128"/>
      <c r="K53" s="92"/>
      <c r="L53" s="42"/>
      <c r="M53" s="67"/>
      <c r="N53" s="1"/>
      <c r="O53" s="1"/>
      <c r="P53" s="1"/>
      <c r="Q53" s="1"/>
      <c r="R53" s="1"/>
    </row>
    <row r="54" spans="1:18" ht="27" thickBot="1">
      <c r="A54" s="108" t="s">
        <v>103</v>
      </c>
      <c r="B54" s="108" t="s">
        <v>104</v>
      </c>
      <c r="C54" s="108" t="s">
        <v>105</v>
      </c>
      <c r="D54" s="108" t="s">
        <v>106</v>
      </c>
      <c r="E54" s="108" t="s">
        <v>107</v>
      </c>
      <c r="F54" s="233"/>
      <c r="G54" s="234"/>
      <c r="H54" s="235"/>
      <c r="I54" s="235"/>
      <c r="J54" s="235"/>
      <c r="K54" s="92"/>
      <c r="L54" s="42"/>
      <c r="M54" s="67"/>
      <c r="N54" s="1"/>
      <c r="O54" s="1"/>
      <c r="P54" s="1"/>
      <c r="Q54" s="1"/>
      <c r="R54" s="1"/>
    </row>
    <row r="55" spans="1:18" ht="14.4" thickTop="1" thickBot="1">
      <c r="A55" s="60" t="s">
        <v>13</v>
      </c>
      <c r="B55" s="232">
        <v>0.05</v>
      </c>
      <c r="C55" s="232">
        <v>2E-3</v>
      </c>
      <c r="D55" s="232">
        <v>4.0000000000000001E-3</v>
      </c>
      <c r="E55" s="230">
        <v>0.96</v>
      </c>
      <c r="M55" s="67"/>
      <c r="N55" s="1"/>
      <c r="O55" s="1"/>
      <c r="P55" s="1"/>
      <c r="Q55" s="1"/>
      <c r="R55" s="1"/>
    </row>
    <row r="56" spans="1:18" ht="13.8" thickBot="1">
      <c r="A56" s="60" t="s">
        <v>14</v>
      </c>
      <c r="B56" s="232">
        <v>0.12</v>
      </c>
      <c r="C56" s="232">
        <v>0.04</v>
      </c>
      <c r="D56" s="232">
        <v>0</v>
      </c>
      <c r="E56" s="230">
        <v>0.92</v>
      </c>
      <c r="M56" s="67"/>
      <c r="N56" s="1"/>
      <c r="O56" s="1"/>
      <c r="P56" s="1"/>
      <c r="Q56" s="1"/>
      <c r="R56" s="1"/>
    </row>
    <row r="57" spans="1:18" ht="13.8" thickBot="1">
      <c r="A57" s="786" t="s">
        <v>15</v>
      </c>
      <c r="B57" s="1292" t="s">
        <v>175</v>
      </c>
      <c r="C57" s="1292"/>
      <c r="D57" s="1292"/>
      <c r="E57" s="230">
        <v>1</v>
      </c>
      <c r="K57" s="93"/>
      <c r="L57" s="32"/>
      <c r="M57" s="68"/>
      <c r="N57" s="1"/>
      <c r="O57" s="1"/>
      <c r="P57" s="1"/>
      <c r="Q57" s="1"/>
      <c r="R57" s="1"/>
    </row>
    <row r="58" spans="1:18" s="1" customFormat="1" ht="13.8" thickBot="1">
      <c r="A58" s="786" t="s">
        <v>37</v>
      </c>
      <c r="B58" s="1300" t="s">
        <v>176</v>
      </c>
      <c r="C58" s="1300"/>
      <c r="D58" s="1300"/>
      <c r="E58" s="1300"/>
      <c r="F58" s="30"/>
      <c r="G58" s="30"/>
      <c r="H58" s="30"/>
      <c r="I58" s="30"/>
      <c r="J58" s="30"/>
      <c r="K58" s="95"/>
      <c r="L58" s="66"/>
      <c r="M58" s="67"/>
    </row>
    <row r="59" spans="1:18" s="1" customFormat="1" ht="15.6" thickBot="1">
      <c r="A59" s="786" t="s">
        <v>65</v>
      </c>
      <c r="B59" s="232">
        <v>0.14000000000000001</v>
      </c>
      <c r="C59" s="232">
        <v>2E-3</v>
      </c>
      <c r="D59" s="232">
        <v>0.01</v>
      </c>
      <c r="E59" s="230">
        <v>0.872</v>
      </c>
      <c r="F59" s="30"/>
      <c r="G59" s="30"/>
      <c r="H59" s="30"/>
      <c r="I59" s="30"/>
      <c r="J59" s="30"/>
      <c r="K59" s="94"/>
      <c r="L59" s="34"/>
      <c r="M59" s="67"/>
    </row>
    <row r="60" spans="1:18" s="1" customFormat="1" ht="13.8" thickBot="1">
      <c r="A60" s="786" t="s">
        <v>18</v>
      </c>
      <c r="B60" s="232">
        <v>0.33</v>
      </c>
      <c r="C60" s="232">
        <v>0.02</v>
      </c>
      <c r="D60" s="232">
        <v>0.14000000000000001</v>
      </c>
      <c r="E60" s="230">
        <v>0.82</v>
      </c>
      <c r="F60" s="30"/>
      <c r="G60" s="30"/>
      <c r="H60" s="30"/>
      <c r="I60" s="30"/>
      <c r="J60" s="30"/>
      <c r="K60" s="97"/>
      <c r="L60" s="68"/>
      <c r="M60" s="37"/>
      <c r="N60" s="5"/>
      <c r="O60" s="5"/>
      <c r="P60" s="5"/>
    </row>
    <row r="61" spans="1:18" s="1" customFormat="1" ht="13.8" thickBot="1">
      <c r="A61" s="367" t="s">
        <v>111</v>
      </c>
      <c r="B61" s="797" t="s">
        <v>112</v>
      </c>
      <c r="C61" s="797"/>
      <c r="D61" s="797"/>
      <c r="E61" s="230">
        <v>1</v>
      </c>
      <c r="G61" s="30"/>
      <c r="H61" s="30"/>
      <c r="I61" s="30"/>
      <c r="J61" s="30"/>
      <c r="K61" s="96"/>
      <c r="L61" s="63"/>
      <c r="M61" s="67"/>
    </row>
    <row r="62" spans="1:18" s="1" customFormat="1" ht="13.5" customHeight="1" thickBot="1">
      <c r="A62" s="786" t="s">
        <v>69</v>
      </c>
      <c r="B62" s="232">
        <v>0.16</v>
      </c>
      <c r="C62" s="232" t="s">
        <v>87</v>
      </c>
      <c r="D62" s="232" t="s">
        <v>87</v>
      </c>
      <c r="E62" s="230">
        <v>0.84</v>
      </c>
      <c r="F62" s="30"/>
      <c r="G62" s="68"/>
      <c r="H62" s="30"/>
      <c r="I62" s="30"/>
      <c r="J62" s="30"/>
      <c r="K62" s="98"/>
      <c r="L62" s="69"/>
      <c r="M62" s="30"/>
      <c r="N62"/>
      <c r="O62"/>
      <c r="P62"/>
    </row>
    <row r="63" spans="1:18" s="1" customFormat="1" ht="13.5" customHeight="1" thickBot="1">
      <c r="A63" s="786" t="s">
        <v>22</v>
      </c>
      <c r="B63" s="1292" t="s">
        <v>177</v>
      </c>
      <c r="C63" s="1292"/>
      <c r="D63" s="1292"/>
      <c r="E63" s="1292"/>
      <c r="F63" s="30"/>
      <c r="G63" s="30"/>
      <c r="H63" s="30"/>
      <c r="I63" s="30"/>
      <c r="J63" s="30"/>
      <c r="K63" s="95"/>
      <c r="L63" s="66"/>
      <c r="M63" s="30"/>
      <c r="N63"/>
      <c r="O63"/>
      <c r="P63"/>
    </row>
    <row r="64" spans="1:18" s="1" customFormat="1" ht="13.5" customHeight="1" thickBot="1">
      <c r="A64" s="786" t="s">
        <v>21</v>
      </c>
      <c r="B64" s="1292" t="s">
        <v>177</v>
      </c>
      <c r="C64" s="1292"/>
      <c r="D64" s="1292"/>
      <c r="E64" s="1292"/>
      <c r="F64" s="5"/>
      <c r="G64" s="30"/>
      <c r="H64" s="5"/>
      <c r="I64" s="5"/>
      <c r="J64" s="5"/>
      <c r="K64" s="95"/>
      <c r="L64" s="66"/>
      <c r="M64" s="30"/>
      <c r="N64"/>
      <c r="O64"/>
      <c r="P64"/>
    </row>
    <row r="65" spans="1:18" s="1" customFormat="1" ht="13.8" thickBot="1">
      <c r="A65" s="786" t="s">
        <v>73</v>
      </c>
      <c r="B65" s="1292" t="s">
        <v>176</v>
      </c>
      <c r="C65" s="1292"/>
      <c r="D65" s="1292"/>
      <c r="E65" s="1292"/>
      <c r="F65" s="101"/>
      <c r="G65" s="101"/>
      <c r="H65" s="101"/>
      <c r="I65" s="101"/>
      <c r="J65" s="101"/>
      <c r="K65" s="95"/>
      <c r="L65" s="66"/>
      <c r="M65" s="30"/>
      <c r="N65"/>
      <c r="O65"/>
      <c r="P65"/>
    </row>
    <row r="66" spans="1:18" s="1" customFormat="1" ht="15.6" thickBot="1">
      <c r="A66" s="786" t="s">
        <v>75</v>
      </c>
      <c r="B66" s="1292" t="s">
        <v>176</v>
      </c>
      <c r="C66" s="1292"/>
      <c r="D66" s="1292"/>
      <c r="E66" s="1292"/>
      <c r="F66" s="30"/>
      <c r="G66" s="30"/>
      <c r="H66" s="65"/>
      <c r="I66" s="65"/>
      <c r="J66" s="65"/>
      <c r="K66" s="94"/>
      <c r="L66" s="34"/>
      <c r="M66" s="30"/>
      <c r="N66"/>
      <c r="O66"/>
      <c r="P66"/>
    </row>
    <row r="67" spans="1:18" s="1" customFormat="1" ht="13.5" customHeight="1" thickBot="1">
      <c r="A67" s="786" t="s">
        <v>25</v>
      </c>
      <c r="B67" s="1309" t="s">
        <v>177</v>
      </c>
      <c r="C67" s="1309"/>
      <c r="D67" s="1309"/>
      <c r="E67" s="1309"/>
      <c r="F67" s="30"/>
      <c r="G67" s="30"/>
      <c r="H67" s="103"/>
      <c r="I67" s="103"/>
      <c r="J67" s="127"/>
      <c r="K67" s="97"/>
      <c r="L67" s="68"/>
      <c r="M67" s="30"/>
      <c r="N67"/>
      <c r="O67"/>
      <c r="P67"/>
      <c r="Q67"/>
      <c r="R67"/>
    </row>
    <row r="68" spans="1:18" s="1" customFormat="1" ht="13.5" customHeight="1" thickBot="1">
      <c r="A68" s="786" t="s">
        <v>24</v>
      </c>
      <c r="B68" s="1310"/>
      <c r="C68" s="1310"/>
      <c r="D68" s="1310"/>
      <c r="E68" s="1310"/>
      <c r="F68" s="38"/>
      <c r="G68" s="30"/>
      <c r="H68" s="103"/>
      <c r="I68" s="103"/>
      <c r="J68" s="127"/>
      <c r="K68" s="96"/>
      <c r="L68" s="63"/>
      <c r="M68" s="30"/>
      <c r="N68"/>
      <c r="O68"/>
      <c r="P68"/>
      <c r="Q68" s="5"/>
      <c r="R68" s="5"/>
    </row>
    <row r="69" spans="1:18" s="1" customFormat="1" ht="13.8" thickBot="1">
      <c r="A69" s="193" t="s">
        <v>26</v>
      </c>
      <c r="B69" s="1311"/>
      <c r="C69" s="1311"/>
      <c r="D69" s="1311"/>
      <c r="E69" s="1311"/>
      <c r="F69" s="128"/>
      <c r="G69" s="83"/>
      <c r="H69" s="127"/>
      <c r="I69" s="127"/>
      <c r="J69" s="127"/>
      <c r="K69" s="98"/>
      <c r="L69" s="69"/>
      <c r="M69" s="30"/>
      <c r="N69"/>
      <c r="O69"/>
      <c r="P69"/>
      <c r="Q69"/>
      <c r="R69"/>
    </row>
    <row r="70" spans="1:18" s="1" customFormat="1" ht="26.25" customHeight="1">
      <c r="A70" s="118"/>
      <c r="B70" s="123"/>
      <c r="C70" s="124"/>
      <c r="D70" s="124"/>
      <c r="E70" s="124"/>
      <c r="F70" s="30"/>
      <c r="G70" s="30"/>
      <c r="H70" s="30"/>
      <c r="I70" s="30"/>
      <c r="J70" s="30"/>
      <c r="K70" s="94"/>
      <c r="L70" s="34"/>
      <c r="M70" s="30"/>
      <c r="N70"/>
      <c r="O70"/>
      <c r="P70"/>
      <c r="Q70"/>
      <c r="R70"/>
    </row>
    <row r="71" spans="1:18" s="1" customFormat="1">
      <c r="A71"/>
      <c r="B71" s="2"/>
      <c r="C71" s="30"/>
      <c r="D71" s="30"/>
      <c r="E71" s="30"/>
      <c r="F71" s="30"/>
      <c r="G71" s="30"/>
      <c r="H71" s="30"/>
      <c r="I71" s="30"/>
      <c r="J71" s="30"/>
      <c r="K71" s="96"/>
      <c r="L71" s="63"/>
      <c r="M71" s="30"/>
      <c r="N71"/>
      <c r="O71"/>
      <c r="P71"/>
      <c r="Q71"/>
      <c r="R71"/>
    </row>
    <row r="72" spans="1:18" s="5" customFormat="1">
      <c r="F72" s="30"/>
      <c r="G72" s="30"/>
      <c r="H72" s="30"/>
      <c r="I72" s="30"/>
      <c r="J72" s="30"/>
      <c r="K72" s="99"/>
      <c r="L72" s="43"/>
      <c r="M72" s="30"/>
      <c r="N72"/>
      <c r="O72"/>
      <c r="P72"/>
      <c r="Q72"/>
      <c r="R72"/>
    </row>
    <row r="73" spans="1:18">
      <c r="A73" s="5" t="s">
        <v>121</v>
      </c>
      <c r="B73" s="5"/>
      <c r="C73" s="5"/>
      <c r="D73" s="5"/>
      <c r="E73" s="5"/>
      <c r="F73" s="5"/>
      <c r="G73" s="5"/>
      <c r="H73" s="5"/>
      <c r="I73" s="5"/>
    </row>
    <row r="74" spans="1:18" ht="27" thickBot="1">
      <c r="A74" s="798" t="s">
        <v>49</v>
      </c>
      <c r="B74" s="798" t="s">
        <v>50</v>
      </c>
      <c r="C74" s="609" t="s">
        <v>122</v>
      </c>
      <c r="D74" s="110" t="s">
        <v>122</v>
      </c>
      <c r="E74" s="609" t="s">
        <v>123</v>
      </c>
      <c r="F74" s="609" t="s">
        <v>124</v>
      </c>
      <c r="G74" s="609" t="s">
        <v>125</v>
      </c>
      <c r="H74" s="609" t="s">
        <v>126</v>
      </c>
    </row>
    <row r="75" spans="1:18" ht="13.8" thickBot="1">
      <c r="A75" s="111"/>
      <c r="B75" s="112"/>
      <c r="C75" s="108" t="s">
        <v>127</v>
      </c>
      <c r="D75" s="602" t="s">
        <v>128</v>
      </c>
      <c r="E75" s="796"/>
      <c r="F75" s="796"/>
      <c r="G75" s="796"/>
      <c r="H75" s="796"/>
    </row>
    <row r="76" spans="1:18" ht="14.4" thickTop="1" thickBot="1">
      <c r="A76" s="790" t="s">
        <v>62</v>
      </c>
      <c r="B76" s="367" t="s">
        <v>13</v>
      </c>
      <c r="C76" s="348">
        <v>2.5707216363941647</v>
      </c>
      <c r="D76" s="349">
        <v>1.4800846795949858</v>
      </c>
      <c r="E76" s="401">
        <v>1.7137175222789027</v>
      </c>
      <c r="F76" s="401">
        <v>2.5370310941750498</v>
      </c>
      <c r="G76" s="401">
        <v>1.9327475213842635</v>
      </c>
      <c r="H76" s="401">
        <v>0.71384718574437855</v>
      </c>
    </row>
    <row r="77" spans="1:18" ht="13.8" thickBot="1">
      <c r="A77" s="791"/>
      <c r="B77" s="367" t="s">
        <v>14</v>
      </c>
      <c r="C77" s="348">
        <v>0.20381558125722163</v>
      </c>
      <c r="D77" s="349">
        <v>1.0802663872645537</v>
      </c>
      <c r="E77" s="401">
        <v>1.3886186786070764</v>
      </c>
      <c r="F77" s="401">
        <v>1.47545420138258</v>
      </c>
      <c r="G77" s="401">
        <v>2.1929040441085057</v>
      </c>
      <c r="H77" s="401">
        <v>0.62624804477338802</v>
      </c>
    </row>
    <row r="78" spans="1:18" ht="13.8" thickBot="1">
      <c r="A78" s="791"/>
      <c r="B78" s="367" t="s">
        <v>15</v>
      </c>
      <c r="C78" s="348" t="s">
        <v>87</v>
      </c>
      <c r="D78" s="349" t="s">
        <v>87</v>
      </c>
      <c r="E78" s="401" t="s">
        <v>87</v>
      </c>
      <c r="F78" s="401" t="s">
        <v>87</v>
      </c>
      <c r="G78" s="401" t="s">
        <v>87</v>
      </c>
      <c r="H78" s="401" t="s">
        <v>87</v>
      </c>
    </row>
    <row r="79" spans="1:18" ht="13.8" thickBot="1">
      <c r="A79" s="791"/>
      <c r="B79" s="367" t="s">
        <v>37</v>
      </c>
      <c r="C79" s="348" t="s">
        <v>87</v>
      </c>
      <c r="D79" s="349" t="s">
        <v>87</v>
      </c>
      <c r="E79" s="401" t="s">
        <v>87</v>
      </c>
      <c r="F79" s="401" t="s">
        <v>87</v>
      </c>
      <c r="G79" s="401" t="s">
        <v>87</v>
      </c>
      <c r="H79" s="401" t="s">
        <v>87</v>
      </c>
    </row>
    <row r="80" spans="1:18" ht="13.8" thickBot="1">
      <c r="A80" s="791"/>
      <c r="B80" s="367" t="s">
        <v>17</v>
      </c>
      <c r="C80" s="348">
        <v>1.4476470149784633</v>
      </c>
      <c r="D80" s="349">
        <v>0.74168351828189405</v>
      </c>
      <c r="E80" s="401">
        <v>0.8503952030421279</v>
      </c>
      <c r="F80" s="401">
        <v>0.86237191962229842</v>
      </c>
      <c r="G80" s="401">
        <v>1.634246056148783</v>
      </c>
      <c r="H80" s="401">
        <v>0.45915838495873479</v>
      </c>
    </row>
    <row r="81" spans="1:18" ht="13.8" thickBot="1">
      <c r="A81" s="791" t="s">
        <v>66</v>
      </c>
      <c r="B81" s="367" t="s">
        <v>18</v>
      </c>
      <c r="C81" s="348">
        <v>0.65300902779583925</v>
      </c>
      <c r="D81" s="349">
        <v>0.87732152141127817</v>
      </c>
      <c r="E81" s="348">
        <v>1.0898596345672398</v>
      </c>
      <c r="F81" s="348">
        <v>1.3996964550818654</v>
      </c>
      <c r="G81" s="348">
        <v>1.1480460568550075</v>
      </c>
      <c r="H81" s="348">
        <v>0.6885055346864517</v>
      </c>
    </row>
    <row r="82" spans="1:18" ht="13.8" thickBot="1">
      <c r="A82" s="791"/>
      <c r="B82" s="367" t="s">
        <v>111</v>
      </c>
      <c r="C82" s="348">
        <v>0.82371728862451854</v>
      </c>
      <c r="D82" s="349">
        <v>0.85191281072592284</v>
      </c>
      <c r="E82" s="348">
        <v>0.94949453197956146</v>
      </c>
      <c r="F82" s="348">
        <v>0.85191281072592284</v>
      </c>
      <c r="G82" s="348" t="s">
        <v>129</v>
      </c>
      <c r="H82" s="348">
        <v>0.35245353932613877</v>
      </c>
    </row>
    <row r="83" spans="1:18" ht="13.8" thickBot="1">
      <c r="A83" s="792"/>
      <c r="B83" s="367" t="s">
        <v>130</v>
      </c>
      <c r="C83" s="348">
        <v>1.441605744482735</v>
      </c>
      <c r="D83" s="349">
        <v>1.6899386489808932</v>
      </c>
      <c r="E83" s="348">
        <v>1.9758995963286523</v>
      </c>
      <c r="F83" s="348">
        <v>2.0473513888394423</v>
      </c>
      <c r="G83" s="348">
        <v>4.2629941300990684</v>
      </c>
      <c r="H83" s="348">
        <v>0.51028443325623785</v>
      </c>
      <c r="J83" s="128"/>
    </row>
    <row r="84" spans="1:18" ht="13.8" thickBot="1">
      <c r="A84" s="793" t="s">
        <v>70</v>
      </c>
      <c r="B84" s="367" t="s">
        <v>22</v>
      </c>
      <c r="C84" s="348">
        <v>0.64520525576700061</v>
      </c>
      <c r="D84" s="349">
        <v>0.59158542494863464</v>
      </c>
      <c r="E84" s="348">
        <v>0.59158542494863464</v>
      </c>
      <c r="F84" s="348">
        <v>0.59158542494863464</v>
      </c>
      <c r="G84" s="348" t="s">
        <v>129</v>
      </c>
      <c r="H84" s="348">
        <v>0.33632782821722251</v>
      </c>
    </row>
    <row r="85" spans="1:18" ht="13.8" thickBot="1">
      <c r="A85" s="791"/>
      <c r="B85" s="367" t="s">
        <v>21</v>
      </c>
      <c r="C85" s="348">
        <v>2.2263834444140738</v>
      </c>
      <c r="D85" s="349">
        <v>2.0643483231707287</v>
      </c>
      <c r="E85" s="348">
        <v>2.0643483231707287</v>
      </c>
      <c r="F85" s="348">
        <v>2.0643483231707287</v>
      </c>
      <c r="G85" s="348" t="s">
        <v>129</v>
      </c>
      <c r="H85" s="348">
        <v>0.53916646300375581</v>
      </c>
    </row>
    <row r="86" spans="1:18" ht="13.8" thickBot="1">
      <c r="A86" s="791"/>
      <c r="B86" s="367" t="s">
        <v>73</v>
      </c>
      <c r="C86" s="348" t="s">
        <v>87</v>
      </c>
      <c r="D86" s="349" t="s">
        <v>87</v>
      </c>
      <c r="E86" s="348" t="s">
        <v>87</v>
      </c>
      <c r="F86" s="348" t="s">
        <v>87</v>
      </c>
      <c r="G86" s="348" t="s">
        <v>87</v>
      </c>
      <c r="H86" s="348" t="s">
        <v>87</v>
      </c>
      <c r="M86" s="128"/>
      <c r="N86" s="812"/>
      <c r="O86" s="812"/>
      <c r="P86" s="812"/>
    </row>
    <row r="87" spans="1:18" ht="13.8" thickBot="1">
      <c r="A87" s="791"/>
      <c r="B87" s="367" t="s">
        <v>75</v>
      </c>
      <c r="C87" s="348" t="s">
        <v>87</v>
      </c>
      <c r="D87" s="349" t="s">
        <v>87</v>
      </c>
      <c r="E87" s="348" t="s">
        <v>87</v>
      </c>
      <c r="F87" s="348" t="s">
        <v>87</v>
      </c>
      <c r="G87" s="348" t="s">
        <v>87</v>
      </c>
      <c r="H87" s="348" t="s">
        <v>87</v>
      </c>
      <c r="M87" s="128"/>
      <c r="N87" s="812"/>
      <c r="O87" s="812"/>
      <c r="P87" s="812"/>
    </row>
    <row r="88" spans="1:18" ht="13.8" thickBot="1">
      <c r="A88" s="794" t="s">
        <v>76</v>
      </c>
      <c r="B88" s="367" t="s">
        <v>25</v>
      </c>
      <c r="C88" s="348">
        <v>2.5093807070498078</v>
      </c>
      <c r="D88" s="349">
        <v>2.0876738469168914</v>
      </c>
      <c r="E88" s="348">
        <v>2.4233115740393094</v>
      </c>
      <c r="F88" s="348">
        <v>2.8277194322817794</v>
      </c>
      <c r="G88" s="348">
        <v>0.97085652845282289</v>
      </c>
      <c r="H88" s="348">
        <v>1.9696699073884611</v>
      </c>
      <c r="M88" s="128"/>
      <c r="N88" s="812"/>
      <c r="O88" s="812"/>
      <c r="P88" s="812"/>
    </row>
    <row r="89" spans="1:18" ht="13.8" thickBot="1">
      <c r="A89" s="794"/>
      <c r="B89" s="367" t="s">
        <v>24</v>
      </c>
      <c r="C89" s="348">
        <v>2.0435627988966245</v>
      </c>
      <c r="D89" s="349">
        <v>1.625099646772999</v>
      </c>
      <c r="E89" s="348">
        <v>1.8868804990393921</v>
      </c>
      <c r="F89" s="348">
        <v>2.064386801040937</v>
      </c>
      <c r="G89" s="348">
        <v>1.2088171481657524</v>
      </c>
      <c r="H89" s="348">
        <v>1.3895649456312966</v>
      </c>
      <c r="M89" s="128"/>
      <c r="N89" s="812"/>
      <c r="O89" s="812"/>
      <c r="P89" s="812"/>
    </row>
    <row r="90" spans="1:18" ht="13.8" thickBot="1">
      <c r="A90" s="795"/>
      <c r="B90" s="368" t="s">
        <v>26</v>
      </c>
      <c r="C90" s="353">
        <v>9.7382449404915388</v>
      </c>
      <c r="D90" s="350">
        <v>13.556550869413805</v>
      </c>
      <c r="E90" s="351">
        <v>13.556550869413805</v>
      </c>
      <c r="F90" s="351">
        <v>3.0189878116481399</v>
      </c>
      <c r="G90" s="351">
        <v>433.33333333333331</v>
      </c>
      <c r="H90" s="351">
        <v>3.0189878116481399</v>
      </c>
      <c r="M90" s="233"/>
      <c r="N90" s="817"/>
      <c r="O90" s="817"/>
      <c r="P90" s="817"/>
    </row>
    <row r="91" spans="1:18" ht="13.5" customHeight="1">
      <c r="A91" s="744" t="s">
        <v>131</v>
      </c>
      <c r="B91" s="104"/>
      <c r="C91" s="352"/>
      <c r="D91" s="104"/>
      <c r="E91" s="104"/>
      <c r="F91" s="104"/>
      <c r="G91" s="104"/>
      <c r="M91" s="128"/>
      <c r="N91" s="812"/>
      <c r="O91" s="812"/>
      <c r="P91" s="812"/>
    </row>
    <row r="92" spans="1:18">
      <c r="A92" s="745" t="s">
        <v>132</v>
      </c>
      <c r="B92" s="347"/>
      <c r="C92" s="347"/>
      <c r="D92" s="347"/>
      <c r="E92" s="347"/>
      <c r="F92" s="347"/>
      <c r="G92" s="347"/>
      <c r="H92" s="347"/>
      <c r="I92" s="347"/>
      <c r="M92" s="128"/>
      <c r="N92" s="812"/>
      <c r="O92" s="812"/>
      <c r="P92" s="812"/>
      <c r="Q92" s="812"/>
      <c r="R92" s="812"/>
    </row>
    <row r="93" spans="1:18">
      <c r="A93" s="249" t="s">
        <v>133</v>
      </c>
      <c r="B93" s="104"/>
      <c r="C93" s="104"/>
      <c r="D93" s="104"/>
      <c r="E93" s="104"/>
      <c r="F93" s="104"/>
      <c r="G93" s="104"/>
      <c r="M93" s="128"/>
      <c r="N93" s="812"/>
      <c r="O93" s="812"/>
      <c r="P93" s="812"/>
      <c r="Q93" s="812"/>
      <c r="R93" s="812"/>
    </row>
    <row r="94" spans="1:18">
      <c r="A94" s="801"/>
      <c r="B94" s="104"/>
      <c r="C94" s="104"/>
      <c r="D94" s="104"/>
      <c r="E94" s="104"/>
      <c r="F94" s="104"/>
      <c r="G94" s="104"/>
      <c r="Q94" s="812"/>
      <c r="R94" s="812"/>
    </row>
    <row r="95" spans="1:18">
      <c r="A95" s="801"/>
      <c r="B95" s="104"/>
      <c r="C95" s="104"/>
      <c r="D95" s="104"/>
      <c r="E95" s="104"/>
      <c r="F95" s="104"/>
      <c r="G95" s="104"/>
      <c r="Q95" s="812"/>
      <c r="R95" s="812"/>
    </row>
    <row r="96" spans="1:18">
      <c r="B96" s="84"/>
      <c r="C96" s="84"/>
      <c r="D96" s="84"/>
      <c r="E96" s="82"/>
      <c r="F96" s="82"/>
      <c r="G96" s="82"/>
      <c r="Q96" s="817"/>
      <c r="R96" s="817"/>
    </row>
    <row r="97" spans="1:18" s="80" customFormat="1">
      <c r="A97" s="5" t="s">
        <v>178</v>
      </c>
      <c r="B97" s="5"/>
      <c r="C97" s="5"/>
      <c r="D97" s="5"/>
      <c r="E97" s="5"/>
      <c r="F97" s="5"/>
      <c r="G97" s="5"/>
      <c r="H97" s="30"/>
      <c r="I97" s="30"/>
      <c r="J97" s="30"/>
      <c r="K97" s="100"/>
      <c r="L97" s="128"/>
      <c r="M97" s="30"/>
      <c r="N97"/>
      <c r="O97"/>
      <c r="P97"/>
      <c r="Q97" s="812"/>
      <c r="R97" s="812"/>
    </row>
    <row r="98" spans="1:18" s="80" customFormat="1" ht="27" thickBot="1">
      <c r="A98" s="798" t="s">
        <v>49</v>
      </c>
      <c r="B98" s="798" t="s">
        <v>50</v>
      </c>
      <c r="C98" s="609" t="s">
        <v>122</v>
      </c>
      <c r="D98" s="110" t="s">
        <v>122</v>
      </c>
      <c r="E98" s="609" t="s">
        <v>123</v>
      </c>
      <c r="F98" s="609" t="s">
        <v>124</v>
      </c>
      <c r="G98" s="609" t="s">
        <v>125</v>
      </c>
      <c r="H98" s="609" t="s">
        <v>126</v>
      </c>
      <c r="I98" s="30"/>
      <c r="J98" s="30"/>
      <c r="K98" s="100"/>
      <c r="L98" s="128"/>
      <c r="M98" s="30"/>
      <c r="N98"/>
      <c r="O98"/>
      <c r="P98"/>
      <c r="Q98" s="812"/>
      <c r="R98" s="812"/>
    </row>
    <row r="99" spans="1:18" s="80" customFormat="1" ht="13.8" thickBot="1">
      <c r="A99" s="111"/>
      <c r="B99" s="112"/>
      <c r="C99" s="108" t="s">
        <v>127</v>
      </c>
      <c r="D99" s="602" t="s">
        <v>128</v>
      </c>
      <c r="E99" s="796"/>
      <c r="F99" s="796"/>
      <c r="G99" s="796"/>
      <c r="H99" s="796"/>
      <c r="I99" s="30"/>
      <c r="J99" s="30"/>
      <c r="K99" s="100"/>
      <c r="L99" s="128"/>
      <c r="M99" s="30"/>
      <c r="N99"/>
      <c r="O99"/>
      <c r="P99"/>
      <c r="Q99" s="812"/>
      <c r="R99" s="812"/>
    </row>
    <row r="100" spans="1:18" s="80" customFormat="1" ht="14.4" thickTop="1" thickBot="1">
      <c r="A100" s="790" t="s">
        <v>62</v>
      </c>
      <c r="B100" s="367" t="s">
        <v>13</v>
      </c>
      <c r="C100" s="348">
        <v>2.5707216363941647</v>
      </c>
      <c r="D100" s="349">
        <v>1.4800846795949858</v>
      </c>
      <c r="E100" s="401">
        <v>1.7137175222789027</v>
      </c>
      <c r="F100" s="401">
        <v>2.5370310941750498</v>
      </c>
      <c r="G100" s="401">
        <v>1.9327475213842635</v>
      </c>
      <c r="H100" s="401">
        <v>0.71384718574437855</v>
      </c>
      <c r="I100" s="30"/>
      <c r="J100" s="30"/>
      <c r="K100" s="100"/>
      <c r="L100" s="128"/>
      <c r="M100" s="30"/>
      <c r="N100"/>
      <c r="O100"/>
      <c r="P100"/>
      <c r="Q100"/>
      <c r="R100"/>
    </row>
    <row r="101" spans="1:18" s="126" customFormat="1" ht="13.8" thickBot="1">
      <c r="A101" s="791"/>
      <c r="B101" s="367" t="s">
        <v>14</v>
      </c>
      <c r="C101" s="348">
        <v>0.20381558125722163</v>
      </c>
      <c r="D101" s="349">
        <v>1.0802663872645537</v>
      </c>
      <c r="E101" s="401">
        <v>1.3886186786070764</v>
      </c>
      <c r="F101" s="401">
        <v>1.47545420138258</v>
      </c>
      <c r="G101" s="401">
        <v>2.1929040441085057</v>
      </c>
      <c r="H101" s="401">
        <v>0.62624804477338802</v>
      </c>
      <c r="I101" s="30"/>
      <c r="J101" s="30"/>
      <c r="K101" s="236"/>
      <c r="L101" s="233"/>
      <c r="M101" s="30"/>
      <c r="N101"/>
      <c r="O101"/>
      <c r="P101"/>
      <c r="Q101"/>
      <c r="R101"/>
    </row>
    <row r="102" spans="1:18" s="80" customFormat="1" ht="13.8" thickBot="1">
      <c r="A102" s="791"/>
      <c r="B102" s="367" t="s">
        <v>15</v>
      </c>
      <c r="C102" s="348" t="s">
        <v>87</v>
      </c>
      <c r="D102" s="349" t="s">
        <v>87</v>
      </c>
      <c r="E102" s="401" t="s">
        <v>87</v>
      </c>
      <c r="F102" s="401" t="s">
        <v>87</v>
      </c>
      <c r="G102" s="401" t="s">
        <v>87</v>
      </c>
      <c r="H102" s="401" t="s">
        <v>87</v>
      </c>
      <c r="I102" s="30"/>
      <c r="J102" s="30"/>
      <c r="K102" s="100"/>
      <c r="L102" s="128"/>
      <c r="M102" s="30"/>
      <c r="N102"/>
      <c r="O102"/>
      <c r="P102"/>
      <c r="Q102"/>
      <c r="R102"/>
    </row>
    <row r="103" spans="1:18" s="80" customFormat="1" ht="13.8" thickBot="1">
      <c r="A103" s="791"/>
      <c r="B103" s="367" t="s">
        <v>37</v>
      </c>
      <c r="C103" s="348" t="s">
        <v>87</v>
      </c>
      <c r="D103" s="349" t="s">
        <v>87</v>
      </c>
      <c r="E103" s="401" t="s">
        <v>87</v>
      </c>
      <c r="F103" s="401" t="s">
        <v>87</v>
      </c>
      <c r="G103" s="401" t="s">
        <v>87</v>
      </c>
      <c r="H103" s="401" t="s">
        <v>87</v>
      </c>
      <c r="I103" s="30"/>
      <c r="J103" s="30"/>
      <c r="K103" s="100"/>
      <c r="L103" s="128"/>
      <c r="M103" s="30"/>
      <c r="N103"/>
      <c r="O103"/>
      <c r="P103"/>
      <c r="Q103"/>
      <c r="R103"/>
    </row>
    <row r="104" spans="1:18" s="80" customFormat="1" ht="13.8" thickBot="1">
      <c r="A104" s="791"/>
      <c r="B104" s="367" t="s">
        <v>17</v>
      </c>
      <c r="C104" s="348">
        <v>1.4476470149784633</v>
      </c>
      <c r="D104" s="349">
        <v>0.74168351828189405</v>
      </c>
      <c r="E104" s="401">
        <v>0.8503952030421279</v>
      </c>
      <c r="F104" s="401">
        <v>0.86237191962229842</v>
      </c>
      <c r="G104" s="401">
        <v>1.634246056148783</v>
      </c>
      <c r="H104" s="401">
        <v>0.45915838495873479</v>
      </c>
      <c r="I104" s="30"/>
      <c r="J104" s="30"/>
      <c r="K104" s="100"/>
      <c r="L104" s="128"/>
      <c r="M104" s="30"/>
      <c r="N104"/>
      <c r="O104"/>
      <c r="P104"/>
      <c r="Q104"/>
      <c r="R104"/>
    </row>
    <row r="105" spans="1:18" ht="13.8" thickBot="1">
      <c r="A105" s="791" t="s">
        <v>66</v>
      </c>
      <c r="B105" s="367" t="s">
        <v>18</v>
      </c>
      <c r="C105" s="348">
        <v>0.65300902779583925</v>
      </c>
      <c r="D105" s="349">
        <v>0.87732152141127817</v>
      </c>
      <c r="E105" s="348">
        <v>1.0898596345672398</v>
      </c>
      <c r="F105" s="348">
        <v>1.3996964550818654</v>
      </c>
      <c r="G105" s="348">
        <v>1.1480460568550075</v>
      </c>
      <c r="H105" s="348">
        <v>0.6885055346864517</v>
      </c>
      <c r="J105" s="128"/>
    </row>
    <row r="106" spans="1:18" ht="13.8" thickBot="1">
      <c r="A106" s="791"/>
      <c r="B106" s="367" t="s">
        <v>111</v>
      </c>
      <c r="C106" s="348">
        <v>0.82371728862451854</v>
      </c>
      <c r="D106" s="349">
        <v>0.85191281072592284</v>
      </c>
      <c r="E106" s="348">
        <v>0.94949453197956146</v>
      </c>
      <c r="F106" s="348">
        <v>0.85191281072592284</v>
      </c>
      <c r="G106" s="348" t="s">
        <v>129</v>
      </c>
      <c r="H106" s="348">
        <v>0.35245353932613877</v>
      </c>
    </row>
    <row r="107" spans="1:18" ht="13.8" thickBot="1">
      <c r="A107" s="792"/>
      <c r="B107" s="367" t="s">
        <v>130</v>
      </c>
      <c r="C107" s="348">
        <v>1.441605744482735</v>
      </c>
      <c r="D107" s="349">
        <v>1.6899386489808932</v>
      </c>
      <c r="E107" s="348">
        <v>1.9758995963286523</v>
      </c>
      <c r="F107" s="348">
        <v>2.0473513888394423</v>
      </c>
      <c r="G107" s="348">
        <v>4.2629941300990684</v>
      </c>
      <c r="H107" s="348">
        <v>0.51028443325623785</v>
      </c>
    </row>
    <row r="108" spans="1:18" ht="13.8" thickBot="1">
      <c r="A108" s="793" t="s">
        <v>70</v>
      </c>
      <c r="B108" s="367" t="s">
        <v>22</v>
      </c>
      <c r="C108" s="348">
        <v>0.64520525576700061</v>
      </c>
      <c r="D108" s="349">
        <v>0.59158542494863464</v>
      </c>
      <c r="E108" s="348">
        <v>0.59158542494863464</v>
      </c>
      <c r="F108" s="348">
        <v>0.59158542494863464</v>
      </c>
      <c r="G108" s="348" t="s">
        <v>129</v>
      </c>
      <c r="H108" s="348">
        <v>0.33632782821722251</v>
      </c>
    </row>
    <row r="109" spans="1:18" ht="13.8" thickBot="1">
      <c r="A109" s="791"/>
      <c r="B109" s="367" t="s">
        <v>21</v>
      </c>
      <c r="C109" s="348">
        <v>2.2263834444140738</v>
      </c>
      <c r="D109" s="349">
        <v>2.0643483231707287</v>
      </c>
      <c r="E109" s="348">
        <v>2.0643483231707287</v>
      </c>
      <c r="F109" s="348">
        <v>2.0643483231707287</v>
      </c>
      <c r="G109" s="348" t="s">
        <v>129</v>
      </c>
      <c r="H109" s="348">
        <v>0.53916646300375581</v>
      </c>
    </row>
    <row r="110" spans="1:18" ht="13.8" thickBot="1">
      <c r="A110" s="791"/>
      <c r="B110" s="367" t="s">
        <v>73</v>
      </c>
      <c r="C110" s="348" t="s">
        <v>87</v>
      </c>
      <c r="D110" s="349" t="s">
        <v>87</v>
      </c>
      <c r="E110" s="348" t="s">
        <v>87</v>
      </c>
      <c r="F110" s="348" t="s">
        <v>87</v>
      </c>
      <c r="G110" s="348" t="s">
        <v>87</v>
      </c>
      <c r="H110" s="348" t="s">
        <v>87</v>
      </c>
    </row>
    <row r="111" spans="1:18" ht="13.8" thickBot="1">
      <c r="A111" s="791"/>
      <c r="B111" s="367" t="s">
        <v>75</v>
      </c>
      <c r="C111" s="348" t="s">
        <v>87</v>
      </c>
      <c r="D111" s="349" t="s">
        <v>87</v>
      </c>
      <c r="E111" s="348" t="s">
        <v>87</v>
      </c>
      <c r="F111" s="348" t="s">
        <v>87</v>
      </c>
      <c r="G111" s="348" t="s">
        <v>87</v>
      </c>
      <c r="H111" s="348" t="s">
        <v>87</v>
      </c>
    </row>
    <row r="112" spans="1:18" ht="13.8" thickBot="1">
      <c r="A112" s="794" t="s">
        <v>76</v>
      </c>
      <c r="B112" s="367" t="s">
        <v>25</v>
      </c>
      <c r="C112" s="348">
        <v>2.5093807070498078</v>
      </c>
      <c r="D112" s="349">
        <v>2.0876738469168914</v>
      </c>
      <c r="E112" s="348">
        <v>2.4233115740393094</v>
      </c>
      <c r="F112" s="348">
        <v>2.8277194322817794</v>
      </c>
      <c r="G112" s="348">
        <v>0.97085652845282289</v>
      </c>
      <c r="H112" s="348">
        <v>1.9696699073884611</v>
      </c>
    </row>
    <row r="113" spans="1:9" ht="13.8" thickBot="1">
      <c r="A113" s="794"/>
      <c r="B113" s="367" t="s">
        <v>24</v>
      </c>
      <c r="C113" s="348">
        <v>2.0435627988966245</v>
      </c>
      <c r="D113" s="349">
        <v>1.625099646772999</v>
      </c>
      <c r="E113" s="348">
        <v>1.8868804990393921</v>
      </c>
      <c r="F113" s="348">
        <v>2.064386801040937</v>
      </c>
      <c r="G113" s="348">
        <v>1.2088171481657524</v>
      </c>
      <c r="H113" s="348">
        <v>1.3895649456312966</v>
      </c>
    </row>
    <row r="114" spans="1:9" ht="13.8" thickBot="1">
      <c r="A114" s="795"/>
      <c r="B114" s="368" t="s">
        <v>26</v>
      </c>
      <c r="C114" s="353">
        <v>9.7382449404915388</v>
      </c>
      <c r="D114" s="350">
        <v>13.556550869413805</v>
      </c>
      <c r="E114" s="351">
        <v>13.556550869413805</v>
      </c>
      <c r="F114" s="351">
        <v>3.0189878116481399</v>
      </c>
      <c r="G114" s="351">
        <v>433.33333333333331</v>
      </c>
      <c r="H114" s="351">
        <v>3.0189878116481399</v>
      </c>
    </row>
    <row r="115" spans="1:9">
      <c r="A115" s="249" t="s">
        <v>131</v>
      </c>
      <c r="B115" s="71"/>
      <c r="C115" s="71"/>
    </row>
    <row r="116" spans="1:9" ht="12.75" customHeight="1">
      <c r="A116" s="249" t="s">
        <v>132</v>
      </c>
      <c r="B116" s="347"/>
      <c r="C116" s="347"/>
      <c r="D116" s="347"/>
      <c r="E116" s="347"/>
      <c r="F116" s="347"/>
      <c r="G116" s="347"/>
      <c r="H116" s="347"/>
      <c r="I116" s="347"/>
    </row>
    <row r="117" spans="1:9">
      <c r="A117" s="249" t="s">
        <v>143</v>
      </c>
      <c r="B117" s="71"/>
      <c r="C117" s="71"/>
    </row>
    <row r="118" spans="1:9">
      <c r="A118" s="801"/>
      <c r="B118" s="71"/>
      <c r="C118" s="71"/>
    </row>
    <row r="120" spans="1:9">
      <c r="A120" s="44"/>
    </row>
    <row r="121" spans="1:9">
      <c r="A121" s="5" t="s">
        <v>134</v>
      </c>
      <c r="B121" s="5"/>
      <c r="C121" s="5"/>
      <c r="D121" s="5"/>
      <c r="E121" s="5"/>
      <c r="F121" s="5"/>
    </row>
    <row r="122" spans="1:9" ht="27" thickBot="1">
      <c r="A122" s="108"/>
      <c r="B122" s="108" t="s">
        <v>122</v>
      </c>
      <c r="C122" s="108" t="s">
        <v>123</v>
      </c>
      <c r="D122" s="108" t="s">
        <v>124</v>
      </c>
      <c r="E122" s="108" t="s">
        <v>125</v>
      </c>
      <c r="F122" s="108" t="s">
        <v>126</v>
      </c>
    </row>
    <row r="123" spans="1:9" ht="14.4" thickTop="1" thickBot="1">
      <c r="A123" s="113" t="s">
        <v>135</v>
      </c>
      <c r="B123" s="401">
        <v>1.4173019926614694</v>
      </c>
      <c r="C123" s="401">
        <v>1.6462910496497563</v>
      </c>
      <c r="D123" s="401">
        <v>2.0175473662322321</v>
      </c>
      <c r="E123" s="401">
        <v>2.1013190504705621</v>
      </c>
      <c r="F123" s="401">
        <v>0.72817915991497073</v>
      </c>
    </row>
    <row r="124" spans="1:9" ht="13.8" thickBot="1">
      <c r="A124" s="113" t="s">
        <v>136</v>
      </c>
      <c r="B124" s="401">
        <v>1.3481669755013088</v>
      </c>
      <c r="C124" s="401">
        <v>1.5858142197738179</v>
      </c>
      <c r="D124" s="401">
        <v>2.0781286608820899</v>
      </c>
      <c r="E124" s="401">
        <v>2.0832705473364102</v>
      </c>
      <c r="F124" s="401">
        <v>0.65328739756874599</v>
      </c>
    </row>
    <row r="125" spans="1:9" ht="13.8" thickBot="1">
      <c r="A125" s="114" t="s">
        <v>137</v>
      </c>
      <c r="B125" s="401">
        <v>1.1989378958175312</v>
      </c>
      <c r="C125" s="401">
        <v>1.4371136176316337</v>
      </c>
      <c r="D125" s="401">
        <v>1.6179750860545534</v>
      </c>
      <c r="E125" s="401">
        <v>2.6240133637324279</v>
      </c>
      <c r="F125" s="401">
        <v>0.54649597459464572</v>
      </c>
    </row>
    <row r="126" spans="1:9" ht="13.8" thickBot="1">
      <c r="A126" s="114" t="s">
        <v>138</v>
      </c>
      <c r="B126" s="401">
        <v>1.3998043231344357</v>
      </c>
      <c r="C126" s="401">
        <v>1.6362092492063487</v>
      </c>
      <c r="D126" s="401">
        <v>2.2810244068590748</v>
      </c>
      <c r="E126" s="401">
        <v>1.9380915336245648</v>
      </c>
      <c r="F126" s="401">
        <v>0.69581336594287257</v>
      </c>
    </row>
    <row r="127" spans="1:9" ht="13.8" thickBot="1">
      <c r="A127" s="115" t="s">
        <v>76</v>
      </c>
      <c r="B127" s="354">
        <v>2.0049947426010366</v>
      </c>
      <c r="C127" s="354">
        <v>2.2594727552634262</v>
      </c>
      <c r="D127" s="354">
        <v>2.2209815494156078</v>
      </c>
      <c r="E127" s="354">
        <v>1.4562454477114051</v>
      </c>
      <c r="F127" s="354">
        <v>1.575867760843521</v>
      </c>
    </row>
    <row r="128" spans="1:9">
      <c r="A128" s="249" t="s">
        <v>139</v>
      </c>
    </row>
    <row r="129" spans="1:18">
      <c r="A129" s="801"/>
      <c r="M129" s="128"/>
      <c r="N129" s="812"/>
      <c r="O129" s="812"/>
      <c r="P129" s="812"/>
    </row>
    <row r="130" spans="1:18">
      <c r="A130" s="801"/>
    </row>
    <row r="131" spans="1:18">
      <c r="A131" s="801"/>
    </row>
    <row r="132" spans="1:18">
      <c r="A132" s="801"/>
    </row>
    <row r="134" spans="1:18">
      <c r="A134" s="5" t="s">
        <v>144</v>
      </c>
      <c r="B134" s="5"/>
      <c r="C134" s="5"/>
      <c r="D134" s="5"/>
      <c r="E134" s="5"/>
      <c r="F134" s="5"/>
    </row>
    <row r="135" spans="1:18" ht="27" thickBot="1">
      <c r="A135" s="108"/>
      <c r="B135" s="108" t="s">
        <v>122</v>
      </c>
      <c r="C135" s="108" t="s">
        <v>123</v>
      </c>
      <c r="D135" s="108" t="s">
        <v>124</v>
      </c>
      <c r="E135" s="108" t="s">
        <v>125</v>
      </c>
      <c r="F135" s="108" t="s">
        <v>126</v>
      </c>
      <c r="Q135" s="812"/>
      <c r="R135" s="812"/>
    </row>
    <row r="136" spans="1:18" ht="14.4" thickTop="1" thickBot="1">
      <c r="A136" s="113" t="s">
        <v>135</v>
      </c>
      <c r="B136" s="401">
        <v>1.4173019926614694</v>
      </c>
      <c r="C136" s="401">
        <v>1.6462910496497563</v>
      </c>
      <c r="D136" s="401">
        <v>2.0175473662322321</v>
      </c>
      <c r="E136" s="401">
        <v>2.1013190504705621</v>
      </c>
      <c r="F136" s="401">
        <v>0.72817915991497073</v>
      </c>
    </row>
    <row r="137" spans="1:18" ht="13.8" thickBot="1">
      <c r="A137" s="113" t="s">
        <v>136</v>
      </c>
      <c r="B137" s="401">
        <v>1.3481669755013088</v>
      </c>
      <c r="C137" s="401">
        <v>1.5858142197738179</v>
      </c>
      <c r="D137" s="401">
        <v>2.0781286608820899</v>
      </c>
      <c r="E137" s="401">
        <v>2.0832705473364102</v>
      </c>
      <c r="F137" s="401">
        <v>0.65328739756874599</v>
      </c>
    </row>
    <row r="138" spans="1:18" ht="13.8" thickBot="1">
      <c r="A138" s="114" t="s">
        <v>137</v>
      </c>
      <c r="B138" s="401">
        <v>1.1989378958175312</v>
      </c>
      <c r="C138" s="401">
        <v>1.4371136176316337</v>
      </c>
      <c r="D138" s="401">
        <v>1.6179750860545534</v>
      </c>
      <c r="E138" s="401">
        <v>2.6240133637324279</v>
      </c>
      <c r="F138" s="401">
        <v>0.54649597459464572</v>
      </c>
    </row>
    <row r="139" spans="1:18" ht="13.8" thickBot="1">
      <c r="A139" s="114" t="s">
        <v>138</v>
      </c>
      <c r="B139" s="401">
        <v>1.3998043231344357</v>
      </c>
      <c r="C139" s="401">
        <v>1.6362092492063487</v>
      </c>
      <c r="D139" s="401">
        <v>2.2810244068590748</v>
      </c>
      <c r="E139" s="401">
        <v>1.9380915336245648</v>
      </c>
      <c r="F139" s="401">
        <v>0.69581336594287257</v>
      </c>
    </row>
    <row r="140" spans="1:18" s="80" customFormat="1" ht="13.8" thickBot="1">
      <c r="A140" s="115" t="s">
        <v>76</v>
      </c>
      <c r="B140" s="354">
        <v>2.0049947426010366</v>
      </c>
      <c r="C140" s="354">
        <v>2.2594727552634262</v>
      </c>
      <c r="D140" s="354">
        <v>2.2209815494156078</v>
      </c>
      <c r="E140" s="354">
        <v>1.4562454477114051</v>
      </c>
      <c r="F140" s="354">
        <v>1.575867760843521</v>
      </c>
      <c r="G140" s="30"/>
      <c r="H140" s="30"/>
      <c r="I140" s="30"/>
      <c r="J140" s="30"/>
      <c r="K140" s="100"/>
      <c r="L140" s="128"/>
      <c r="M140" s="30"/>
      <c r="N140"/>
      <c r="O140"/>
      <c r="P140"/>
      <c r="Q140"/>
      <c r="R140"/>
    </row>
    <row r="141" spans="1:18">
      <c r="A141" s="249" t="s">
        <v>139</v>
      </c>
    </row>
    <row r="143" spans="1:18">
      <c r="B143"/>
      <c r="C143"/>
      <c r="D143"/>
      <c r="E143"/>
      <c r="F143"/>
      <c r="G143"/>
      <c r="H143"/>
      <c r="I143"/>
      <c r="J143"/>
    </row>
    <row r="144" spans="1:18" ht="40.200000000000003" thickBot="1">
      <c r="A144" s="108" t="s">
        <v>49</v>
      </c>
      <c r="B144" s="108" t="s">
        <v>50</v>
      </c>
      <c r="C144" s="108" t="s">
        <v>146</v>
      </c>
      <c r="D144" s="108" t="s">
        <v>147</v>
      </c>
      <c r="E144" s="108" t="s">
        <v>148</v>
      </c>
      <c r="F144" s="108" t="s">
        <v>149</v>
      </c>
      <c r="G144" s="108" t="s">
        <v>150</v>
      </c>
      <c r="H144" s="108" t="s">
        <v>151</v>
      </c>
      <c r="I144" s="108" t="s">
        <v>152</v>
      </c>
      <c r="J144" s="108" t="s">
        <v>153</v>
      </c>
    </row>
    <row r="145" spans="1:18" ht="13.8" thickTop="1">
      <c r="A145" s="779" t="s">
        <v>62</v>
      </c>
      <c r="B145" s="416" t="s">
        <v>154</v>
      </c>
      <c r="C145" s="417">
        <v>5886800.1001000004</v>
      </c>
      <c r="D145" s="417">
        <v>1694684.08</v>
      </c>
      <c r="E145" s="417" t="s">
        <v>155</v>
      </c>
      <c r="F145" s="417">
        <v>7581484.1801000005</v>
      </c>
      <c r="G145" s="417">
        <v>12438352.581692634</v>
      </c>
      <c r="H145" s="417">
        <v>6796108.5232172944</v>
      </c>
      <c r="I145" s="417">
        <v>19234461.104909927</v>
      </c>
      <c r="J145" s="417">
        <v>11652976.924809925</v>
      </c>
    </row>
    <row r="146" spans="1:18">
      <c r="A146" s="780"/>
      <c r="B146" s="416" t="s">
        <v>156</v>
      </c>
      <c r="C146" s="417">
        <v>307085</v>
      </c>
      <c r="D146" s="417">
        <v>1073633.45</v>
      </c>
      <c r="E146" s="417" t="s">
        <v>155</v>
      </c>
      <c r="F146" s="417">
        <v>1380718.45</v>
      </c>
      <c r="G146" s="417">
        <v>1283997.2075065924</v>
      </c>
      <c r="H146" s="417">
        <v>753189.63047235121</v>
      </c>
      <c r="I146" s="417">
        <v>2037186.8379789437</v>
      </c>
      <c r="J146" s="417">
        <v>656468.38797894376</v>
      </c>
    </row>
    <row r="147" spans="1:18">
      <c r="A147" s="780"/>
      <c r="B147" s="416" t="s">
        <v>15</v>
      </c>
      <c r="C147" s="417">
        <v>0</v>
      </c>
      <c r="D147" s="417">
        <v>232993.76</v>
      </c>
      <c r="E147" s="417" t="s">
        <v>155</v>
      </c>
      <c r="F147" s="417">
        <v>232993.76</v>
      </c>
      <c r="G147" s="417">
        <v>0</v>
      </c>
      <c r="H147" s="417">
        <v>0</v>
      </c>
      <c r="I147" s="417">
        <v>0</v>
      </c>
      <c r="J147" s="417">
        <v>-232993.76</v>
      </c>
    </row>
    <row r="148" spans="1:18">
      <c r="A148" s="780"/>
      <c r="B148" s="416" t="s">
        <v>37</v>
      </c>
      <c r="C148" s="417">
        <v>0</v>
      </c>
      <c r="D148" s="417">
        <v>246688.64000000001</v>
      </c>
      <c r="E148" s="417" t="s">
        <v>155</v>
      </c>
      <c r="F148" s="417">
        <v>246688.64000000001</v>
      </c>
      <c r="G148" s="417">
        <v>0</v>
      </c>
      <c r="H148" s="417">
        <v>0</v>
      </c>
      <c r="I148" s="417">
        <v>0</v>
      </c>
      <c r="J148" s="417">
        <v>-246688.64000000001</v>
      </c>
    </row>
    <row r="149" spans="1:18">
      <c r="A149" s="781"/>
      <c r="B149" s="416" t="s">
        <v>17</v>
      </c>
      <c r="C149" s="417">
        <v>273146.5</v>
      </c>
      <c r="D149" s="417">
        <v>310960.61</v>
      </c>
      <c r="E149" s="417" t="s">
        <v>155</v>
      </c>
      <c r="F149" s="417">
        <v>584107.11</v>
      </c>
      <c r="G149" s="417">
        <v>328098.99392787321</v>
      </c>
      <c r="H149" s="417">
        <v>175618.57578785985</v>
      </c>
      <c r="I149" s="417">
        <v>503717.56971573306</v>
      </c>
      <c r="J149" s="417">
        <v>-80389.540284266928</v>
      </c>
    </row>
    <row r="150" spans="1:18">
      <c r="A150" s="782" t="s">
        <v>66</v>
      </c>
      <c r="B150" s="416" t="s">
        <v>18</v>
      </c>
      <c r="C150" s="417">
        <v>613309.07000000007</v>
      </c>
      <c r="D150" s="417">
        <v>1193452.45</v>
      </c>
      <c r="E150" s="417" t="s">
        <v>155</v>
      </c>
      <c r="F150" s="417">
        <v>1806761.52</v>
      </c>
      <c r="G150" s="417">
        <v>931120.14062335854</v>
      </c>
      <c r="H150" s="417">
        <v>1597797.554098964</v>
      </c>
      <c r="I150" s="417">
        <v>2528917.6947223227</v>
      </c>
      <c r="J150" s="417">
        <v>722156.17472232273</v>
      </c>
      <c r="M150" s="128"/>
      <c r="N150" s="812"/>
      <c r="O150" s="812"/>
      <c r="P150" s="812"/>
    </row>
    <row r="151" spans="1:18">
      <c r="A151" s="780"/>
      <c r="B151" s="416" t="s">
        <v>19</v>
      </c>
      <c r="C151" s="417">
        <v>0</v>
      </c>
      <c r="D151" s="417">
        <v>533024.55000000005</v>
      </c>
      <c r="E151" s="417" t="s">
        <v>155</v>
      </c>
      <c r="F151" s="417">
        <v>533024.55000000005</v>
      </c>
      <c r="G151" s="417">
        <v>324185.39195883658</v>
      </c>
      <c r="H151" s="417">
        <v>129905.05061758378</v>
      </c>
      <c r="I151" s="417">
        <v>454090.44257642038</v>
      </c>
      <c r="J151" s="417">
        <v>-78934.10742357967</v>
      </c>
      <c r="N151" s="30"/>
      <c r="O151" s="30"/>
      <c r="P151" s="30"/>
    </row>
    <row r="152" spans="1:18">
      <c r="A152" s="781"/>
      <c r="B152" s="416" t="s">
        <v>130</v>
      </c>
      <c r="C152" s="418">
        <v>892128.12999999989</v>
      </c>
      <c r="D152" s="418">
        <v>977344.93</v>
      </c>
      <c r="E152" s="417" t="s">
        <v>155</v>
      </c>
      <c r="F152" s="417">
        <v>1869473.06</v>
      </c>
      <c r="G152" s="417">
        <v>2728651.3429813543</v>
      </c>
      <c r="H152" s="417">
        <v>1098816.9228075685</v>
      </c>
      <c r="I152" s="417">
        <v>3827468.265788923</v>
      </c>
      <c r="J152" s="417">
        <v>1957995.205788923</v>
      </c>
      <c r="N152" s="30"/>
      <c r="O152" s="30"/>
      <c r="P152" s="30"/>
    </row>
    <row r="153" spans="1:18">
      <c r="A153" s="782" t="s">
        <v>70</v>
      </c>
      <c r="B153" s="416" t="s">
        <v>22</v>
      </c>
      <c r="C153" s="417">
        <v>0</v>
      </c>
      <c r="D153" s="417">
        <v>151085.39000000001</v>
      </c>
      <c r="E153" s="417" t="s">
        <v>155</v>
      </c>
      <c r="F153" s="417">
        <v>151085.39000000001</v>
      </c>
      <c r="G153" s="417">
        <v>42531.671846405225</v>
      </c>
      <c r="H153" s="417">
        <v>46848.24280027498</v>
      </c>
      <c r="I153" s="417">
        <v>89379.914646680205</v>
      </c>
      <c r="J153" s="417">
        <v>-61705.475353319809</v>
      </c>
    </row>
    <row r="154" spans="1:18">
      <c r="A154" s="780"/>
      <c r="B154" s="416" t="s">
        <v>21</v>
      </c>
      <c r="C154" s="417">
        <v>0</v>
      </c>
      <c r="D154" s="417">
        <v>477263.4</v>
      </c>
      <c r="E154" s="417" t="s">
        <v>155</v>
      </c>
      <c r="F154" s="417">
        <v>477263.4</v>
      </c>
      <c r="G154" s="417">
        <v>500761.5821549063</v>
      </c>
      <c r="H154" s="417">
        <v>484476.31734585454</v>
      </c>
      <c r="I154" s="417">
        <v>985237.89950076083</v>
      </c>
      <c r="J154" s="417">
        <v>507974.49950076081</v>
      </c>
    </row>
    <row r="155" spans="1:18">
      <c r="A155" s="780"/>
      <c r="B155" s="416" t="s">
        <v>42</v>
      </c>
      <c r="C155" s="417">
        <v>0</v>
      </c>
      <c r="D155" s="417">
        <v>169076.46</v>
      </c>
      <c r="E155" s="417" t="s">
        <v>155</v>
      </c>
      <c r="F155" s="417">
        <v>169076.46</v>
      </c>
      <c r="G155" s="417">
        <v>0</v>
      </c>
      <c r="H155" s="417">
        <v>0</v>
      </c>
      <c r="I155" s="417">
        <v>0</v>
      </c>
      <c r="J155" s="417">
        <v>-169076.46</v>
      </c>
      <c r="N155" s="30"/>
      <c r="O155" s="30"/>
      <c r="P155" s="30"/>
    </row>
    <row r="156" spans="1:18">
      <c r="A156" s="781"/>
      <c r="B156" s="416" t="s">
        <v>39</v>
      </c>
      <c r="C156" s="417">
        <v>0</v>
      </c>
      <c r="D156" s="417">
        <v>24462.699999999997</v>
      </c>
      <c r="E156" s="417" t="s">
        <v>155</v>
      </c>
      <c r="F156" s="417">
        <v>24462.699999999997</v>
      </c>
      <c r="G156" s="417">
        <v>0</v>
      </c>
      <c r="H156" s="417">
        <v>0</v>
      </c>
      <c r="I156" s="417">
        <v>0</v>
      </c>
      <c r="J156" s="417">
        <v>-24462.699999999997</v>
      </c>
      <c r="N156" s="30"/>
      <c r="O156" s="30"/>
      <c r="P156" s="30"/>
      <c r="Q156" s="812"/>
      <c r="R156" s="812"/>
    </row>
    <row r="157" spans="1:18">
      <c r="A157" s="783" t="s">
        <v>76</v>
      </c>
      <c r="B157" s="416" t="s">
        <v>25</v>
      </c>
      <c r="C157" s="417">
        <v>13327.18377486948</v>
      </c>
      <c r="D157" s="417">
        <v>22140.82</v>
      </c>
      <c r="E157" s="417" t="s">
        <v>155</v>
      </c>
      <c r="F157" s="417">
        <v>35468.003774869481</v>
      </c>
      <c r="G157" s="417">
        <v>10557.187502362916</v>
      </c>
      <c r="H157" s="417">
        <v>89736.375996079019</v>
      </c>
      <c r="I157" s="417">
        <v>100293.56349844193</v>
      </c>
      <c r="J157" s="417">
        <v>64825.559723572449</v>
      </c>
      <c r="N157" s="30"/>
      <c r="O157" s="30"/>
      <c r="P157" s="30"/>
      <c r="Q157" s="30"/>
      <c r="R157" s="30"/>
    </row>
    <row r="158" spans="1:18">
      <c r="A158" s="784"/>
      <c r="B158" s="416" t="s">
        <v>24</v>
      </c>
      <c r="C158" s="417">
        <v>881543.86204770627</v>
      </c>
      <c r="D158" s="417">
        <v>2061907.81</v>
      </c>
      <c r="E158" s="417" t="s">
        <v>155</v>
      </c>
      <c r="F158" s="417">
        <v>2943451.6720477063</v>
      </c>
      <c r="G158" s="417">
        <v>743135.47954004863</v>
      </c>
      <c r="H158" s="417">
        <v>5333287.3017371129</v>
      </c>
      <c r="I158" s="417">
        <v>6076422.7812771611</v>
      </c>
      <c r="J158" s="417">
        <v>3132971.1092294548</v>
      </c>
      <c r="N158" s="30"/>
      <c r="O158" s="30"/>
      <c r="P158" s="30"/>
      <c r="Q158" s="30"/>
      <c r="R158" s="30"/>
    </row>
    <row r="159" spans="1:18">
      <c r="A159" s="785"/>
      <c r="B159" s="416" t="s">
        <v>26</v>
      </c>
      <c r="C159" s="417">
        <v>429000</v>
      </c>
      <c r="D159" s="417">
        <v>121633.89</v>
      </c>
      <c r="E159" s="417" t="s">
        <v>155</v>
      </c>
      <c r="F159" s="417">
        <v>550633.89</v>
      </c>
      <c r="G159" s="417">
        <v>0</v>
      </c>
      <c r="H159" s="417">
        <v>1662357.0025904027</v>
      </c>
      <c r="I159" s="417">
        <v>1662357.0025904027</v>
      </c>
      <c r="J159" s="417">
        <v>1111723.1125904028</v>
      </c>
      <c r="N159" s="30"/>
      <c r="O159" s="30"/>
      <c r="P159" s="30"/>
    </row>
    <row r="160" spans="1:18">
      <c r="A160" s="419" t="s">
        <v>135</v>
      </c>
      <c r="B160" s="432" t="s">
        <v>157</v>
      </c>
      <c r="C160" s="420">
        <v>9296339.8459225763</v>
      </c>
      <c r="D160" s="420">
        <v>9292025.7799999993</v>
      </c>
      <c r="E160" s="420" t="s">
        <v>155</v>
      </c>
      <c r="F160" s="420">
        <v>18588365.625922576</v>
      </c>
      <c r="G160" s="433">
        <v>19331391.579734374</v>
      </c>
      <c r="H160" s="433">
        <v>18168141.497471344</v>
      </c>
      <c r="I160" s="433">
        <v>37499533.077205718</v>
      </c>
      <c r="J160" s="433">
        <v>18911167.451283142</v>
      </c>
      <c r="N160" s="30"/>
      <c r="O160" s="30"/>
      <c r="P160" s="30"/>
    </row>
    <row r="161" spans="1:18" s="80" customFormat="1" ht="13.8" thickBot="1">
      <c r="A161" s="750" t="s">
        <v>158</v>
      </c>
      <c r="B161" s="218"/>
      <c r="C161" s="415"/>
      <c r="D161" s="415"/>
      <c r="E161" s="415"/>
      <c r="F161" s="415"/>
      <c r="G161" s="415"/>
      <c r="H161" s="415"/>
      <c r="I161" s="415"/>
      <c r="J161" s="415"/>
      <c r="K161" s="100"/>
      <c r="L161" s="128"/>
      <c r="M161" s="30"/>
      <c r="N161"/>
      <c r="O161"/>
      <c r="P161"/>
      <c r="Q161" s="30"/>
      <c r="R161" s="30"/>
    </row>
    <row r="162" spans="1:18" s="30" customFormat="1">
      <c r="A162" s="1" t="s">
        <v>159</v>
      </c>
      <c r="B162" s="2"/>
      <c r="K162" s="87"/>
    </row>
    <row r="163" spans="1:18" s="30" customFormat="1">
      <c r="A163"/>
      <c r="B163" s="2"/>
      <c r="K163" s="87"/>
      <c r="N163"/>
      <c r="O163"/>
      <c r="P163"/>
    </row>
    <row r="164" spans="1:18">
      <c r="Q164" s="30"/>
      <c r="R164" s="30"/>
    </row>
    <row r="165" spans="1:18">
      <c r="N165" s="30"/>
      <c r="O165" s="30"/>
      <c r="P165" s="30"/>
      <c r="Q165" s="30"/>
      <c r="R165" s="30"/>
    </row>
    <row r="166" spans="1:18" s="30" customFormat="1">
      <c r="A166"/>
      <c r="B166" s="2"/>
      <c r="K166" s="87"/>
    </row>
    <row r="167" spans="1:18" s="30" customFormat="1">
      <c r="A167"/>
      <c r="B167" s="2"/>
      <c r="K167" s="87"/>
      <c r="Q167"/>
      <c r="R167"/>
    </row>
    <row r="168" spans="1:18" s="30" customFormat="1">
      <c r="A168"/>
      <c r="B168" s="2"/>
      <c r="K168" s="87"/>
    </row>
    <row r="169" spans="1:18" s="30" customFormat="1">
      <c r="A169"/>
      <c r="B169" s="2"/>
      <c r="C169" s="431"/>
      <c r="D169" s="431"/>
      <c r="F169" s="431"/>
      <c r="G169" s="431"/>
      <c r="H169" s="431"/>
      <c r="I169" s="431"/>
      <c r="J169" s="431"/>
      <c r="K169" s="87"/>
      <c r="Q169"/>
      <c r="R169"/>
    </row>
    <row r="170" spans="1:18" s="30" customFormat="1">
      <c r="A170"/>
      <c r="B170" s="2"/>
      <c r="K170" s="87"/>
      <c r="Q170"/>
      <c r="R170"/>
    </row>
    <row r="171" spans="1:18" s="30" customFormat="1">
      <c r="A171"/>
      <c r="B171" s="2"/>
      <c r="K171" s="87"/>
      <c r="N171"/>
      <c r="O171"/>
      <c r="P171"/>
    </row>
    <row r="172" spans="1:18">
      <c r="N172" s="30"/>
      <c r="O172" s="30"/>
      <c r="P172" s="30"/>
      <c r="Q172" s="30"/>
      <c r="R172" s="30"/>
    </row>
    <row r="173" spans="1:18" s="30" customFormat="1">
      <c r="A173"/>
      <c r="B173" s="2"/>
      <c r="K173" s="87"/>
      <c r="N173"/>
      <c r="O173"/>
      <c r="P173"/>
    </row>
    <row r="174" spans="1:18">
      <c r="Q174" s="30"/>
      <c r="R174" s="30"/>
    </row>
    <row r="175" spans="1:18">
      <c r="Q175" s="30"/>
      <c r="R175" s="30"/>
    </row>
    <row r="176" spans="1:18" s="30" customFormat="1">
      <c r="A176"/>
      <c r="B176" s="2"/>
      <c r="K176" s="87"/>
      <c r="N176"/>
      <c r="O176"/>
      <c r="P176"/>
    </row>
    <row r="177" spans="1:18" s="30" customFormat="1">
      <c r="A177"/>
      <c r="B177" s="2"/>
      <c r="K177" s="87"/>
      <c r="N177"/>
      <c r="O177"/>
      <c r="P177"/>
      <c r="Q177"/>
      <c r="R177"/>
    </row>
    <row r="178" spans="1:18" s="30" customFormat="1">
      <c r="A178"/>
      <c r="B178" s="2"/>
      <c r="K178" s="87"/>
      <c r="N178"/>
      <c r="O178"/>
      <c r="P178"/>
    </row>
    <row r="179" spans="1:18" s="30" customFormat="1">
      <c r="A179"/>
      <c r="B179" s="2"/>
      <c r="K179" s="87"/>
      <c r="N179"/>
      <c r="O179"/>
      <c r="P179"/>
      <c r="Q179"/>
      <c r="R179"/>
    </row>
    <row r="180" spans="1:18" s="30" customFormat="1">
      <c r="A180"/>
      <c r="B180" s="2"/>
      <c r="K180" s="87"/>
      <c r="N180"/>
      <c r="O180"/>
      <c r="P180"/>
      <c r="Q180"/>
      <c r="R180"/>
    </row>
    <row r="181" spans="1:18" s="30" customFormat="1">
      <c r="A181"/>
      <c r="B181" s="2"/>
      <c r="K181" s="87"/>
      <c r="N181"/>
      <c r="O181"/>
      <c r="P181"/>
      <c r="Q181"/>
      <c r="R181"/>
    </row>
    <row r="183" spans="1:18" s="30" customFormat="1">
      <c r="A183"/>
      <c r="B183" s="2"/>
      <c r="K183" s="87"/>
      <c r="N183"/>
      <c r="O183"/>
      <c r="P183"/>
      <c r="Q183"/>
      <c r="R183"/>
    </row>
  </sheetData>
  <mergeCells count="11">
    <mergeCell ref="B67:E69"/>
    <mergeCell ref="B58:E58"/>
    <mergeCell ref="B63:E63"/>
    <mergeCell ref="B64:E64"/>
    <mergeCell ref="B65:E65"/>
    <mergeCell ref="B66:E66"/>
    <mergeCell ref="A4:I4"/>
    <mergeCell ref="C43:H44"/>
    <mergeCell ref="B57:D57"/>
    <mergeCell ref="C25:H25"/>
    <mergeCell ref="C21:H22"/>
  </mergeCells>
  <pageMargins left="0.7" right="0.7" top="0.75" bottom="0.75" header="0.3" footer="0.3"/>
  <pageSetup scale="20" orientation="landscape" verticalDpi="200" r:id="rId1"/>
  <headerFooter alignWithMargins="0">
    <oddFooter>&amp;R&amp;1#&amp;"Calibri"&amp;10&amp;KA80000Internal Use Only</oddFooter>
  </headerFooter>
  <rowBreaks count="1" manualBreakCount="1">
    <brk id="4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0"/>
  <sheetViews>
    <sheetView zoomScaleNormal="100" zoomScaleSheetLayoutView="100" workbookViewId="0">
      <selection sqref="A1:U1"/>
    </sheetView>
  </sheetViews>
  <sheetFormatPr defaultRowHeight="13.2"/>
  <cols>
    <col min="1" max="1" width="36.33203125" customWidth="1"/>
    <col min="2" max="2" width="28" style="2" customWidth="1"/>
    <col min="3" max="3" width="15.6640625" style="30" customWidth="1"/>
    <col min="4" max="4" width="17.33203125" style="30" customWidth="1"/>
    <col min="5" max="5" width="21.33203125" style="30" customWidth="1"/>
    <col min="6" max="6" width="17.88671875" style="30" customWidth="1"/>
    <col min="7" max="7" width="17.44140625" style="30" customWidth="1"/>
    <col min="8" max="12" width="15.33203125" style="30" customWidth="1"/>
    <col min="13" max="13" width="0.5546875" style="87" customWidth="1"/>
    <col min="14" max="14" width="11.6640625" style="30" customWidth="1"/>
    <col min="15" max="15" width="12.6640625" style="30" customWidth="1"/>
    <col min="16" max="19" width="12.6640625" customWidth="1"/>
    <col min="20" max="20" width="9.109375" customWidth="1"/>
    <col min="21" max="21" width="9.33203125" customWidth="1"/>
    <col min="31" max="31" width="8.6640625" customWidth="1"/>
  </cols>
  <sheetData>
    <row r="1" spans="1:31" ht="13.2" customHeight="1">
      <c r="A1" s="1282" t="str">
        <f>Cover!B8</f>
        <v>KCP&amp;L-MO Evaluation, Measurement, and Verification Report – Appendix Databook</v>
      </c>
      <c r="B1" s="1282"/>
      <c r="C1" s="1282"/>
      <c r="D1" s="1282"/>
      <c r="E1" s="1282"/>
      <c r="F1" s="1282"/>
      <c r="G1" s="1282"/>
      <c r="H1" s="1282"/>
      <c r="I1" s="1282"/>
      <c r="J1" s="1282"/>
      <c r="K1" s="1282"/>
      <c r="L1" s="1282"/>
      <c r="M1" s="1282"/>
      <c r="N1" s="1282"/>
      <c r="O1" s="1282"/>
      <c r="P1" s="1282"/>
      <c r="Q1" s="1282"/>
      <c r="R1" s="1282"/>
      <c r="S1" s="1282"/>
      <c r="T1" s="1282"/>
      <c r="U1" s="1282"/>
      <c r="V1" s="603"/>
      <c r="W1" s="603"/>
      <c r="X1" s="603"/>
      <c r="Y1" s="603"/>
      <c r="Z1" s="603"/>
      <c r="AA1" s="603"/>
      <c r="AB1" s="603"/>
      <c r="AC1" s="603"/>
      <c r="AD1" s="603"/>
      <c r="AE1" s="603"/>
    </row>
    <row r="2" spans="1:31" ht="35.25" customHeight="1">
      <c r="A2" s="1283"/>
      <c r="B2" s="1283"/>
      <c r="C2" s="1283"/>
      <c r="D2" s="1283"/>
      <c r="E2" s="1283"/>
      <c r="F2" s="1283"/>
      <c r="G2" s="1283"/>
      <c r="H2" s="1283"/>
      <c r="I2" s="1283"/>
      <c r="J2" s="1283"/>
      <c r="K2" s="1283"/>
      <c r="L2" s="1283"/>
      <c r="M2" s="1283"/>
      <c r="N2" s="1283"/>
      <c r="O2" s="1283"/>
      <c r="P2" s="1283"/>
      <c r="Q2" s="1283"/>
      <c r="R2" s="1283"/>
      <c r="S2" s="1283"/>
      <c r="T2" s="1283"/>
      <c r="U2" s="1283"/>
    </row>
    <row r="3" spans="1:31">
      <c r="A3" s="604"/>
      <c r="B3" s="604"/>
      <c r="C3" s="604"/>
      <c r="D3" s="604"/>
      <c r="E3" s="604"/>
      <c r="F3" s="604"/>
      <c r="G3" s="604"/>
      <c r="H3" s="604"/>
      <c r="I3" s="604"/>
      <c r="J3" s="604"/>
      <c r="K3" s="604"/>
      <c r="L3" s="604"/>
      <c r="M3" s="604"/>
      <c r="N3" s="604"/>
      <c r="O3" s="604"/>
      <c r="P3" s="604"/>
      <c r="Q3" s="604"/>
      <c r="R3" s="604"/>
      <c r="S3" s="604"/>
      <c r="T3" s="604"/>
      <c r="U3" s="604"/>
    </row>
    <row r="4" spans="1:31" ht="30" customHeight="1">
      <c r="A4" s="1287" t="s">
        <v>179</v>
      </c>
      <c r="B4" s="1287"/>
      <c r="C4" s="1287"/>
      <c r="D4" s="1287"/>
      <c r="E4" s="1287"/>
      <c r="F4" s="1287"/>
      <c r="G4" s="1287"/>
      <c r="H4" s="5"/>
      <c r="I4" s="5"/>
      <c r="J4" s="5"/>
      <c r="K4" s="5"/>
      <c r="L4" s="5"/>
      <c r="M4" s="85"/>
      <c r="N4" s="5"/>
      <c r="O4" s="1287" t="s">
        <v>180</v>
      </c>
      <c r="P4" s="1287"/>
      <c r="Q4" s="1287"/>
      <c r="R4" s="1287"/>
      <c r="S4" s="1287"/>
      <c r="T4" s="1287"/>
      <c r="U4" s="1287"/>
    </row>
    <row r="5" spans="1:31" ht="15.6">
      <c r="A5" s="1290" t="s">
        <v>181</v>
      </c>
      <c r="B5" s="1290"/>
      <c r="C5" s="1290"/>
      <c r="D5" s="1290"/>
      <c r="E5" s="1290"/>
      <c r="F5" s="1290"/>
      <c r="G5" s="1290"/>
      <c r="H5" s="5"/>
      <c r="I5" s="5"/>
      <c r="J5" s="5"/>
      <c r="K5" s="5"/>
      <c r="L5" s="5"/>
      <c r="M5" s="85"/>
      <c r="N5" s="5"/>
      <c r="O5" s="1299"/>
      <c r="P5" s="1299"/>
      <c r="Q5" s="1299"/>
      <c r="R5" s="1299"/>
      <c r="S5" s="1299"/>
      <c r="T5" s="1299"/>
      <c r="U5" s="1299"/>
    </row>
    <row r="6" spans="1:31" ht="13.5" customHeight="1">
      <c r="A6" s="1290"/>
      <c r="B6" s="1290"/>
      <c r="C6" s="1290"/>
      <c r="D6" s="1290"/>
      <c r="E6" s="1290"/>
      <c r="F6" s="1290"/>
      <c r="G6" s="1290"/>
      <c r="H6" s="5"/>
      <c r="I6" s="5"/>
      <c r="J6" s="5"/>
      <c r="K6" s="5"/>
      <c r="L6" s="5"/>
      <c r="M6" s="85"/>
      <c r="N6" s="5"/>
      <c r="O6" s="1299" t="s">
        <v>924</v>
      </c>
      <c r="P6" s="1299"/>
      <c r="Q6" s="1299"/>
      <c r="R6" s="1299"/>
      <c r="S6" s="1299"/>
      <c r="T6" s="1299"/>
      <c r="U6" s="1299"/>
    </row>
    <row r="7" spans="1:31" ht="13.5" customHeight="1">
      <c r="A7" s="1332" t="s">
        <v>45</v>
      </c>
      <c r="B7" s="1332"/>
      <c r="C7" s="1332"/>
      <c r="D7" s="1332"/>
      <c r="E7" s="1332"/>
      <c r="F7" s="1332"/>
      <c r="G7" s="1332"/>
      <c r="H7" s="5"/>
      <c r="I7" s="5"/>
      <c r="J7" s="5"/>
      <c r="K7" s="5"/>
      <c r="L7" s="5"/>
      <c r="M7" s="85"/>
      <c r="N7" s="5"/>
      <c r="O7" s="1299"/>
      <c r="P7" s="1299"/>
      <c r="Q7" s="1299"/>
      <c r="R7" s="1299"/>
      <c r="S7" s="1299"/>
      <c r="T7" s="1299"/>
      <c r="U7" s="1299"/>
    </row>
    <row r="8" spans="1:31" ht="13.5" customHeight="1">
      <c r="A8" s="1290"/>
      <c r="B8" s="1290"/>
      <c r="C8" s="1290"/>
      <c r="D8" s="1290"/>
      <c r="E8" s="1290"/>
      <c r="F8" s="1290"/>
      <c r="G8" s="1290"/>
      <c r="H8" s="5"/>
      <c r="I8" s="5"/>
      <c r="J8" s="5"/>
      <c r="K8" s="5"/>
      <c r="L8" s="5"/>
      <c r="M8" s="85"/>
      <c r="N8" s="5"/>
      <c r="W8" s="5"/>
      <c r="X8" s="5"/>
      <c r="Y8" s="5"/>
      <c r="Z8" s="5"/>
      <c r="AA8" s="5"/>
      <c r="AB8" s="5"/>
      <c r="AC8" s="5"/>
      <c r="AD8" s="5"/>
      <c r="AE8" s="5"/>
    </row>
    <row r="9" spans="1:31" ht="13.5" customHeight="1">
      <c r="A9" s="1268" t="s">
        <v>182</v>
      </c>
      <c r="B9" s="1268"/>
      <c r="C9" s="1268"/>
      <c r="D9" s="1268"/>
      <c r="E9" s="1268"/>
      <c r="F9" s="1268"/>
      <c r="G9" s="1268"/>
      <c r="H9" s="5"/>
      <c r="I9" s="5"/>
      <c r="J9" s="5"/>
      <c r="K9" s="5"/>
      <c r="L9" s="5"/>
      <c r="M9" s="85"/>
      <c r="N9" s="5"/>
      <c r="O9" s="5"/>
      <c r="P9" s="5"/>
      <c r="Q9" s="5"/>
      <c r="R9" s="5"/>
      <c r="S9" s="5"/>
      <c r="T9" s="5"/>
    </row>
    <row r="10" spans="1:31" ht="13.8" thickBot="1">
      <c r="A10" s="140"/>
      <c r="B10" s="1335" t="s">
        <v>51</v>
      </c>
      <c r="C10" s="1336"/>
      <c r="D10" s="1337"/>
      <c r="E10" s="1333" t="s">
        <v>52</v>
      </c>
      <c r="F10" s="1334"/>
      <c r="G10" s="1334"/>
      <c r="H10"/>
      <c r="I10" s="5"/>
      <c r="J10" s="5"/>
      <c r="K10" s="5"/>
      <c r="L10" s="5"/>
      <c r="M10" s="297"/>
      <c r="N10" s="39"/>
      <c r="O10"/>
    </row>
    <row r="11" spans="1:31" ht="29.25" customHeight="1" thickBot="1">
      <c r="A11" s="139"/>
      <c r="B11" s="324" t="s">
        <v>183</v>
      </c>
      <c r="C11" s="364" t="s">
        <v>184</v>
      </c>
      <c r="D11" s="365" t="s">
        <v>185</v>
      </c>
      <c r="E11" s="324" t="s">
        <v>186</v>
      </c>
      <c r="F11" s="324" t="s">
        <v>184</v>
      </c>
      <c r="G11" s="324" t="s">
        <v>57</v>
      </c>
      <c r="H11"/>
      <c r="I11" s="5"/>
      <c r="J11" s="5"/>
      <c r="K11" s="5"/>
      <c r="L11" s="5"/>
      <c r="M11" s="298"/>
      <c r="N11" s="28"/>
      <c r="O11" s="45"/>
    </row>
    <row r="12" spans="1:31" ht="13.35" customHeight="1">
      <c r="A12" s="137" t="s">
        <v>187</v>
      </c>
      <c r="B12" s="61">
        <v>25328049.32</v>
      </c>
      <c r="C12" s="60">
        <v>28793181.995962393</v>
      </c>
      <c r="D12" s="134">
        <f>C12/B12</f>
        <v>1.1368100887748269</v>
      </c>
      <c r="E12" s="312">
        <f>'MEEIA Targets'!E3</f>
        <v>58370690.221995525</v>
      </c>
      <c r="F12" s="61">
        <v>27641454.716123898</v>
      </c>
      <c r="G12" s="135">
        <f>F12/E12</f>
        <v>0.47355024603954249</v>
      </c>
      <c r="H12"/>
      <c r="I12" s="5"/>
      <c r="J12" s="5"/>
      <c r="K12" s="5"/>
      <c r="L12" s="5"/>
      <c r="M12" s="86"/>
      <c r="N12" s="29"/>
      <c r="O12" s="45"/>
    </row>
    <row r="13" spans="1:31" ht="13.35" customHeight="1">
      <c r="A13" s="137" t="s">
        <v>188</v>
      </c>
      <c r="B13" s="61">
        <v>5156.4753000000001</v>
      </c>
      <c r="C13" s="61">
        <v>5644.9499561469911</v>
      </c>
      <c r="D13" s="134">
        <f>C13/B13</f>
        <v>1.0947303395687731</v>
      </c>
      <c r="E13" s="61">
        <f>'MEEIA Targets'!K3</f>
        <v>10933.6198</v>
      </c>
      <c r="F13" s="61">
        <v>5419.151957901111</v>
      </c>
      <c r="G13" s="64">
        <f>F13/E13</f>
        <v>0.49564115608822529</v>
      </c>
      <c r="H13"/>
      <c r="I13" s="5"/>
      <c r="J13" s="5"/>
      <c r="K13" s="5"/>
      <c r="L13" s="5"/>
      <c r="M13" s="298"/>
      <c r="N13" s="28"/>
      <c r="O13" s="45"/>
    </row>
    <row r="14" spans="1:31" ht="13.35" customHeight="1">
      <c r="A14" s="120"/>
      <c r="B14"/>
      <c r="C14"/>
      <c r="D14"/>
      <c r="E14"/>
      <c r="F14"/>
      <c r="G14"/>
      <c r="H14"/>
      <c r="I14" s="5"/>
      <c r="J14" s="5"/>
      <c r="K14" s="5"/>
      <c r="L14" s="5"/>
      <c r="M14" s="298"/>
      <c r="N14" s="28"/>
      <c r="O14" s="45"/>
    </row>
    <row r="15" spans="1:31">
      <c r="A15" s="305" t="s">
        <v>189</v>
      </c>
      <c r="B15" s="5"/>
      <c r="C15" s="5"/>
      <c r="D15" s="5"/>
      <c r="E15" s="5"/>
      <c r="F15" s="5"/>
      <c r="G15" s="5"/>
      <c r="H15" s="5"/>
      <c r="I15" s="5"/>
      <c r="J15" s="5"/>
      <c r="K15" s="5"/>
      <c r="L15" s="5"/>
      <c r="M15" s="297"/>
      <c r="N15" s="39"/>
      <c r="O15"/>
    </row>
    <row r="16" spans="1:31" ht="13.5" customHeight="1">
      <c r="A16" s="1290"/>
      <c r="B16" s="1290"/>
      <c r="C16" s="1290"/>
      <c r="D16" s="1290"/>
      <c r="E16" s="1290"/>
      <c r="F16" s="1290"/>
      <c r="G16" s="1290"/>
      <c r="H16" s="5"/>
      <c r="I16" s="5"/>
      <c r="J16" s="5"/>
      <c r="K16" s="5"/>
      <c r="L16" s="5"/>
      <c r="M16" s="85"/>
      <c r="N16" s="5"/>
      <c r="O16" s="1299" t="s">
        <v>190</v>
      </c>
      <c r="P16" s="1299"/>
      <c r="Q16" s="1299"/>
      <c r="R16" s="1299"/>
      <c r="S16" s="1299"/>
      <c r="T16" s="1299"/>
      <c r="U16" s="1299"/>
      <c r="W16" s="5"/>
      <c r="X16" s="5"/>
      <c r="Y16" s="5"/>
      <c r="Z16" s="5"/>
      <c r="AA16" s="5"/>
      <c r="AB16" s="5"/>
      <c r="AC16" s="5"/>
      <c r="AD16" s="5"/>
      <c r="AE16" s="5"/>
    </row>
    <row r="17" spans="1:21" ht="13.5" customHeight="1">
      <c r="A17" s="1268" t="s">
        <v>191</v>
      </c>
      <c r="B17" s="1268"/>
      <c r="C17" s="1268"/>
      <c r="D17" s="1268"/>
      <c r="E17" s="1268"/>
      <c r="F17" s="1268"/>
      <c r="G17" s="1268"/>
      <c r="H17" s="5"/>
      <c r="I17" s="5"/>
      <c r="J17" s="5"/>
      <c r="K17" s="5"/>
      <c r="L17" s="5"/>
      <c r="M17" s="85"/>
      <c r="N17" s="5"/>
      <c r="O17" s="5"/>
      <c r="P17" s="5"/>
      <c r="Q17" s="5"/>
      <c r="R17" s="5"/>
      <c r="S17" s="5"/>
      <c r="T17" s="5"/>
    </row>
    <row r="18" spans="1:21" ht="13.8" thickBot="1">
      <c r="A18" s="140"/>
      <c r="B18" s="1335" t="s">
        <v>51</v>
      </c>
      <c r="C18" s="1336"/>
      <c r="D18" s="1337"/>
      <c r="E18" s="1333" t="s">
        <v>52</v>
      </c>
      <c r="F18" s="1334"/>
      <c r="G18" s="1334"/>
      <c r="H18"/>
      <c r="I18" s="5"/>
      <c r="J18" s="5"/>
      <c r="K18" s="5"/>
      <c r="L18" s="5"/>
      <c r="M18" s="297"/>
      <c r="N18" s="39"/>
      <c r="O18"/>
    </row>
    <row r="19" spans="1:21" ht="29.25" customHeight="1" thickBot="1">
      <c r="A19" s="139"/>
      <c r="B19" s="324" t="s">
        <v>183</v>
      </c>
      <c r="C19" s="364" t="s">
        <v>184</v>
      </c>
      <c r="D19" s="365" t="s">
        <v>185</v>
      </c>
      <c r="E19" s="324" t="s">
        <v>186</v>
      </c>
      <c r="F19" s="324" t="s">
        <v>184</v>
      </c>
      <c r="G19" s="324" t="s">
        <v>57</v>
      </c>
      <c r="H19"/>
      <c r="I19" s="5"/>
      <c r="J19" s="5"/>
      <c r="K19" s="5"/>
      <c r="L19" s="5"/>
      <c r="M19" s="298"/>
      <c r="N19" s="28"/>
      <c r="O19" s="45"/>
    </row>
    <row r="20" spans="1:21" ht="13.35" customHeight="1">
      <c r="A20" s="137" t="s">
        <v>187</v>
      </c>
      <c r="B20" s="61">
        <v>158049861</v>
      </c>
      <c r="C20" s="61">
        <v>125601522.9959624</v>
      </c>
      <c r="D20" s="134">
        <f>C20/B20</f>
        <v>0.79469556126950591</v>
      </c>
      <c r="E20" s="312">
        <f>E12</f>
        <v>58370690.221995525</v>
      </c>
      <c r="F20" s="61">
        <f>C20*D28</f>
        <v>120577462.07612389</v>
      </c>
      <c r="G20" s="135">
        <f>F20/E20</f>
        <v>2.0657193125101561</v>
      </c>
      <c r="H20"/>
      <c r="I20" s="5"/>
      <c r="J20" s="5"/>
      <c r="K20" s="5"/>
      <c r="L20" s="5"/>
      <c r="M20" s="86"/>
      <c r="N20" s="29"/>
      <c r="O20" s="45"/>
    </row>
    <row r="21" spans="1:21" ht="13.35" customHeight="1">
      <c r="A21" s="137" t="s">
        <v>188</v>
      </c>
      <c r="B21" s="61">
        <v>28405</v>
      </c>
      <c r="C21" s="61">
        <v>20908.949956146993</v>
      </c>
      <c r="D21" s="134">
        <f>C21/B21</f>
        <v>0.73610103700570295</v>
      </c>
      <c r="E21" s="61">
        <f>E13</f>
        <v>10933.6198</v>
      </c>
      <c r="F21" s="61">
        <f>C21*D28</f>
        <v>20072.591957901113</v>
      </c>
      <c r="G21" s="64">
        <f>F21/E21</f>
        <v>1.8358596992645668</v>
      </c>
      <c r="H21"/>
      <c r="I21" s="5"/>
      <c r="J21" s="5"/>
      <c r="K21" s="5"/>
      <c r="L21" s="5"/>
      <c r="M21" s="298"/>
      <c r="N21" s="28"/>
      <c r="O21" s="45"/>
    </row>
    <row r="22" spans="1:21" ht="13.35" customHeight="1">
      <c r="A22" s="120"/>
      <c r="B22"/>
      <c r="C22"/>
      <c r="D22"/>
      <c r="E22"/>
      <c r="F22"/>
      <c r="G22"/>
      <c r="H22"/>
      <c r="I22" s="5"/>
      <c r="J22" s="5"/>
      <c r="K22" s="5"/>
      <c r="L22" s="5"/>
      <c r="M22" s="298"/>
      <c r="N22" s="28"/>
      <c r="O22" s="45"/>
    </row>
    <row r="23" spans="1:21">
      <c r="A23" s="305" t="s">
        <v>189</v>
      </c>
      <c r="B23" s="5"/>
      <c r="C23" s="5"/>
      <c r="D23" s="5"/>
      <c r="E23" s="5"/>
      <c r="F23" s="5"/>
      <c r="G23" s="5"/>
      <c r="H23" s="5"/>
      <c r="I23" s="5"/>
      <c r="J23" s="5"/>
      <c r="K23" s="5"/>
      <c r="L23" s="5"/>
      <c r="M23" s="297"/>
      <c r="N23" s="39"/>
      <c r="O23"/>
    </row>
    <row r="24" spans="1:21" ht="13.35" customHeight="1">
      <c r="A24" s="120"/>
      <c r="B24" s="61"/>
      <c r="C24" s="61"/>
      <c r="D24" s="64"/>
      <c r="E24" s="5"/>
      <c r="F24" s="5"/>
      <c r="G24" s="5"/>
      <c r="H24" s="5"/>
      <c r="I24" s="5"/>
      <c r="J24" s="5"/>
      <c r="K24" s="5"/>
      <c r="L24" s="5"/>
      <c r="M24" s="297"/>
      <c r="N24" s="295"/>
      <c r="O24" s="31"/>
    </row>
    <row r="25" spans="1:21" ht="13.35" customHeight="1">
      <c r="A25" s="120"/>
      <c r="B25" s="61"/>
      <c r="C25" s="61"/>
      <c r="D25" s="64"/>
      <c r="E25" s="5"/>
      <c r="F25" s="5"/>
      <c r="G25" s="5"/>
      <c r="H25" s="5"/>
      <c r="I25" s="5"/>
      <c r="J25" s="5"/>
      <c r="K25" s="5"/>
      <c r="L25" s="5"/>
      <c r="M25" s="297"/>
      <c r="N25" s="295"/>
      <c r="O25" s="31"/>
    </row>
    <row r="26" spans="1:21" ht="13.5" customHeight="1">
      <c r="A26" s="1299" t="s">
        <v>192</v>
      </c>
      <c r="B26" s="1299"/>
      <c r="C26" s="1299"/>
      <c r="D26" s="1299"/>
      <c r="E26" s="5"/>
      <c r="F26" s="5"/>
      <c r="G26" s="5"/>
      <c r="H26" s="5"/>
      <c r="I26" s="5"/>
      <c r="J26" s="5"/>
      <c r="K26" s="5"/>
      <c r="L26" s="5"/>
    </row>
    <row r="27" spans="1:21" ht="27" thickBot="1">
      <c r="A27" s="122" t="s">
        <v>104</v>
      </c>
      <c r="B27" s="108" t="s">
        <v>105</v>
      </c>
      <c r="C27" s="108" t="s">
        <v>106</v>
      </c>
      <c r="D27" s="108" t="s">
        <v>107</v>
      </c>
      <c r="E27"/>
      <c r="F27" s="5"/>
      <c r="G27" s="5"/>
      <c r="H27" s="5"/>
      <c r="I27" s="5"/>
      <c r="J27" s="5"/>
      <c r="K27" s="5"/>
      <c r="L27" s="5"/>
    </row>
    <row r="28" spans="1:21" ht="13.8" thickTop="1">
      <c r="A28" s="326">
        <v>0.05</v>
      </c>
      <c r="B28" s="327">
        <v>2E-3</v>
      </c>
      <c r="C28" s="327">
        <v>4.0000000000000001E-3</v>
      </c>
      <c r="D28" s="308">
        <v>0.96</v>
      </c>
      <c r="E28"/>
      <c r="F28" s="5"/>
      <c r="G28" s="5"/>
      <c r="H28" s="5"/>
      <c r="I28" s="5"/>
      <c r="J28" s="5"/>
      <c r="K28" s="5"/>
      <c r="L28" s="5"/>
      <c r="M28" s="88"/>
      <c r="N28" s="38"/>
      <c r="O28" s="1299" t="s">
        <v>925</v>
      </c>
      <c r="P28" s="1299"/>
      <c r="Q28" s="1299"/>
      <c r="R28" s="1299"/>
      <c r="S28" s="1299"/>
      <c r="T28" s="1299"/>
      <c r="U28" s="1299"/>
    </row>
    <row r="29" spans="1:21">
      <c r="A29" s="224"/>
      <c r="B29" s="333"/>
      <c r="C29" s="333"/>
      <c r="D29" s="400"/>
      <c r="E29"/>
      <c r="F29" s="5"/>
      <c r="G29" s="5"/>
      <c r="H29" s="5"/>
      <c r="I29" s="5"/>
      <c r="J29" s="5"/>
      <c r="K29" s="5"/>
      <c r="L29" s="5"/>
      <c r="M29" s="88"/>
      <c r="N29" s="38"/>
      <c r="O29" s="38"/>
    </row>
    <row r="30" spans="1:21">
      <c r="A30" s="305" t="s">
        <v>193</v>
      </c>
      <c r="B30" s="333"/>
      <c r="C30" s="333"/>
      <c r="D30" s="400"/>
      <c r="E30"/>
      <c r="F30" s="5"/>
      <c r="G30" s="5"/>
      <c r="H30" s="5"/>
      <c r="I30" s="5"/>
      <c r="J30" s="5"/>
      <c r="K30" s="5"/>
      <c r="L30" s="5"/>
      <c r="M30" s="88"/>
      <c r="N30" s="38"/>
      <c r="O30" s="38"/>
    </row>
    <row r="31" spans="1:21">
      <c r="A31" s="224"/>
      <c r="B31" s="333"/>
      <c r="C31" s="333"/>
      <c r="D31" s="145"/>
      <c r="E31"/>
      <c r="F31" s="5"/>
      <c r="G31" s="5"/>
      <c r="H31" s="5"/>
      <c r="I31" s="5"/>
      <c r="J31" s="5"/>
      <c r="K31" s="5"/>
      <c r="L31" s="5"/>
      <c r="M31" s="88"/>
      <c r="N31" s="38"/>
      <c r="O31" s="38"/>
    </row>
    <row r="32" spans="1:21" ht="13.35" customHeight="1">
      <c r="A32" s="802"/>
      <c r="B32" s="5"/>
      <c r="C32" s="5"/>
      <c r="D32" s="5"/>
      <c r="E32" s="5"/>
      <c r="F32" s="362"/>
      <c r="G32" s="5"/>
      <c r="H32" s="5"/>
      <c r="I32" s="5"/>
      <c r="J32" s="5"/>
      <c r="K32" s="5"/>
      <c r="L32" s="5"/>
      <c r="M32" s="297"/>
      <c r="N32" s="39"/>
      <c r="O32"/>
    </row>
    <row r="33" spans="1:23" ht="13.5" customHeight="1">
      <c r="A33" s="1299" t="s">
        <v>194</v>
      </c>
      <c r="B33" s="1299"/>
      <c r="C33" s="1299"/>
      <c r="D33" s="5"/>
      <c r="E33" s="5"/>
      <c r="F33" s="5"/>
      <c r="G33" s="5"/>
      <c r="H33" s="5"/>
      <c r="I33" s="5"/>
      <c r="J33" s="5"/>
      <c r="K33" s="5"/>
      <c r="L33" s="5"/>
      <c r="M33" s="297"/>
      <c r="N33" s="39"/>
      <c r="O33"/>
    </row>
    <row r="34" spans="1:23" ht="40.200000000000003" thickBot="1">
      <c r="A34" s="324" t="s">
        <v>195</v>
      </c>
      <c r="B34" s="328" t="s">
        <v>196</v>
      </c>
      <c r="C34" s="328" t="s">
        <v>197</v>
      </c>
      <c r="D34" s="328" t="s">
        <v>198</v>
      </c>
      <c r="E34" s="328" t="s">
        <v>199</v>
      </c>
      <c r="F34" s="328" t="s">
        <v>200</v>
      </c>
      <c r="G34" s="329" t="s">
        <v>198</v>
      </c>
      <c r="H34" s="328" t="s">
        <v>201</v>
      </c>
      <c r="I34" s="5"/>
      <c r="J34" s="5"/>
      <c r="K34" s="5"/>
      <c r="L34" s="5"/>
      <c r="M34" s="297"/>
      <c r="N34" s="39"/>
      <c r="O34"/>
    </row>
    <row r="35" spans="1:23">
      <c r="A35" s="812" t="s">
        <v>202</v>
      </c>
      <c r="B35" s="398">
        <v>1</v>
      </c>
      <c r="C35" s="62">
        <v>36400</v>
      </c>
      <c r="D35" s="660">
        <f>C35/$C$40</f>
        <v>1.4371418817138264E-3</v>
      </c>
      <c r="E35" s="62">
        <v>36400</v>
      </c>
      <c r="F35" s="62">
        <v>8</v>
      </c>
      <c r="G35" s="660">
        <f>F35/$F$40</f>
        <v>1.5515204473716127E-3</v>
      </c>
      <c r="H35" s="62">
        <v>7.8</v>
      </c>
      <c r="I35" s="5"/>
      <c r="J35" s="5"/>
      <c r="K35" s="5"/>
      <c r="L35" s="5"/>
      <c r="M35" s="297"/>
      <c r="N35" s="39"/>
      <c r="V35" s="5"/>
      <c r="W35" s="5"/>
    </row>
    <row r="36" spans="1:23">
      <c r="A36" s="812" t="s">
        <v>203</v>
      </c>
      <c r="B36" s="398">
        <v>465</v>
      </c>
      <c r="C36" s="62">
        <v>25200370</v>
      </c>
      <c r="D36" s="660">
        <f t="shared" ref="D36:D39" si="0">C36/$C$40</f>
        <v>0.99495898795836979</v>
      </c>
      <c r="E36" s="62">
        <v>28652342.950962391</v>
      </c>
      <c r="F36" s="62">
        <v>5124.2323999999971</v>
      </c>
      <c r="G36" s="660">
        <f>F36/$F$40</f>
        <v>0.99379391821051355</v>
      </c>
      <c r="H36" s="62">
        <v>5606.3790561469914</v>
      </c>
      <c r="I36" s="5"/>
      <c r="J36" s="5"/>
      <c r="K36" s="5"/>
      <c r="L36" s="5"/>
      <c r="M36" s="297"/>
      <c r="N36" s="39"/>
      <c r="O36" s="5"/>
    </row>
    <row r="37" spans="1:23">
      <c r="A37" s="812" t="s">
        <v>204</v>
      </c>
      <c r="B37" s="398">
        <v>0</v>
      </c>
      <c r="C37" s="62">
        <v>0</v>
      </c>
      <c r="D37" s="660">
        <f t="shared" si="0"/>
        <v>0</v>
      </c>
      <c r="E37" s="62">
        <v>0</v>
      </c>
      <c r="F37" s="62">
        <v>0</v>
      </c>
      <c r="G37" s="660">
        <f t="shared" ref="G37:G39" si="1">F37/$F$40</f>
        <v>0</v>
      </c>
      <c r="H37" s="62">
        <v>0</v>
      </c>
      <c r="I37" s="5"/>
      <c r="J37" s="5"/>
      <c r="K37" s="5"/>
      <c r="L37" s="5"/>
      <c r="M37" s="297"/>
      <c r="N37" s="39"/>
      <c r="O37"/>
    </row>
    <row r="38" spans="1:23">
      <c r="A38" s="812" t="s">
        <v>205</v>
      </c>
      <c r="B38" s="398">
        <v>16</v>
      </c>
      <c r="C38" s="62">
        <v>90410</v>
      </c>
      <c r="D38" s="660">
        <f t="shared" si="0"/>
        <v>3.5695603715864572E-3</v>
      </c>
      <c r="E38" s="62">
        <v>103569.75</v>
      </c>
      <c r="F38" s="62">
        <v>24</v>
      </c>
      <c r="G38" s="660">
        <f>F38/$F$40</f>
        <v>4.654561342114838E-3</v>
      </c>
      <c r="H38" s="62">
        <v>30.678000000000001</v>
      </c>
      <c r="I38" s="5"/>
      <c r="J38" s="5"/>
      <c r="K38" s="5"/>
      <c r="L38" s="5"/>
      <c r="M38" s="297"/>
      <c r="N38" s="39"/>
      <c r="O38"/>
    </row>
    <row r="39" spans="1:23">
      <c r="A39" s="812" t="s">
        <v>206</v>
      </c>
      <c r="B39" s="398">
        <v>1</v>
      </c>
      <c r="C39" s="62">
        <v>869</v>
      </c>
      <c r="D39" s="660">
        <f t="shared" si="0"/>
        <v>3.430978832992624E-5</v>
      </c>
      <c r="E39" s="62">
        <v>869.3</v>
      </c>
      <c r="F39" s="62">
        <v>0</v>
      </c>
      <c r="G39" s="660">
        <f t="shared" si="1"/>
        <v>0</v>
      </c>
      <c r="H39" s="62">
        <v>9.2899999999999996E-2</v>
      </c>
      <c r="I39" s="5"/>
      <c r="J39" s="5"/>
      <c r="K39" s="5"/>
      <c r="L39" s="5"/>
      <c r="M39" s="297"/>
      <c r="N39" s="39"/>
      <c r="O39"/>
    </row>
    <row r="40" spans="1:23" ht="13.8" thickBot="1">
      <c r="A40" s="526" t="s">
        <v>34</v>
      </c>
      <c r="B40" s="527">
        <f>SUM(B35:B39)</f>
        <v>483</v>
      </c>
      <c r="C40" s="527">
        <f t="shared" ref="C40:H40" si="2">SUM(C35:C39)</f>
        <v>25328049</v>
      </c>
      <c r="D40" s="528">
        <f t="shared" si="2"/>
        <v>1</v>
      </c>
      <c r="E40" s="527">
        <f t="shared" si="2"/>
        <v>28793182.000962391</v>
      </c>
      <c r="F40" s="527">
        <f>SUM(F35:F39)</f>
        <v>5156.2323999999971</v>
      </c>
      <c r="G40" s="528">
        <f t="shared" si="2"/>
        <v>1</v>
      </c>
      <c r="H40" s="527">
        <f t="shared" si="2"/>
        <v>5644.9499561469911</v>
      </c>
      <c r="I40" s="5"/>
      <c r="J40" s="5"/>
      <c r="K40" s="5"/>
      <c r="L40" s="5"/>
      <c r="M40" s="297"/>
      <c r="N40" s="39"/>
      <c r="O40"/>
    </row>
    <row r="41" spans="1:23" ht="13.8" thickTop="1">
      <c r="A41" s="250"/>
      <c r="B41"/>
      <c r="C41"/>
      <c r="D41" s="5"/>
      <c r="E41" s="5"/>
      <c r="F41" s="5"/>
      <c r="G41" s="5"/>
      <c r="H41" s="5"/>
      <c r="I41" s="5"/>
      <c r="J41" s="5"/>
      <c r="K41" s="5"/>
      <c r="L41" s="5"/>
      <c r="M41" s="297"/>
      <c r="N41" s="39"/>
      <c r="O41"/>
    </row>
    <row r="42" spans="1:23">
      <c r="A42" s="305" t="s">
        <v>189</v>
      </c>
      <c r="B42" s="5"/>
      <c r="C42" s="5"/>
      <c r="D42" s="5"/>
      <c r="E42" s="5"/>
      <c r="F42" s="5"/>
      <c r="G42" s="5"/>
      <c r="H42" s="5"/>
      <c r="I42" s="5"/>
      <c r="J42" s="5"/>
      <c r="K42" s="5"/>
      <c r="L42" s="5"/>
      <c r="M42" s="297"/>
      <c r="N42" s="39"/>
      <c r="O42"/>
    </row>
    <row r="43" spans="1:23">
      <c r="A43" s="305"/>
      <c r="B43" s="5"/>
      <c r="C43" s="5"/>
      <c r="D43" s="5"/>
      <c r="E43" s="5"/>
      <c r="F43" s="5"/>
      <c r="G43" s="5"/>
      <c r="H43" s="5"/>
      <c r="I43" s="5"/>
      <c r="J43" s="5"/>
      <c r="K43" s="5"/>
      <c r="L43" s="5"/>
      <c r="M43" s="297"/>
      <c r="N43"/>
      <c r="O43"/>
    </row>
    <row r="44" spans="1:23" ht="4.95" customHeight="1">
      <c r="A44" s="1328"/>
      <c r="B44" s="1328"/>
      <c r="C44" s="1328"/>
      <c r="D44" s="1328"/>
      <c r="E44" s="1328"/>
      <c r="F44" s="1328"/>
      <c r="G44" s="1328"/>
      <c r="H44" s="1328"/>
      <c r="I44" s="1328"/>
      <c r="J44" s="805"/>
      <c r="K44" s="805"/>
      <c r="L44" s="805"/>
      <c r="M44" s="151"/>
      <c r="N44"/>
      <c r="O44"/>
    </row>
    <row r="45" spans="1:23" ht="12.75" customHeight="1">
      <c r="A45" s="1283"/>
      <c r="B45" s="1283"/>
      <c r="C45" s="1283"/>
      <c r="D45" s="1283"/>
      <c r="E45"/>
      <c r="F45"/>
      <c r="G45"/>
      <c r="H45"/>
      <c r="I45"/>
      <c r="J45"/>
      <c r="K45"/>
      <c r="L45"/>
      <c r="M45" s="85"/>
      <c r="N45" s="5"/>
      <c r="O45" s="5"/>
    </row>
    <row r="46" spans="1:23" ht="15.6">
      <c r="A46" s="1290" t="s">
        <v>207</v>
      </c>
      <c r="B46" s="1290"/>
      <c r="C46" s="1290"/>
      <c r="D46" s="1290"/>
      <c r="E46" s="1290"/>
      <c r="F46" s="5"/>
      <c r="G46" s="5"/>
      <c r="H46" s="5"/>
      <c r="I46" s="5"/>
      <c r="J46" s="5"/>
      <c r="K46" s="5"/>
      <c r="L46" s="5"/>
      <c r="M46" s="297"/>
      <c r="N46" s="39"/>
      <c r="O46"/>
    </row>
    <row r="48" spans="1:23">
      <c r="A48" s="1299" t="s">
        <v>208</v>
      </c>
      <c r="B48" s="1299"/>
      <c r="C48" s="1299"/>
      <c r="D48" s="1299"/>
      <c r="E48" s="1299"/>
      <c r="M48" s="297"/>
      <c r="N48" s="39"/>
      <c r="O48"/>
    </row>
    <row r="49" spans="1:22" ht="13.5" customHeight="1" thickBot="1">
      <c r="A49" s="1329" t="s">
        <v>209</v>
      </c>
      <c r="B49" s="1330" t="s">
        <v>210</v>
      </c>
      <c r="C49" s="1330"/>
      <c r="D49" s="1330"/>
      <c r="E49" s="1330"/>
      <c r="F49" s="1331" t="s">
        <v>211</v>
      </c>
      <c r="G49" s="296"/>
      <c r="H49" s="33"/>
      <c r="I49"/>
      <c r="J49"/>
      <c r="K49"/>
      <c r="L49"/>
      <c r="M49" s="298"/>
      <c r="N49" s="28"/>
      <c r="O49" s="304"/>
      <c r="P49" s="304"/>
      <c r="Q49" s="304"/>
      <c r="R49" s="304"/>
      <c r="S49" s="304"/>
      <c r="T49" s="304"/>
      <c r="U49" s="304"/>
    </row>
    <row r="50" spans="1:22" ht="27" customHeight="1" thickBot="1">
      <c r="A50" s="1330"/>
      <c r="B50" s="806" t="s">
        <v>212</v>
      </c>
      <c r="C50" s="806" t="s">
        <v>213</v>
      </c>
      <c r="D50" s="806" t="s">
        <v>214</v>
      </c>
      <c r="E50" s="806" t="s">
        <v>215</v>
      </c>
      <c r="F50" s="1331"/>
      <c r="G50" s="296"/>
      <c r="H50" s="41"/>
      <c r="I50"/>
      <c r="J50"/>
      <c r="K50"/>
      <c r="L50"/>
      <c r="M50" s="86"/>
      <c r="N50" s="29"/>
      <c r="O50" s="45"/>
    </row>
    <row r="51" spans="1:22" ht="13.35" customHeight="1">
      <c r="A51" s="142" t="s">
        <v>216</v>
      </c>
      <c r="B51" s="330">
        <v>1.0199121060220016</v>
      </c>
      <c r="C51" s="330">
        <v>1.0398242120440035</v>
      </c>
      <c r="D51" s="330">
        <v>0.63952056927166234</v>
      </c>
      <c r="E51" s="331">
        <v>4584.1977696580998</v>
      </c>
      <c r="F51" s="2">
        <v>33</v>
      </c>
      <c r="G51" s="35"/>
      <c r="H51" s="40"/>
      <c r="I51"/>
      <c r="J51"/>
      <c r="K51"/>
      <c r="L51"/>
      <c r="M51" s="298"/>
      <c r="N51" s="28"/>
      <c r="O51" s="45"/>
    </row>
    <row r="52" spans="1:22" ht="13.2" customHeight="1">
      <c r="A52" s="142" t="s">
        <v>217</v>
      </c>
      <c r="B52" s="330">
        <v>1.2513298119593963</v>
      </c>
      <c r="C52" s="330">
        <v>1.3899883395706683</v>
      </c>
      <c r="D52" s="330">
        <v>0.69254248934399287</v>
      </c>
      <c r="E52" s="331">
        <v>3635.5782994511728</v>
      </c>
      <c r="F52" s="2">
        <v>29</v>
      </c>
      <c r="H52" s="40"/>
      <c r="I52"/>
      <c r="J52"/>
      <c r="K52"/>
      <c r="L52"/>
      <c r="M52" s="297"/>
      <c r="N52" s="295"/>
      <c r="O52" s="31"/>
    </row>
    <row r="53" spans="1:22" ht="13.2" customHeight="1">
      <c r="A53" s="142" t="s">
        <v>218</v>
      </c>
      <c r="B53" s="330">
        <v>1.0916533542788356</v>
      </c>
      <c r="C53" s="330">
        <v>1.3561421733493839</v>
      </c>
      <c r="D53" s="330">
        <v>0.73223684055419436</v>
      </c>
      <c r="E53" s="331">
        <v>4924.683119588185</v>
      </c>
      <c r="F53" s="2">
        <v>61</v>
      </c>
      <c r="G53" s="296"/>
      <c r="H53" s="37"/>
      <c r="I53"/>
      <c r="J53"/>
      <c r="K53"/>
      <c r="L53"/>
      <c r="O53" s="1327"/>
      <c r="P53" s="1327"/>
      <c r="Q53" s="1327"/>
      <c r="R53" s="1327"/>
      <c r="S53" s="1327"/>
      <c r="T53" s="1327"/>
    </row>
    <row r="54" spans="1:22">
      <c r="A54" s="142" t="s">
        <v>219</v>
      </c>
      <c r="B54" s="330">
        <v>1.122308006029245</v>
      </c>
      <c r="C54" s="330">
        <v>1.2909232024116974</v>
      </c>
      <c r="D54" s="330">
        <v>0.74488184874220065</v>
      </c>
      <c r="E54" s="331">
        <v>4920.8005957253117</v>
      </c>
      <c r="F54" s="2">
        <v>103</v>
      </c>
      <c r="G54" s="35"/>
      <c r="I54" s="5"/>
      <c r="J54" s="5"/>
      <c r="K54" s="5"/>
      <c r="L54" s="5"/>
    </row>
    <row r="55" spans="1:22">
      <c r="A55" s="142" t="s">
        <v>220</v>
      </c>
      <c r="B55" s="330">
        <v>1.1739333008597532</v>
      </c>
      <c r="C55" s="330">
        <v>1.3293330085975255</v>
      </c>
      <c r="D55" s="330">
        <v>0.62506777400492997</v>
      </c>
      <c r="E55" s="331">
        <v>3642.1242783490247</v>
      </c>
      <c r="F55" s="2">
        <v>45</v>
      </c>
      <c r="G55" s="296"/>
      <c r="H55" s="246"/>
      <c r="I55" s="246"/>
      <c r="J55" s="246"/>
      <c r="K55" s="246"/>
      <c r="L55" s="246"/>
      <c r="M55" s="89"/>
      <c r="N55" s="296"/>
      <c r="O55" s="38"/>
      <c r="V55" s="15"/>
    </row>
    <row r="56" spans="1:22">
      <c r="A56" s="142" t="s">
        <v>221</v>
      </c>
      <c r="B56" s="330">
        <v>1</v>
      </c>
      <c r="C56" s="330">
        <v>1.2199999999999998</v>
      </c>
      <c r="D56" s="330">
        <v>0.54653967921182101</v>
      </c>
      <c r="E56" s="331">
        <v>3611.4341564713682</v>
      </c>
      <c r="F56" s="2">
        <v>60</v>
      </c>
      <c r="G56" s="36"/>
      <c r="I56"/>
      <c r="J56"/>
      <c r="K56"/>
      <c r="L56"/>
      <c r="M56" s="89"/>
      <c r="N56" s="296"/>
      <c r="O56" s="41"/>
      <c r="S56" s="16"/>
      <c r="V56" s="15"/>
    </row>
    <row r="57" spans="1:22">
      <c r="A57" s="142" t="s">
        <v>222</v>
      </c>
      <c r="B57" s="613">
        <v>1</v>
      </c>
      <c r="C57" s="613">
        <v>1</v>
      </c>
      <c r="D57" s="613">
        <v>0</v>
      </c>
      <c r="E57" s="61">
        <v>5391.9547223676482</v>
      </c>
      <c r="F57" s="2">
        <v>18</v>
      </c>
      <c r="G57" s="36"/>
      <c r="I57"/>
      <c r="J57"/>
      <c r="K57"/>
      <c r="L57"/>
      <c r="M57" s="88"/>
      <c r="N57" s="38"/>
      <c r="O57" s="346"/>
      <c r="P57" s="346"/>
      <c r="Q57" s="346"/>
      <c r="R57" s="346"/>
      <c r="S57" s="346"/>
      <c r="T57" s="346"/>
      <c r="U57" s="346"/>
    </row>
    <row r="58" spans="1:22">
      <c r="A58" s="305"/>
      <c r="B58" s="3"/>
      <c r="C58" s="296"/>
      <c r="D58" s="296"/>
      <c r="E58" s="296"/>
      <c r="F58" s="296"/>
      <c r="G58" s="296"/>
      <c r="H58" s="296"/>
      <c r="I58" s="296"/>
      <c r="J58" s="296"/>
      <c r="K58" s="296"/>
      <c r="L58" s="296"/>
      <c r="O58" s="777"/>
      <c r="S58" s="16"/>
    </row>
    <row r="59" spans="1:22">
      <c r="A59" s="305" t="s">
        <v>223</v>
      </c>
      <c r="B59" s="3"/>
      <c r="C59" s="296"/>
      <c r="D59" s="296"/>
      <c r="E59" s="296"/>
      <c r="F59" s="296"/>
      <c r="G59" s="296"/>
      <c r="H59" s="296"/>
      <c r="I59" s="296"/>
      <c r="J59" s="296"/>
      <c r="K59" s="296"/>
      <c r="L59" s="296"/>
      <c r="O59" s="40"/>
      <c r="Q59" s="1"/>
      <c r="S59" s="14"/>
      <c r="T59" s="23"/>
      <c r="U59" s="24"/>
    </row>
    <row r="60" spans="1:22">
      <c r="A60" s="305"/>
      <c r="B60" s="3"/>
      <c r="C60" s="296"/>
      <c r="D60" s="296"/>
      <c r="E60" s="296"/>
      <c r="F60" s="296"/>
      <c r="G60" s="296"/>
      <c r="H60" s="296"/>
      <c r="I60" s="296"/>
      <c r="J60" s="296"/>
      <c r="K60" s="296"/>
      <c r="L60" s="296"/>
      <c r="O60" s="40"/>
      <c r="Q60" s="1"/>
      <c r="S60" s="14"/>
      <c r="T60" s="23"/>
      <c r="U60" s="24"/>
    </row>
    <row r="61" spans="1:22">
      <c r="A61" s="305"/>
      <c r="B61" s="3"/>
      <c r="C61" s="296"/>
      <c r="D61" s="296"/>
      <c r="E61" s="296"/>
      <c r="F61" s="296"/>
      <c r="G61" s="296"/>
      <c r="H61" s="296"/>
      <c r="I61" s="296"/>
      <c r="J61" s="296"/>
      <c r="K61" s="296"/>
      <c r="L61" s="296"/>
      <c r="O61" s="40"/>
      <c r="Q61" s="1"/>
      <c r="S61" s="14"/>
      <c r="T61" s="23"/>
      <c r="U61" s="24"/>
    </row>
    <row r="62" spans="1:22" ht="13.5" customHeight="1">
      <c r="A62" s="1299" t="s">
        <v>224</v>
      </c>
      <c r="B62" s="1299"/>
      <c r="C62" s="1299"/>
      <c r="D62" s="1299"/>
      <c r="E62" s="1299"/>
      <c r="F62" s="1299"/>
      <c r="G62" s="1299"/>
      <c r="H62" s="5"/>
      <c r="M62" s="89"/>
      <c r="N62"/>
      <c r="O62" s="14"/>
      <c r="P62" s="23"/>
      <c r="Q62" s="24"/>
      <c r="R62" s="15"/>
    </row>
    <row r="63" spans="1:22" ht="27.75" customHeight="1" thickBot="1">
      <c r="A63" s="325" t="s">
        <v>225</v>
      </c>
      <c r="B63" s="806" t="s">
        <v>226</v>
      </c>
      <c r="C63" s="806" t="s">
        <v>227</v>
      </c>
      <c r="D63" s="806" t="s">
        <v>228</v>
      </c>
      <c r="E63" s="818" t="s">
        <v>229</v>
      </c>
      <c r="F63" s="818" t="s">
        <v>105</v>
      </c>
      <c r="G63" s="818" t="s">
        <v>230</v>
      </c>
      <c r="H63" s="101"/>
      <c r="I63"/>
      <c r="J63"/>
      <c r="K63"/>
      <c r="L63"/>
      <c r="M63" s="89"/>
      <c r="N63"/>
      <c r="O63" s="14"/>
      <c r="P63" s="23"/>
      <c r="Q63" s="24"/>
      <c r="R63" s="15"/>
    </row>
    <row r="64" spans="1:22" ht="26.4">
      <c r="A64" s="1" t="s">
        <v>231</v>
      </c>
      <c r="B64" s="150" t="s">
        <v>232</v>
      </c>
      <c r="C64" s="82">
        <v>56</v>
      </c>
      <c r="D64" s="82">
        <v>2017</v>
      </c>
      <c r="E64" s="505">
        <v>0.08</v>
      </c>
      <c r="F64" s="83">
        <v>5.0000000000000001E-3</v>
      </c>
      <c r="G64" s="128" t="s">
        <v>233</v>
      </c>
      <c r="H64" s="127"/>
      <c r="I64"/>
      <c r="J64"/>
      <c r="K64"/>
      <c r="L64"/>
      <c r="M64" s="89"/>
      <c r="N64"/>
      <c r="O64" s="14"/>
      <c r="P64" s="23"/>
      <c r="Q64" s="24"/>
      <c r="R64" s="15"/>
    </row>
    <row r="65" spans="1:32" ht="12.75" customHeight="1">
      <c r="A65" s="1" t="s">
        <v>234</v>
      </c>
      <c r="B65" s="651" t="s">
        <v>235</v>
      </c>
      <c r="C65" s="82">
        <v>19</v>
      </c>
      <c r="D65" s="82">
        <v>2017</v>
      </c>
      <c r="E65" s="83">
        <v>0.05</v>
      </c>
      <c r="F65" s="213" t="s">
        <v>233</v>
      </c>
      <c r="G65" s="83">
        <v>4.0000000000000001E-3</v>
      </c>
      <c r="H65" s="127"/>
      <c r="I65"/>
      <c r="J65"/>
      <c r="K65"/>
      <c r="L65"/>
      <c r="M65" s="89"/>
      <c r="N65"/>
      <c r="O65" s="16"/>
    </row>
    <row r="66" spans="1:32" ht="13.35" customHeight="1">
      <c r="A66" s="305"/>
      <c r="B66" s="3"/>
      <c r="C66" s="296"/>
      <c r="D66" s="296"/>
      <c r="E66" s="296"/>
      <c r="F66" s="296"/>
      <c r="G66" s="296"/>
      <c r="H66" s="296"/>
      <c r="I66" s="296"/>
      <c r="J66" s="296"/>
      <c r="K66" s="296"/>
      <c r="L66" s="296"/>
      <c r="O66" s="40"/>
      <c r="S66" s="14"/>
      <c r="T66" s="23"/>
      <c r="U66" s="24"/>
    </row>
    <row r="67" spans="1:32" ht="12.75" customHeight="1">
      <c r="H67" s="101"/>
      <c r="M67" s="89"/>
      <c r="N67"/>
      <c r="O67" s="14"/>
      <c r="P67" s="23"/>
      <c r="Q67" s="24"/>
    </row>
    <row r="68" spans="1:32" ht="12.75" customHeight="1">
      <c r="A68" s="370" t="s">
        <v>236</v>
      </c>
      <c r="B68" s="81"/>
      <c r="C68" s="82"/>
      <c r="D68" s="82"/>
      <c r="E68" s="83"/>
      <c r="F68" s="213"/>
      <c r="G68" s="83"/>
      <c r="H68" s="127"/>
      <c r="I68"/>
      <c r="J68"/>
      <c r="K68"/>
      <c r="L68"/>
      <c r="M68" s="89"/>
      <c r="N68"/>
      <c r="O68" s="1299" t="s">
        <v>926</v>
      </c>
      <c r="P68" s="1299"/>
      <c r="Q68" s="1299"/>
      <c r="R68" s="1299"/>
      <c r="S68" s="1299"/>
      <c r="T68" s="1299"/>
      <c r="U68" s="1299"/>
      <c r="Z68" s="1299" t="s">
        <v>927</v>
      </c>
      <c r="AA68" s="1299"/>
      <c r="AB68" s="1299"/>
      <c r="AC68" s="1299"/>
      <c r="AD68" s="1299"/>
      <c r="AE68" s="1299"/>
      <c r="AF68" s="1299"/>
    </row>
    <row r="69" spans="1:32" ht="53.4" thickBot="1">
      <c r="A69" s="810" t="s">
        <v>237</v>
      </c>
      <c r="B69" s="810" t="s">
        <v>238</v>
      </c>
      <c r="C69" s="810" t="s">
        <v>197</v>
      </c>
      <c r="D69" s="810" t="s">
        <v>200</v>
      </c>
      <c r="E69" s="810" t="s">
        <v>199</v>
      </c>
      <c r="F69" s="810" t="s">
        <v>201</v>
      </c>
      <c r="G69" s="810" t="s">
        <v>239</v>
      </c>
      <c r="H69" s="810" t="s">
        <v>240</v>
      </c>
      <c r="I69" s="810" t="s">
        <v>241</v>
      </c>
      <c r="J69" s="810" t="s">
        <v>242</v>
      </c>
      <c r="K69" s="810" t="s">
        <v>243</v>
      </c>
      <c r="L69" s="810" t="s">
        <v>244</v>
      </c>
      <c r="M69" s="89"/>
      <c r="N69"/>
      <c r="O69" s="810" t="s">
        <v>245</v>
      </c>
      <c r="P69" s="810" t="s">
        <v>246</v>
      </c>
      <c r="Q69" s="24"/>
      <c r="R69" s="15"/>
    </row>
    <row r="70" spans="1:32" ht="26.4">
      <c r="A70" s="240" t="s">
        <v>247</v>
      </c>
      <c r="B70" s="3">
        <v>166.1</v>
      </c>
      <c r="C70" s="371">
        <v>7485726.7999999998</v>
      </c>
      <c r="D70" s="84">
        <v>1703.5</v>
      </c>
      <c r="E70" s="84">
        <v>9520826.409</v>
      </c>
      <c r="F70" s="379">
        <v>1779.338829</v>
      </c>
      <c r="G70" s="657">
        <f>E70/C70</f>
        <v>1.271863997093776</v>
      </c>
      <c r="H70" s="221">
        <f>F70/D70</f>
        <v>1.0445194182565307</v>
      </c>
      <c r="I70" s="132">
        <f t="shared" ref="I70:I81" si="3">C70/$C$81</f>
        <v>0.29555086201071273</v>
      </c>
      <c r="J70" s="132">
        <f t="shared" ref="J70:J81" si="4">D70/$D$81</f>
        <v>0.33036004124739526</v>
      </c>
      <c r="K70" s="64">
        <v>5.7000000000000002E-2</v>
      </c>
      <c r="L70" s="64">
        <v>-2.4E-2</v>
      </c>
      <c r="M70" s="89"/>
      <c r="N70" s="5"/>
      <c r="O70" s="64">
        <f>E70/$E$81</f>
        <v>0.33066253011293562</v>
      </c>
      <c r="P70" s="23">
        <f>F70/$F$81</f>
        <v>0.31520896428351652</v>
      </c>
      <c r="Q70" s="5"/>
      <c r="R70" s="15"/>
    </row>
    <row r="71" spans="1:32" ht="26.4">
      <c r="A71" s="240" t="s">
        <v>249</v>
      </c>
      <c r="B71" s="3">
        <v>169.1</v>
      </c>
      <c r="C71" s="371">
        <v>2507272.9</v>
      </c>
      <c r="D71" s="84">
        <v>569.77</v>
      </c>
      <c r="E71" s="84">
        <v>3319134.4929999998</v>
      </c>
      <c r="F71" s="379">
        <v>605.86955899999998</v>
      </c>
      <c r="G71" s="657">
        <f t="shared" ref="G71:H81" si="5">E71/C71</f>
        <v>1.3238026435016308</v>
      </c>
      <c r="H71" s="221">
        <f t="shared" si="5"/>
        <v>1.0633581252084174</v>
      </c>
      <c r="I71" s="132">
        <f t="shared" si="3"/>
        <v>9.8991946498915726E-2</v>
      </c>
      <c r="J71" s="132">
        <f t="shared" si="4"/>
        <v>0.11049559184122594</v>
      </c>
      <c r="K71" s="64">
        <v>2.1000000000000001E-2</v>
      </c>
      <c r="L71" s="64">
        <v>-4.0000000000000001E-3</v>
      </c>
      <c r="M71" s="89"/>
      <c r="N71" s="246"/>
      <c r="O71" s="64">
        <f t="shared" ref="O71:O81" si="6">E71/$E$81</f>
        <v>0.11527501522378568</v>
      </c>
      <c r="P71" s="23">
        <f t="shared" ref="P71:P81" si="7">F71/$F$81</f>
        <v>0.10732948276671418</v>
      </c>
      <c r="Q71" s="246"/>
      <c r="R71" s="15"/>
    </row>
    <row r="72" spans="1:32" s="5" customFormat="1" ht="26.4">
      <c r="A72" s="240" t="s">
        <v>670</v>
      </c>
      <c r="B72" s="3">
        <v>220.1</v>
      </c>
      <c r="C72" s="371">
        <v>2116593.4</v>
      </c>
      <c r="D72" s="84">
        <v>382.32</v>
      </c>
      <c r="E72" s="84">
        <v>1751222.9939999999</v>
      </c>
      <c r="F72" s="379">
        <v>306.34830720000002</v>
      </c>
      <c r="G72" s="657">
        <f t="shared" si="5"/>
        <v>0.82737808499261123</v>
      </c>
      <c r="H72" s="221">
        <f>F72/D72</f>
        <v>0.80128768361581926</v>
      </c>
      <c r="I72" s="132">
        <f t="shared" si="3"/>
        <v>8.3567169976893271E-2</v>
      </c>
      <c r="J72" s="132">
        <f t="shared" si="4"/>
        <v>7.4143381843090203E-2</v>
      </c>
      <c r="K72" s="64">
        <v>-2.8000000000000001E-2</v>
      </c>
      <c r="L72" s="64">
        <v>-2.3E-2</v>
      </c>
      <c r="M72" s="89"/>
      <c r="N72"/>
      <c r="O72" s="64">
        <f t="shared" si="6"/>
        <v>6.0820752433906729E-2</v>
      </c>
      <c r="P72" s="23">
        <f t="shared" si="7"/>
        <v>5.4269446071038646E-2</v>
      </c>
      <c r="Q72"/>
    </row>
    <row r="73" spans="1:32" s="5" customFormat="1" ht="12.75" customHeight="1">
      <c r="A73" s="1094" t="s">
        <v>671</v>
      </c>
      <c r="B73" s="3">
        <v>112.2</v>
      </c>
      <c r="C73" s="371">
        <v>845335.4</v>
      </c>
      <c r="D73" s="84">
        <v>161.37</v>
      </c>
      <c r="E73" s="84">
        <v>1477837.6966061017</v>
      </c>
      <c r="F73" s="379">
        <v>265.03655359999999</v>
      </c>
      <c r="G73" s="657">
        <f t="shared" si="5"/>
        <v>1.7482264395955756</v>
      </c>
      <c r="H73" s="221">
        <f>F73/D73</f>
        <v>1.642415279172089</v>
      </c>
      <c r="I73" s="132">
        <f t="shared" si="3"/>
        <v>3.3375464111002645E-2</v>
      </c>
      <c r="J73" s="132">
        <f t="shared" si="4"/>
        <v>3.1294511215786427E-2</v>
      </c>
      <c r="K73" s="64">
        <v>2.1000000000000001E-2</v>
      </c>
      <c r="L73" s="64">
        <v>1.7999999999999999E-2</v>
      </c>
      <c r="M73" s="89"/>
      <c r="N73"/>
      <c r="O73" s="64">
        <f t="shared" si="6"/>
        <v>5.1325959624062979E-2</v>
      </c>
      <c r="P73" s="23">
        <f t="shared" si="7"/>
        <v>4.6951090031840531E-2</v>
      </c>
      <c r="Q73"/>
    </row>
    <row r="74" spans="1:32" ht="12.75" customHeight="1">
      <c r="A74" s="240" t="s">
        <v>252</v>
      </c>
      <c r="B74" s="3">
        <v>172.1</v>
      </c>
      <c r="C74" s="371">
        <v>1184140.3999999999</v>
      </c>
      <c r="D74" s="84">
        <v>269.08999999999997</v>
      </c>
      <c r="E74" s="84">
        <v>1349774.3689999999</v>
      </c>
      <c r="F74" s="379">
        <v>250.2124882</v>
      </c>
      <c r="G74" s="657">
        <f t="shared" si="5"/>
        <v>1.1398769681365488</v>
      </c>
      <c r="H74" s="221">
        <f>F74/D74</f>
        <v>0.92984684752313362</v>
      </c>
      <c r="I74" s="132">
        <f t="shared" si="3"/>
        <v>4.6752135806199899E-2</v>
      </c>
      <c r="J74" s="132">
        <f t="shared" si="4"/>
        <v>5.2184668916502253E-2</v>
      </c>
      <c r="K74" s="64">
        <v>0</v>
      </c>
      <c r="L74" s="64">
        <v>-8.9999999999999993E-3</v>
      </c>
      <c r="M74" s="89"/>
      <c r="O74" s="64">
        <f t="shared" si="6"/>
        <v>4.6878263373568783E-2</v>
      </c>
      <c r="P74" s="23">
        <f t="shared" si="7"/>
        <v>4.4325014421591986E-2</v>
      </c>
    </row>
    <row r="75" spans="1:32" ht="12.75" customHeight="1">
      <c r="A75" s="240" t="s">
        <v>250</v>
      </c>
      <c r="B75" s="3">
        <v>223.1</v>
      </c>
      <c r="C75" s="371">
        <v>1694437.2</v>
      </c>
      <c r="D75" s="84">
        <v>306.07</v>
      </c>
      <c r="E75" s="84">
        <v>1282225.943</v>
      </c>
      <c r="F75" s="379">
        <v>221.1325239</v>
      </c>
      <c r="G75" s="657">
        <f t="shared" si="5"/>
        <v>0.75672674266122109</v>
      </c>
      <c r="H75" s="221">
        <f>F75/D75</f>
        <v>0.72249003136537393</v>
      </c>
      <c r="I75" s="132">
        <f t="shared" si="3"/>
        <v>6.6899632923154304E-2</v>
      </c>
      <c r="J75" s="132">
        <f t="shared" si="4"/>
        <v>5.9356206530431624E-2</v>
      </c>
      <c r="K75" s="64">
        <v>-2.7E-2</v>
      </c>
      <c r="L75" s="64">
        <v>-2.3E-2</v>
      </c>
      <c r="M75" s="89"/>
      <c r="O75" s="64">
        <f t="shared" si="6"/>
        <v>4.453227653515815E-2</v>
      </c>
      <c r="P75" s="23">
        <f t="shared" si="7"/>
        <v>3.9173513606226687E-2</v>
      </c>
    </row>
    <row r="76" spans="1:32" ht="12.75" customHeight="1">
      <c r="A76" s="240" t="s">
        <v>251</v>
      </c>
      <c r="B76" s="3">
        <v>115.1</v>
      </c>
      <c r="C76" s="371">
        <v>1082598.5</v>
      </c>
      <c r="D76" s="84">
        <v>219.99</v>
      </c>
      <c r="E76" s="84">
        <v>1241702.199</v>
      </c>
      <c r="F76" s="379">
        <v>592.30871249999996</v>
      </c>
      <c r="G76" s="657">
        <f t="shared" si="5"/>
        <v>1.1469646401690008</v>
      </c>
      <c r="H76" s="221">
        <f t="shared" si="5"/>
        <v>2.6924347129414969</v>
      </c>
      <c r="I76" s="132">
        <f t="shared" si="3"/>
        <v>4.2743066696810869E-2</v>
      </c>
      <c r="J76" s="132">
        <f t="shared" si="4"/>
        <v>4.2662697665990304E-2</v>
      </c>
      <c r="K76" s="64">
        <v>1E-3</v>
      </c>
      <c r="L76" s="64">
        <v>7.0999999999999994E-2</v>
      </c>
      <c r="M76" s="89"/>
      <c r="O76" s="64">
        <f t="shared" si="6"/>
        <v>4.3124868906339063E-2</v>
      </c>
      <c r="P76" s="23">
        <f t="shared" si="7"/>
        <v>0.10492718573907328</v>
      </c>
    </row>
    <row r="77" spans="1:32" ht="12.75" customHeight="1">
      <c r="A77" s="240" t="s">
        <v>248</v>
      </c>
      <c r="B77" s="3">
        <v>221.2</v>
      </c>
      <c r="C77" s="371">
        <v>1600603.6</v>
      </c>
      <c r="D77" s="84">
        <v>231.09</v>
      </c>
      <c r="E77" s="84">
        <v>1092816.4879999999</v>
      </c>
      <c r="F77" s="379">
        <v>191.99826150000001</v>
      </c>
      <c r="G77" s="221">
        <f t="shared" ref="G77:H80" si="8">E77/C77</f>
        <v>0.6827527365301439</v>
      </c>
      <c r="H77" s="221">
        <f t="shared" si="8"/>
        <v>0.83083760223289627</v>
      </c>
      <c r="I77" s="132">
        <f>C77/$C$81</f>
        <v>6.3194902292914315E-2</v>
      </c>
      <c r="J77" s="132">
        <f>D77/$D$81</f>
        <v>4.4815322531177322E-2</v>
      </c>
      <c r="K77" s="64">
        <v>-3.1E-2</v>
      </c>
      <c r="L77" s="64">
        <v>-1.2E-2</v>
      </c>
      <c r="M77" s="89"/>
      <c r="O77" s="64"/>
      <c r="P77" s="23"/>
    </row>
    <row r="78" spans="1:32" ht="12.75" customHeight="1">
      <c r="A78" s="385" t="s">
        <v>389</v>
      </c>
      <c r="B78" s="2">
        <v>109.1</v>
      </c>
      <c r="C78" s="371">
        <v>863030.6</v>
      </c>
      <c r="D78" s="84">
        <v>175.56</v>
      </c>
      <c r="E78" s="84">
        <v>1008719.472</v>
      </c>
      <c r="F78" s="379">
        <v>184.7794552</v>
      </c>
      <c r="G78" s="221">
        <f t="shared" si="8"/>
        <v>1.1688107837659523</v>
      </c>
      <c r="H78" s="221">
        <f t="shared" si="8"/>
        <v>1.0525145545682388</v>
      </c>
      <c r="I78" s="132">
        <f>C78/$C$81</f>
        <v>3.4074104570797674E-2</v>
      </c>
      <c r="J78" s="132">
        <f>D78/$D$81</f>
        <v>3.4046380300201184E-2</v>
      </c>
      <c r="K78" s="64">
        <v>1E-3</v>
      </c>
      <c r="L78" s="64">
        <v>-1E-3</v>
      </c>
      <c r="M78" s="89"/>
      <c r="O78" s="64">
        <f t="shared" si="6"/>
        <v>3.5033275312152001E-2</v>
      </c>
      <c r="P78" s="23">
        <f t="shared" si="7"/>
        <v>3.273358606308728E-2</v>
      </c>
    </row>
    <row r="79" spans="1:32" ht="12.75" customHeight="1">
      <c r="A79" s="841" t="s">
        <v>672</v>
      </c>
      <c r="B79" s="842">
        <v>226</v>
      </c>
      <c r="C79" s="371">
        <v>1021191.8</v>
      </c>
      <c r="D79" s="84">
        <v>184.46</v>
      </c>
      <c r="E79" s="84">
        <v>977108.88199999998</v>
      </c>
      <c r="F79" s="84">
        <v>161.90988569999999</v>
      </c>
      <c r="G79" s="843">
        <f t="shared" si="8"/>
        <v>0.95683189191295892</v>
      </c>
      <c r="H79" s="843">
        <f t="shared" si="8"/>
        <v>0.87775065434240473</v>
      </c>
      <c r="I79" s="132">
        <f>C79/$C$81</f>
        <v>4.0318612318081308E-2</v>
      </c>
      <c r="J79" s="132">
        <f>D79/$D$81</f>
        <v>3.5772358795711494E-2</v>
      </c>
      <c r="K79" s="64">
        <v>-7.0000000000000001E-3</v>
      </c>
      <c r="L79" s="64">
        <v>-8.0000000000000002E-3</v>
      </c>
      <c r="M79" s="89"/>
      <c r="O79" s="64"/>
      <c r="P79" s="23"/>
    </row>
    <row r="80" spans="1:32">
      <c r="A80" s="840" t="s">
        <v>253</v>
      </c>
      <c r="B80" s="716"/>
      <c r="C80" s="716">
        <v>4927118.6875999998</v>
      </c>
      <c r="D80" s="717">
        <v>953.27530000000002</v>
      </c>
      <c r="E80" s="717">
        <v>5771813.051</v>
      </c>
      <c r="F80" s="718">
        <v>1086.0153800000001</v>
      </c>
      <c r="G80" s="223">
        <f t="shared" si="8"/>
        <v>1.1714377949786006</v>
      </c>
      <c r="H80" s="223">
        <f t="shared" si="8"/>
        <v>1.1392463226520189</v>
      </c>
      <c r="I80" s="719">
        <f>C80/$C$81</f>
        <v>0.1945321027945171</v>
      </c>
      <c r="J80" s="719">
        <f>D80/$D$81</f>
        <v>0.18486883911248789</v>
      </c>
      <c r="K80" s="720">
        <v>6.8999999999999999E-3</v>
      </c>
      <c r="L80" s="720">
        <v>8.3169999999999997E-3</v>
      </c>
      <c r="M80" s="89"/>
      <c r="N80" s="42"/>
      <c r="O80" s="64">
        <f>E80/$E$81</f>
        <v>0.20045763096556446</v>
      </c>
      <c r="P80" s="23">
        <f>F80/$F$81</f>
        <v>0.19238706959379778</v>
      </c>
    </row>
    <row r="81" spans="1:32" ht="12.75" customHeight="1">
      <c r="A81" s="5" t="s">
        <v>254</v>
      </c>
      <c r="B81"/>
      <c r="C81" s="374">
        <f>SUM(C70:C80)</f>
        <v>25328049.287600003</v>
      </c>
      <c r="D81" s="374">
        <f>SUM(D70:D80)</f>
        <v>5156.4953000000005</v>
      </c>
      <c r="E81" s="374">
        <f>SUM(E70:E80)</f>
        <v>28793181.9966061</v>
      </c>
      <c r="F81" s="374">
        <f>SUM(F70:F80)</f>
        <v>5644.9499557999989</v>
      </c>
      <c r="G81" s="658">
        <f t="shared" si="5"/>
        <v>1.1368100902544651</v>
      </c>
      <c r="H81" s="412">
        <f t="shared" si="5"/>
        <v>1.0947260934767067</v>
      </c>
      <c r="I81" s="132">
        <f t="shared" si="3"/>
        <v>1</v>
      </c>
      <c r="J81" s="132">
        <f t="shared" si="4"/>
        <v>1</v>
      </c>
      <c r="K81" s="659"/>
      <c r="L81" s="659"/>
      <c r="M81" s="89"/>
      <c r="N81" s="42"/>
      <c r="O81" s="64">
        <f t="shared" si="6"/>
        <v>1</v>
      </c>
      <c r="P81" s="23">
        <f t="shared" si="7"/>
        <v>1</v>
      </c>
    </row>
    <row r="82" spans="1:32" ht="39.75" customHeight="1">
      <c r="A82" s="5"/>
      <c r="B82" s="374"/>
      <c r="C82" s="375"/>
      <c r="D82" s="375"/>
      <c r="E82" s="376"/>
      <c r="F82" s="373"/>
      <c r="G82" s="372"/>
      <c r="H82" s="377"/>
      <c r="I82" s="377"/>
      <c r="J82" s="378"/>
      <c r="K82" s="378"/>
      <c r="L82" s="378"/>
      <c r="M82" s="89"/>
      <c r="N82" s="32"/>
      <c r="O82" s="33"/>
    </row>
    <row r="83" spans="1:32" ht="13.35" customHeight="1">
      <c r="A83" s="305" t="s">
        <v>189</v>
      </c>
      <c r="B83" s="374"/>
      <c r="C83" s="375"/>
      <c r="D83" s="375"/>
      <c r="E83" s="376"/>
      <c r="F83" s="373"/>
      <c r="G83" s="372"/>
      <c r="H83" s="377"/>
      <c r="I83" s="377"/>
      <c r="J83" s="378"/>
      <c r="K83" s="378"/>
      <c r="L83" s="378"/>
      <c r="M83" s="89"/>
      <c r="N83" s="32"/>
      <c r="O83" s="33"/>
    </row>
    <row r="84" spans="1:32" ht="12.75" customHeight="1"/>
    <row r="85" spans="1:32" ht="12.75" customHeight="1">
      <c r="A85" s="809" t="s">
        <v>255</v>
      </c>
      <c r="B85" s="374"/>
      <c r="C85" s="375"/>
      <c r="D85" s="375"/>
      <c r="E85" s="376"/>
      <c r="F85" s="373"/>
      <c r="G85" s="372"/>
      <c r="H85" s="377"/>
      <c r="I85" s="377"/>
      <c r="J85" s="378"/>
      <c r="K85" s="378"/>
      <c r="L85" s="378"/>
      <c r="O85" s="1299" t="s">
        <v>928</v>
      </c>
      <c r="P85" s="1299"/>
      <c r="Q85" s="1299"/>
      <c r="R85" s="1299"/>
      <c r="S85" s="1299"/>
      <c r="T85" s="1299"/>
      <c r="U85" s="1299"/>
      <c r="Z85" s="1299" t="s">
        <v>929</v>
      </c>
      <c r="AA85" s="1299"/>
      <c r="AB85" s="1299"/>
      <c r="AC85" s="1299"/>
      <c r="AD85" s="1299"/>
      <c r="AE85" s="1299"/>
      <c r="AF85" s="1299"/>
    </row>
    <row r="86" spans="1:32" ht="40.200000000000003" thickBot="1">
      <c r="A86" s="715" t="s">
        <v>50</v>
      </c>
      <c r="B86" s="810" t="s">
        <v>209</v>
      </c>
      <c r="C86" s="810" t="s">
        <v>196</v>
      </c>
      <c r="D86" s="810" t="s">
        <v>197</v>
      </c>
      <c r="E86" s="810" t="s">
        <v>199</v>
      </c>
      <c r="F86" s="810" t="s">
        <v>239</v>
      </c>
      <c r="G86" s="810" t="s">
        <v>256</v>
      </c>
      <c r="H86" s="810" t="s">
        <v>200</v>
      </c>
      <c r="I86" s="810" t="s">
        <v>201</v>
      </c>
      <c r="J86" s="810" t="s">
        <v>257</v>
      </c>
      <c r="K86" s="810" t="s">
        <v>258</v>
      </c>
    </row>
    <row r="87" spans="1:32" ht="12.75" customHeight="1">
      <c r="A87" s="1325" t="s">
        <v>259</v>
      </c>
      <c r="B87" s="422" t="s">
        <v>216</v>
      </c>
      <c r="C87" s="421">
        <v>67</v>
      </c>
      <c r="D87" s="422">
        <v>2006123.6470000001</v>
      </c>
      <c r="E87" s="422">
        <v>1841309.8919477183</v>
      </c>
      <c r="F87" s="653">
        <f>E87/D87</f>
        <v>0.91784466760124794</v>
      </c>
      <c r="G87" s="423">
        <f>E87/$E$94</f>
        <v>6.3949510415553218E-2</v>
      </c>
      <c r="H87" s="422">
        <v>384.67</v>
      </c>
      <c r="I87" s="422">
        <v>291.67798666577369</v>
      </c>
      <c r="J87" s="653">
        <f t="shared" ref="J87:J93" si="9">I87/H87</f>
        <v>0.75825509310779027</v>
      </c>
      <c r="K87" s="423">
        <f>I87/$I$94</f>
        <v>5.1670606282019388E-2</v>
      </c>
    </row>
    <row r="88" spans="1:32" ht="12.75" customHeight="1">
      <c r="A88" s="1325"/>
      <c r="B88" s="654" t="s">
        <v>217</v>
      </c>
      <c r="C88" s="655">
        <v>85</v>
      </c>
      <c r="D88" s="425">
        <v>4279468.0750000002</v>
      </c>
      <c r="E88" s="425">
        <v>4771110.5287982645</v>
      </c>
      <c r="F88" s="653">
        <f t="shared" ref="F88:F93" si="10">E88/D88</f>
        <v>1.1148840101577961</v>
      </c>
      <c r="G88" s="423">
        <f t="shared" ref="G88:G93" si="11">E88/$E$94</f>
        <v>0.16570278788455206</v>
      </c>
      <c r="H88" s="425">
        <v>947.66</v>
      </c>
      <c r="I88" s="425">
        <v>1109.2197643509157</v>
      </c>
      <c r="J88" s="653">
        <f t="shared" si="9"/>
        <v>1.1704828359864463</v>
      </c>
      <c r="K88" s="423">
        <f t="shared" ref="K88:K93" si="12">I88/$I$94</f>
        <v>0.19649771441163025</v>
      </c>
    </row>
    <row r="89" spans="1:32" ht="12.75" customHeight="1">
      <c r="A89" s="1325"/>
      <c r="B89" s="422" t="s">
        <v>218</v>
      </c>
      <c r="C89" s="421">
        <v>129</v>
      </c>
      <c r="D89" s="422">
        <v>6440104.0439999998</v>
      </c>
      <c r="E89" s="422">
        <v>8385596.89473732</v>
      </c>
      <c r="F89" s="653">
        <f t="shared" si="10"/>
        <v>1.3020902826173844</v>
      </c>
      <c r="G89" s="423">
        <f t="shared" si="11"/>
        <v>0.29123550484671012</v>
      </c>
      <c r="H89" s="422">
        <v>1334.66</v>
      </c>
      <c r="I89" s="422">
        <v>1744.9573989660585</v>
      </c>
      <c r="J89" s="653">
        <f t="shared" si="9"/>
        <v>1.3074171691412482</v>
      </c>
      <c r="K89" s="423">
        <f t="shared" si="12"/>
        <v>0.30911831150352564</v>
      </c>
      <c r="L89"/>
    </row>
    <row r="90" spans="1:32" ht="12.75" customHeight="1">
      <c r="A90" s="1325"/>
      <c r="B90" s="425" t="s">
        <v>219</v>
      </c>
      <c r="C90" s="424">
        <v>142</v>
      </c>
      <c r="D90" s="425">
        <v>8793486.932</v>
      </c>
      <c r="E90" s="425">
        <v>10706178.719501151</v>
      </c>
      <c r="F90" s="653">
        <f t="shared" si="10"/>
        <v>1.2175123250073594</v>
      </c>
      <c r="G90" s="423">
        <f t="shared" si="11"/>
        <v>0.37183034237071971</v>
      </c>
      <c r="H90" s="425">
        <v>1821.81</v>
      </c>
      <c r="I90" s="425">
        <v>1946.322083873134</v>
      </c>
      <c r="J90" s="653">
        <f t="shared" si="9"/>
        <v>1.0683452631575927</v>
      </c>
      <c r="K90" s="423">
        <f>I90/$I$94</f>
        <v>0.34478996253168087</v>
      </c>
    </row>
    <row r="91" spans="1:32" ht="12.75" customHeight="1">
      <c r="A91" s="1325"/>
      <c r="B91" s="422" t="s">
        <v>220</v>
      </c>
      <c r="C91" s="421">
        <v>8</v>
      </c>
      <c r="D91" s="422">
        <v>386231.67050000001</v>
      </c>
      <c r="E91" s="422">
        <v>406398.71265903115</v>
      </c>
      <c r="F91" s="653">
        <f t="shared" si="10"/>
        <v>1.0522148847424233</v>
      </c>
      <c r="G91" s="423">
        <f t="shared" si="11"/>
        <v>1.4114407803764766E-2</v>
      </c>
      <c r="H91" s="422">
        <v>84.64</v>
      </c>
      <c r="I91" s="422">
        <v>82.290828303281174</v>
      </c>
      <c r="J91" s="653">
        <f t="shared" si="9"/>
        <v>0.97224513590833139</v>
      </c>
      <c r="K91" s="423">
        <f t="shared" si="12"/>
        <v>1.4577778180951228E-2</v>
      </c>
    </row>
    <row r="92" spans="1:32">
      <c r="A92" s="1325"/>
      <c r="B92" s="425" t="s">
        <v>221</v>
      </c>
      <c r="C92" s="424">
        <v>45</v>
      </c>
      <c r="D92" s="425">
        <v>2643494.27</v>
      </c>
      <c r="E92" s="425">
        <v>1808844.4226269366</v>
      </c>
      <c r="F92" s="653">
        <f t="shared" si="10"/>
        <v>0.68426266065896812</v>
      </c>
      <c r="G92" s="423">
        <f t="shared" si="11"/>
        <v>6.2821970245615269E-2</v>
      </c>
      <c r="H92" s="425">
        <v>494.1</v>
      </c>
      <c r="I92" s="425">
        <v>370.73956228782572</v>
      </c>
      <c r="J92" s="653">
        <f t="shared" si="9"/>
        <v>0.75033305462016942</v>
      </c>
      <c r="K92" s="423">
        <f t="shared" si="12"/>
        <v>6.5676324000731673E-2</v>
      </c>
    </row>
    <row r="93" spans="1:32">
      <c r="A93" s="1325"/>
      <c r="B93" s="721" t="s">
        <v>260</v>
      </c>
      <c r="C93" s="722">
        <v>12</v>
      </c>
      <c r="D93" s="721">
        <v>779140.68</v>
      </c>
      <c r="E93" s="721">
        <v>873742.82569199998</v>
      </c>
      <c r="F93" s="724">
        <f t="shared" si="10"/>
        <v>1.1214185680716862</v>
      </c>
      <c r="G93" s="723">
        <f t="shared" si="11"/>
        <v>3.0345476433084825E-2</v>
      </c>
      <c r="H93" s="721">
        <v>88.94</v>
      </c>
      <c r="I93" s="721">
        <v>99.742331700000008</v>
      </c>
      <c r="J93" s="724">
        <f t="shared" si="9"/>
        <v>1.121456394198336</v>
      </c>
      <c r="K93" s="723">
        <f t="shared" si="12"/>
        <v>1.766930308946087E-2</v>
      </c>
    </row>
    <row r="94" spans="1:32" ht="13.8" thickBot="1">
      <c r="A94" s="1326"/>
      <c r="B94" s="426" t="s">
        <v>34</v>
      </c>
      <c r="C94" s="426">
        <f>SUM(C87:C93)</f>
        <v>488</v>
      </c>
      <c r="D94" s="426">
        <f>SUM(D87:D93)</f>
        <v>25328049.318499997</v>
      </c>
      <c r="E94" s="426">
        <f>SUM(E87:E93)</f>
        <v>28793181.995962422</v>
      </c>
      <c r="F94" s="656">
        <f>E94/D94</f>
        <v>1.1368100888421533</v>
      </c>
      <c r="G94" s="656">
        <f>SUM(G87:G93)</f>
        <v>0.99999999999999989</v>
      </c>
      <c r="H94" s="426">
        <f>SUM(H87:H93)</f>
        <v>5156.4799999999996</v>
      </c>
      <c r="I94" s="426">
        <f>SUM(I87:I93)</f>
        <v>5644.9499561469893</v>
      </c>
      <c r="J94" s="656">
        <f>I94/H94</f>
        <v>1.0947293417499901</v>
      </c>
      <c r="K94" s="656">
        <f>SUM(K87:K93)</f>
        <v>0.99999999999999978</v>
      </c>
    </row>
    <row r="95" spans="1:32">
      <c r="A95" s="807"/>
      <c r="B95" s="427"/>
      <c r="C95" s="428"/>
      <c r="D95" s="428"/>
      <c r="E95" s="429"/>
      <c r="F95" s="427"/>
      <c r="G95" s="428"/>
      <c r="H95" s="429"/>
      <c r="I95" s="430"/>
      <c r="J95" s="378"/>
      <c r="K95" s="378"/>
      <c r="L95" s="378"/>
    </row>
    <row r="96" spans="1:32">
      <c r="A96" s="801" t="s">
        <v>261</v>
      </c>
      <c r="B96" s="374"/>
      <c r="C96" s="375"/>
      <c r="D96" s="375"/>
      <c r="E96" s="376"/>
      <c r="F96" s="373"/>
      <c r="G96" s="372"/>
      <c r="H96" s="377"/>
      <c r="I96" s="377"/>
      <c r="J96" s="378"/>
      <c r="K96" s="378"/>
      <c r="L96" s="378"/>
    </row>
    <row r="97" spans="1:15">
      <c r="A97" s="305" t="s">
        <v>262</v>
      </c>
      <c r="B97" s="374"/>
      <c r="C97" s="375"/>
      <c r="D97" s="375"/>
      <c r="E97" s="376"/>
      <c r="F97" s="373"/>
      <c r="G97" s="372"/>
      <c r="H97" s="377"/>
      <c r="I97" s="377"/>
      <c r="J97" s="378"/>
      <c r="K97" s="378"/>
      <c r="L97" s="378"/>
    </row>
    <row r="98" spans="1:15">
      <c r="B98" s="374"/>
      <c r="C98" s="375"/>
      <c r="D98" s="375"/>
      <c r="E98" s="376"/>
      <c r="F98" s="373"/>
      <c r="G98" s="372"/>
      <c r="H98" s="377"/>
      <c r="I98" s="377"/>
      <c r="J98" s="378"/>
      <c r="K98" s="378"/>
      <c r="L98" s="378"/>
    </row>
    <row r="99" spans="1:15" ht="27" customHeight="1"/>
    <row r="100" spans="1:15">
      <c r="O100" s="305" t="s">
        <v>262</v>
      </c>
    </row>
  </sheetData>
  <mergeCells count="36">
    <mergeCell ref="A17:G17"/>
    <mergeCell ref="B18:D18"/>
    <mergeCell ref="E18:G18"/>
    <mergeCell ref="A2:U2"/>
    <mergeCell ref="B10:D10"/>
    <mergeCell ref="A1:U1"/>
    <mergeCell ref="O4:U4"/>
    <mergeCell ref="A33:C33"/>
    <mergeCell ref="A9:G9"/>
    <mergeCell ref="A4:G4"/>
    <mergeCell ref="A26:D26"/>
    <mergeCell ref="A8:G8"/>
    <mergeCell ref="A5:G5"/>
    <mergeCell ref="A7:G7"/>
    <mergeCell ref="A6:G6"/>
    <mergeCell ref="O6:U6"/>
    <mergeCell ref="O5:U5"/>
    <mergeCell ref="O7:U7"/>
    <mergeCell ref="A16:G16"/>
    <mergeCell ref="E10:G10"/>
    <mergeCell ref="O16:U16"/>
    <mergeCell ref="O28:U28"/>
    <mergeCell ref="A44:I44"/>
    <mergeCell ref="A49:A50"/>
    <mergeCell ref="A48:E48"/>
    <mergeCell ref="A46:E46"/>
    <mergeCell ref="A45:D45"/>
    <mergeCell ref="F49:F50"/>
    <mergeCell ref="B49:E49"/>
    <mergeCell ref="Z68:AF68"/>
    <mergeCell ref="O85:U85"/>
    <mergeCell ref="Z85:AF85"/>
    <mergeCell ref="A87:A94"/>
    <mergeCell ref="O53:T53"/>
    <mergeCell ref="A62:G62"/>
    <mergeCell ref="O68:U68"/>
  </mergeCells>
  <pageMargins left="0.7" right="0.7" top="0.75" bottom="0.75" header="0.3" footer="0.3"/>
  <pageSetup scale="27" orientation="landscape" verticalDpi="200" r:id="rId1"/>
  <headerFooter alignWithMargins="0">
    <oddFooter>&amp;R&amp;1#&amp;"Calibri"&amp;10&amp;KA80000Internal Use Only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8"/>
  <sheetViews>
    <sheetView zoomScaleNormal="100" zoomScaleSheetLayoutView="100" workbookViewId="0">
      <selection activeCell="G19" sqref="G19"/>
    </sheetView>
  </sheetViews>
  <sheetFormatPr defaultColWidth="9.109375" defaultRowHeight="13.2"/>
  <cols>
    <col min="1" max="1" width="35.109375" style="309" customWidth="1"/>
    <col min="2" max="2" width="17.88671875" style="215" customWidth="1"/>
    <col min="3" max="3" width="21.109375" style="216" customWidth="1"/>
    <col min="4" max="4" width="17.33203125" style="216" customWidth="1"/>
    <col min="5" max="5" width="21.33203125" style="216" customWidth="1"/>
    <col min="6" max="6" width="17.88671875" style="216" customWidth="1"/>
    <col min="7" max="7" width="17.44140625" style="216" customWidth="1"/>
    <col min="8" max="8" width="22" style="216" customWidth="1"/>
    <col min="9" max="9" width="15.33203125" style="216" customWidth="1"/>
    <col min="10" max="10" width="0.5546875" style="217" customWidth="1"/>
    <col min="11" max="11" width="11.6640625" style="216" customWidth="1"/>
    <col min="12" max="12" width="12.6640625" style="216" customWidth="1"/>
    <col min="13" max="16" width="12.6640625" style="309" customWidth="1"/>
    <col min="17" max="17" width="5.6640625" style="309" customWidth="1"/>
    <col min="18" max="18" width="9.109375" style="309"/>
    <col min="19" max="19" width="3.44140625" style="309" customWidth="1"/>
    <col min="20" max="16384" width="9.109375" style="309"/>
  </cols>
  <sheetData>
    <row r="1" spans="1:19">
      <c r="A1" s="1341" t="str">
        <f>Cover!B8</f>
        <v>KCP&amp;L-MO Evaluation, Measurement, and Verification Report – Appendix Databook</v>
      </c>
      <c r="B1" s="1341"/>
      <c r="C1" s="1341"/>
      <c r="D1" s="1341"/>
      <c r="E1" s="1341"/>
      <c r="F1" s="1341"/>
      <c r="G1" s="1341"/>
      <c r="H1" s="1341"/>
      <c r="I1" s="1341"/>
      <c r="J1" s="1341"/>
      <c r="K1" s="1341"/>
      <c r="L1" s="1341"/>
      <c r="M1" s="1341"/>
      <c r="N1" s="1341"/>
      <c r="O1" s="1341"/>
      <c r="P1" s="1341"/>
      <c r="Q1" s="1341"/>
      <c r="R1" s="1341"/>
      <c r="S1" s="1341"/>
    </row>
    <row r="2" spans="1:19" ht="34.950000000000003" customHeight="1">
      <c r="A2" s="1342"/>
      <c r="B2" s="1342"/>
      <c r="C2" s="1342"/>
      <c r="D2" s="1342"/>
      <c r="E2" s="1342"/>
      <c r="F2" s="1342"/>
      <c r="G2" s="1342"/>
      <c r="H2" s="1342"/>
      <c r="I2" s="1342"/>
      <c r="J2" s="1342"/>
      <c r="K2" s="1342"/>
      <c r="L2" s="1342"/>
      <c r="M2" s="1342"/>
      <c r="N2" s="1342"/>
      <c r="O2" s="1342"/>
      <c r="P2" s="1342"/>
      <c r="Q2" s="1342"/>
      <c r="R2" s="1342"/>
      <c r="S2" s="1342"/>
    </row>
    <row r="3" spans="1:19">
      <c r="A3" s="1343"/>
      <c r="B3" s="1343"/>
      <c r="C3" s="1343"/>
      <c r="D3" s="1343"/>
      <c r="E3" s="1343"/>
      <c r="F3" s="1343"/>
      <c r="G3" s="1343"/>
      <c r="H3" s="1343"/>
      <c r="I3" s="1343"/>
      <c r="J3" s="1343"/>
      <c r="K3" s="1343"/>
      <c r="L3" s="1343"/>
      <c r="M3" s="1343"/>
      <c r="N3" s="1343"/>
      <c r="O3" s="1343"/>
      <c r="P3" s="1343"/>
      <c r="Q3" s="1343"/>
      <c r="R3" s="1343"/>
      <c r="S3" s="1343"/>
    </row>
    <row r="4" spans="1:19" ht="30" customHeight="1">
      <c r="A4" s="1287" t="s">
        <v>263</v>
      </c>
      <c r="B4" s="1287"/>
      <c r="C4" s="1287"/>
      <c r="D4" s="1287"/>
      <c r="E4" s="1287"/>
      <c r="F4" s="1287"/>
      <c r="G4" s="1287"/>
      <c r="H4" s="809"/>
      <c r="I4" s="809"/>
      <c r="J4" s="247"/>
      <c r="K4" s="809"/>
      <c r="L4" s="1287" t="s">
        <v>264</v>
      </c>
      <c r="M4" s="1287"/>
      <c r="N4" s="1287"/>
      <c r="O4" s="1287"/>
      <c r="P4" s="1287"/>
      <c r="Q4" s="1287"/>
      <c r="R4" s="1287"/>
      <c r="S4" s="1287"/>
    </row>
    <row r="5" spans="1:19" ht="15.6">
      <c r="A5" s="1290" t="s">
        <v>181</v>
      </c>
      <c r="B5" s="1290"/>
      <c r="C5" s="1290"/>
      <c r="D5" s="1290"/>
      <c r="E5" s="1290"/>
      <c r="F5" s="1290"/>
      <c r="G5" s="1290"/>
      <c r="H5" s="809"/>
      <c r="I5" s="809"/>
      <c r="J5" s="247"/>
      <c r="K5" s="809"/>
      <c r="L5" s="1346"/>
      <c r="M5" s="1346"/>
      <c r="N5" s="1346"/>
      <c r="O5" s="1346"/>
      <c r="P5" s="1346"/>
      <c r="Q5" s="1346"/>
      <c r="R5" s="1346"/>
      <c r="S5" s="1346"/>
    </row>
    <row r="6" spans="1:19" ht="15.6">
      <c r="A6" s="1290"/>
      <c r="B6" s="1290"/>
      <c r="C6" s="1290"/>
      <c r="D6" s="1290"/>
      <c r="E6" s="1290"/>
      <c r="F6" s="1290"/>
      <c r="G6" s="1290"/>
      <c r="H6" s="809"/>
      <c r="I6" s="809"/>
      <c r="J6" s="247"/>
      <c r="K6" s="809"/>
      <c r="L6" s="1346"/>
      <c r="M6" s="1346"/>
      <c r="N6" s="1346"/>
      <c r="O6" s="1346"/>
      <c r="P6" s="1346"/>
      <c r="Q6" s="1346"/>
      <c r="R6" s="1346"/>
      <c r="S6" s="1346"/>
    </row>
    <row r="7" spans="1:19">
      <c r="A7" s="1332" t="s">
        <v>45</v>
      </c>
      <c r="B7" s="1332"/>
      <c r="C7" s="1332"/>
      <c r="D7" s="1332"/>
      <c r="E7" s="1332"/>
      <c r="F7" s="1332"/>
      <c r="G7" s="1332"/>
      <c r="H7" s="809"/>
      <c r="I7" s="809"/>
      <c r="J7" s="247"/>
      <c r="K7" s="809"/>
      <c r="L7" s="1346"/>
      <c r="M7" s="1346"/>
      <c r="N7" s="1346"/>
      <c r="O7" s="1346"/>
      <c r="P7" s="1346"/>
      <c r="Q7" s="1346"/>
      <c r="R7" s="1346"/>
      <c r="S7" s="1346"/>
    </row>
    <row r="8" spans="1:19" ht="15.6">
      <c r="A8" s="1290"/>
      <c r="B8" s="1290"/>
      <c r="C8" s="1290"/>
      <c r="D8" s="1290"/>
      <c r="E8" s="1290"/>
      <c r="F8" s="1290"/>
      <c r="G8" s="1290"/>
      <c r="H8" s="809"/>
      <c r="I8" s="809"/>
      <c r="J8" s="247"/>
      <c r="K8" s="809"/>
      <c r="L8" s="1346"/>
      <c r="M8" s="1346"/>
      <c r="N8" s="1346"/>
      <c r="O8" s="1346"/>
      <c r="P8" s="1346"/>
      <c r="Q8" s="1346"/>
      <c r="R8" s="1346"/>
      <c r="S8" s="1346"/>
    </row>
    <row r="9" spans="1:19">
      <c r="A9" s="1346" t="s">
        <v>182</v>
      </c>
      <c r="B9" s="1346"/>
      <c r="C9" s="1346"/>
      <c r="D9" s="1346"/>
      <c r="E9" s="1346"/>
      <c r="F9" s="1346"/>
      <c r="G9" s="1346"/>
      <c r="H9" s="809"/>
      <c r="I9" s="809"/>
      <c r="J9" s="247"/>
      <c r="K9" s="809"/>
      <c r="L9" s="1346" t="s">
        <v>190</v>
      </c>
      <c r="M9" s="1346"/>
      <c r="N9" s="1346"/>
      <c r="O9" s="1346"/>
      <c r="P9" s="1346"/>
      <c r="Q9" s="1346"/>
      <c r="R9" s="1346"/>
      <c r="S9" s="1346"/>
    </row>
    <row r="10" spans="1:19" ht="13.8" thickBot="1">
      <c r="A10" s="497"/>
      <c r="B10" s="1347" t="s">
        <v>51</v>
      </c>
      <c r="C10" s="1348"/>
      <c r="D10" s="1349"/>
      <c r="E10" s="1344" t="s">
        <v>52</v>
      </c>
      <c r="F10" s="1345"/>
      <c r="G10" s="1345"/>
      <c r="H10" s="809"/>
      <c r="I10" s="809"/>
      <c r="J10" s="444"/>
      <c r="K10" s="234"/>
      <c r="L10" s="811"/>
      <c r="M10" s="811"/>
      <c r="N10" s="811"/>
      <c r="O10" s="811"/>
      <c r="P10" s="811"/>
      <c r="Q10" s="811"/>
      <c r="R10" s="811"/>
      <c r="S10" s="811"/>
    </row>
    <row r="11" spans="1:19" ht="27" thickBot="1">
      <c r="A11" s="498"/>
      <c r="B11" s="499" t="s">
        <v>183</v>
      </c>
      <c r="C11" s="364" t="s">
        <v>184</v>
      </c>
      <c r="D11" s="365" t="s">
        <v>185</v>
      </c>
      <c r="E11" s="324" t="s">
        <v>186</v>
      </c>
      <c r="F11" s="324" t="s">
        <v>184</v>
      </c>
      <c r="G11" s="324" t="s">
        <v>57</v>
      </c>
      <c r="H11" s="809"/>
      <c r="I11" s="809"/>
      <c r="J11" s="450"/>
      <c r="K11" s="451"/>
      <c r="L11" s="500"/>
      <c r="M11" s="811"/>
      <c r="N11" s="811"/>
      <c r="O11" s="811"/>
      <c r="P11" s="811"/>
      <c r="Q11" s="811"/>
      <c r="R11" s="811"/>
      <c r="S11" s="811"/>
    </row>
    <row r="12" spans="1:19">
      <c r="A12" s="137" t="s">
        <v>187</v>
      </c>
      <c r="B12" s="379">
        <v>23184399.695999995</v>
      </c>
      <c r="C12" s="379">
        <v>23415657.109727699</v>
      </c>
      <c r="D12" s="397">
        <f>C12/B12</f>
        <v>1.0099746992270671</v>
      </c>
      <c r="E12" s="379">
        <f>'MEEIA Targets'!E4</f>
        <v>44361460.039999917</v>
      </c>
      <c r="F12" s="379">
        <f>C12*D28</f>
        <v>17327586.261198498</v>
      </c>
      <c r="G12" s="221">
        <f>F12/E12</f>
        <v>0.39059999931414635</v>
      </c>
      <c r="H12" s="809"/>
      <c r="I12" s="809"/>
      <c r="J12" s="501"/>
      <c r="K12" s="502"/>
      <c r="L12" s="500"/>
      <c r="M12" s="811"/>
      <c r="N12" s="811"/>
      <c r="O12" s="811"/>
      <c r="P12" s="811"/>
      <c r="Q12" s="811"/>
      <c r="R12" s="811"/>
      <c r="S12" s="811"/>
    </row>
    <row r="13" spans="1:19">
      <c r="A13" s="137" t="s">
        <v>188</v>
      </c>
      <c r="B13" s="517">
        <v>4692.9539000000113</v>
      </c>
      <c r="C13" s="517">
        <v>4722.7923804892653</v>
      </c>
      <c r="D13" s="397">
        <f>C13/B13</f>
        <v>1.0063581448113637</v>
      </c>
      <c r="E13" s="517">
        <f>'MEEIA Targets'!K4</f>
        <v>12127.82</v>
      </c>
      <c r="F13" s="517">
        <f>C13*D28</f>
        <v>3494.8663615620562</v>
      </c>
      <c r="G13" s="221">
        <f>F13/E13</f>
        <v>0.28816937929174874</v>
      </c>
      <c r="H13" s="809"/>
      <c r="I13" s="809"/>
      <c r="J13" s="450"/>
      <c r="K13" s="451"/>
      <c r="L13" s="500"/>
      <c r="M13" s="811"/>
      <c r="N13" s="811"/>
      <c r="O13" s="811"/>
      <c r="P13" s="811"/>
      <c r="Q13" s="811"/>
      <c r="R13" s="811"/>
      <c r="S13" s="811"/>
    </row>
    <row r="14" spans="1:19">
      <c r="A14" s="120"/>
      <c r="B14" s="379"/>
      <c r="C14" s="379"/>
      <c r="D14" s="221"/>
      <c r="E14" s="809"/>
      <c r="F14" s="809"/>
      <c r="G14" s="809"/>
      <c r="H14" s="809"/>
      <c r="I14" s="809"/>
      <c r="J14" s="444"/>
      <c r="K14" s="461"/>
      <c r="L14" s="503"/>
      <c r="M14" s="811"/>
      <c r="N14" s="811"/>
      <c r="O14" s="811"/>
      <c r="P14" s="811"/>
      <c r="Q14" s="811"/>
      <c r="R14" s="811"/>
      <c r="S14" s="811"/>
    </row>
    <row r="15" spans="1:19">
      <c r="A15" s="332" t="s">
        <v>189</v>
      </c>
      <c r="B15" s="379"/>
      <c r="C15" s="379"/>
      <c r="D15" s="221"/>
      <c r="E15" s="809"/>
      <c r="F15" s="809"/>
      <c r="G15" s="809"/>
      <c r="H15" s="809"/>
      <c r="I15" s="809"/>
      <c r="J15" s="444"/>
      <c r="K15" s="461"/>
      <c r="L15" s="503"/>
      <c r="M15" s="811"/>
      <c r="N15" s="811"/>
      <c r="O15" s="811"/>
      <c r="P15" s="811"/>
      <c r="Q15" s="811"/>
      <c r="R15" s="811"/>
      <c r="S15" s="811"/>
    </row>
    <row r="16" spans="1:19" ht="15.6">
      <c r="A16" s="1290"/>
      <c r="B16" s="1290"/>
      <c r="C16" s="1290"/>
      <c r="D16" s="1290"/>
      <c r="E16" s="1290"/>
      <c r="F16" s="1290"/>
      <c r="G16" s="1290"/>
      <c r="H16" s="809"/>
      <c r="I16" s="809"/>
      <c r="J16" s="247"/>
      <c r="K16" s="809"/>
      <c r="L16" s="1346"/>
      <c r="M16" s="1346"/>
      <c r="N16" s="1346"/>
      <c r="O16" s="1346"/>
      <c r="P16" s="1346"/>
      <c r="Q16" s="1346"/>
      <c r="R16" s="1346"/>
      <c r="S16" s="1346"/>
    </row>
    <row r="17" spans="1:19">
      <c r="A17" s="1346" t="s">
        <v>191</v>
      </c>
      <c r="B17" s="1346"/>
      <c r="C17" s="1346"/>
      <c r="D17" s="1346"/>
      <c r="E17" s="1346"/>
      <c r="F17" s="1346"/>
      <c r="G17" s="1346"/>
      <c r="H17" s="809"/>
      <c r="I17" s="809"/>
      <c r="J17" s="247"/>
      <c r="K17" s="809"/>
      <c r="L17" s="1346" t="s">
        <v>190</v>
      </c>
      <c r="M17" s="1346"/>
      <c r="N17" s="1346"/>
      <c r="O17" s="1346"/>
      <c r="P17" s="1346"/>
      <c r="Q17" s="1346"/>
      <c r="R17" s="1346"/>
      <c r="S17" s="1346"/>
    </row>
    <row r="18" spans="1:19" ht="13.8" thickBot="1">
      <c r="A18" s="497"/>
      <c r="B18" s="1347" t="s">
        <v>51</v>
      </c>
      <c r="C18" s="1348"/>
      <c r="D18" s="1349"/>
      <c r="E18" s="1344" t="s">
        <v>52</v>
      </c>
      <c r="F18" s="1345"/>
      <c r="G18" s="1345"/>
      <c r="H18" s="809"/>
      <c r="I18" s="809"/>
      <c r="J18" s="444"/>
      <c r="K18" s="234"/>
      <c r="L18" s="811"/>
      <c r="M18" s="811"/>
      <c r="N18" s="811"/>
      <c r="O18" s="811"/>
      <c r="P18" s="811"/>
      <c r="Q18" s="811"/>
      <c r="R18" s="811"/>
      <c r="S18" s="811"/>
    </row>
    <row r="19" spans="1:19" ht="27" thickBot="1">
      <c r="A19" s="498"/>
      <c r="B19" s="499" t="s">
        <v>183</v>
      </c>
      <c r="C19" s="364" t="s">
        <v>184</v>
      </c>
      <c r="D19" s="365" t="s">
        <v>185</v>
      </c>
      <c r="E19" s="324" t="s">
        <v>186</v>
      </c>
      <c r="F19" s="324" t="s">
        <v>184</v>
      </c>
      <c r="G19" s="324" t="s">
        <v>57</v>
      </c>
      <c r="H19" s="809"/>
      <c r="I19" s="809"/>
      <c r="J19" s="450"/>
      <c r="K19" s="451"/>
      <c r="L19" s="500"/>
      <c r="M19" s="811"/>
      <c r="N19" s="811"/>
      <c r="O19" s="811"/>
      <c r="P19" s="811"/>
      <c r="Q19" s="811"/>
      <c r="R19" s="811"/>
      <c r="S19" s="811"/>
    </row>
    <row r="20" spans="1:19">
      <c r="A20" s="137" t="s">
        <v>187</v>
      </c>
      <c r="B20" s="379">
        <v>34496376.155999996</v>
      </c>
      <c r="C20" s="379">
        <v>34642179.123386331</v>
      </c>
      <c r="D20" s="397">
        <f>C20/B20</f>
        <v>1.0042266169271514</v>
      </c>
      <c r="E20" s="379">
        <f>E12</f>
        <v>44361460.039999917</v>
      </c>
      <c r="F20" s="379">
        <v>25118255.730330266</v>
      </c>
      <c r="G20" s="221">
        <f>F20/E20</f>
        <v>0.56621796730048102</v>
      </c>
      <c r="H20" s="1078"/>
      <c r="I20" s="1080"/>
      <c r="J20" s="501"/>
      <c r="K20" s="502"/>
      <c r="L20" s="500"/>
      <c r="M20" s="811"/>
      <c r="N20" s="811"/>
      <c r="O20" s="811"/>
      <c r="P20" s="811"/>
      <c r="Q20" s="811"/>
      <c r="R20" s="811"/>
      <c r="S20" s="811"/>
    </row>
    <row r="21" spans="1:19">
      <c r="A21" s="137" t="s">
        <v>188</v>
      </c>
      <c r="B21" s="517">
        <v>6244.0539000000117</v>
      </c>
      <c r="C21" s="517">
        <v>6772.2897321379005</v>
      </c>
      <c r="D21" s="397">
        <f>C21/B21</f>
        <v>1.0845982178561733</v>
      </c>
      <c r="E21" s="517">
        <f>E13</f>
        <v>12127.82</v>
      </c>
      <c r="F21" s="517">
        <v>4908.0763460677235</v>
      </c>
      <c r="G21" s="221">
        <f>F21/E21</f>
        <v>0.40469567870134315</v>
      </c>
      <c r="H21" s="1079"/>
      <c r="I21" s="1080"/>
      <c r="J21" s="450"/>
      <c r="K21" s="451"/>
      <c r="L21" s="500"/>
      <c r="M21" s="811"/>
      <c r="N21" s="811"/>
      <c r="O21" s="811"/>
      <c r="P21" s="811"/>
      <c r="Q21" s="811"/>
      <c r="R21" s="811"/>
      <c r="S21" s="811"/>
    </row>
    <row r="22" spans="1:19">
      <c r="A22" s="120"/>
      <c r="B22" s="379"/>
      <c r="C22" s="379"/>
      <c r="D22" s="221"/>
      <c r="E22" s="809"/>
      <c r="F22" s="809"/>
      <c r="G22" s="809"/>
      <c r="H22" s="809"/>
      <c r="I22" s="809"/>
      <c r="J22" s="444"/>
      <c r="K22" s="461"/>
      <c r="L22" s="503"/>
      <c r="M22" s="811"/>
      <c r="N22" s="811"/>
      <c r="O22" s="811"/>
      <c r="P22" s="811"/>
      <c r="Q22" s="811"/>
      <c r="R22" s="811"/>
      <c r="S22" s="811"/>
    </row>
    <row r="23" spans="1:19">
      <c r="A23" s="332" t="s">
        <v>189</v>
      </c>
      <c r="B23" s="379"/>
      <c r="C23" s="379"/>
      <c r="D23" s="221"/>
      <c r="E23" s="809"/>
      <c r="F23" s="849"/>
      <c r="G23" s="849"/>
      <c r="H23" s="809"/>
      <c r="I23" s="809"/>
      <c r="J23" s="444"/>
      <c r="K23" s="461"/>
      <c r="L23" s="503"/>
      <c r="M23" s="811"/>
      <c r="N23" s="811"/>
      <c r="O23" s="811"/>
      <c r="P23" s="811"/>
      <c r="Q23" s="811"/>
      <c r="R23" s="811"/>
      <c r="S23" s="811"/>
    </row>
    <row r="24" spans="1:19">
      <c r="A24" s="332"/>
      <c r="B24" s="379"/>
      <c r="C24" s="379"/>
      <c r="D24" s="221"/>
      <c r="E24" s="809"/>
      <c r="F24" s="849"/>
      <c r="G24" s="850"/>
      <c r="H24" s="809"/>
      <c r="I24" s="809"/>
      <c r="J24" s="444"/>
      <c r="K24" s="461"/>
      <c r="L24" s="503"/>
      <c r="M24" s="811"/>
      <c r="N24" s="811"/>
      <c r="O24" s="811"/>
      <c r="P24" s="811"/>
      <c r="Q24" s="811"/>
      <c r="R24" s="811"/>
      <c r="S24" s="811"/>
    </row>
    <row r="25" spans="1:19">
      <c r="A25" s="120"/>
      <c r="B25" s="379"/>
      <c r="C25" s="379"/>
      <c r="D25" s="221"/>
      <c r="E25" s="809"/>
      <c r="F25" s="849"/>
      <c r="G25" s="850"/>
      <c r="H25" s="809"/>
      <c r="I25" s="809"/>
      <c r="J25" s="444"/>
      <c r="K25" s="461"/>
      <c r="L25" s="503"/>
      <c r="M25" s="811"/>
      <c r="N25" s="811"/>
      <c r="O25" s="811"/>
      <c r="P25" s="811"/>
      <c r="Q25" s="811"/>
      <c r="R25" s="811"/>
      <c r="S25" s="811"/>
    </row>
    <row r="26" spans="1:19">
      <c r="A26" s="1346" t="s">
        <v>192</v>
      </c>
      <c r="B26" s="1346"/>
      <c r="C26" s="1346"/>
      <c r="D26" s="1346"/>
      <c r="E26" s="809"/>
      <c r="F26" s="849"/>
      <c r="G26" s="850"/>
      <c r="H26" s="809"/>
      <c r="I26" s="809"/>
      <c r="J26" s="504"/>
      <c r="K26" s="505"/>
      <c r="L26" s="505"/>
      <c r="M26" s="811"/>
      <c r="N26" s="811"/>
      <c r="O26" s="811"/>
      <c r="P26" s="811"/>
      <c r="Q26" s="811"/>
      <c r="R26" s="811"/>
      <c r="S26" s="811"/>
    </row>
    <row r="27" spans="1:19" ht="27" thickBot="1">
      <c r="A27" s="122" t="s">
        <v>104</v>
      </c>
      <c r="B27" s="108" t="s">
        <v>105</v>
      </c>
      <c r="C27" s="108" t="s">
        <v>106</v>
      </c>
      <c r="D27" s="108" t="s">
        <v>107</v>
      </c>
      <c r="E27" s="809"/>
      <c r="F27" s="849"/>
      <c r="G27" s="850"/>
      <c r="H27" s="809"/>
      <c r="I27" s="809"/>
      <c r="J27" s="504"/>
      <c r="K27" s="505"/>
      <c r="L27" s="505"/>
      <c r="M27" s="811"/>
      <c r="N27" s="811"/>
      <c r="O27" s="811"/>
      <c r="P27" s="811"/>
      <c r="Q27" s="811"/>
      <c r="R27" s="811"/>
      <c r="S27" s="811"/>
    </row>
    <row r="28" spans="1:19" ht="13.8" thickTop="1">
      <c r="A28" s="206">
        <v>0.31</v>
      </c>
      <c r="B28" s="606">
        <v>2E-3</v>
      </c>
      <c r="C28" s="606">
        <v>0.05</v>
      </c>
      <c r="D28" s="308">
        <v>0.74</v>
      </c>
      <c r="E28" s="809"/>
      <c r="F28" s="849"/>
      <c r="G28" s="850"/>
      <c r="H28" s="809"/>
      <c r="I28" s="809"/>
      <c r="J28" s="506"/>
      <c r="K28" s="83"/>
      <c r="L28" s="1327" t="s">
        <v>265</v>
      </c>
      <c r="M28" s="1327"/>
      <c r="N28" s="1327"/>
      <c r="O28" s="1327"/>
      <c r="P28" s="1327"/>
      <c r="Q28" s="1327"/>
      <c r="R28" s="1327"/>
      <c r="S28" s="1327"/>
    </row>
    <row r="29" spans="1:19">
      <c r="A29" s="109"/>
      <c r="B29" s="109"/>
      <c r="C29" s="109"/>
      <c r="D29" s="400"/>
      <c r="E29" s="809"/>
      <c r="F29" s="849"/>
      <c r="G29" s="850"/>
      <c r="H29" s="809"/>
      <c r="I29" s="809"/>
      <c r="J29" s="506"/>
      <c r="K29" s="83"/>
      <c r="L29" s="83"/>
      <c r="M29" s="811"/>
      <c r="N29" s="811"/>
      <c r="O29" s="811"/>
      <c r="P29" s="811"/>
      <c r="Q29" s="811"/>
      <c r="R29" s="811"/>
      <c r="S29" s="811"/>
    </row>
    <row r="30" spans="1:19">
      <c r="A30" s="332" t="s">
        <v>950</v>
      </c>
      <c r="B30" s="109"/>
      <c r="C30" s="109"/>
      <c r="D30" s="109"/>
      <c r="E30" s="507"/>
      <c r="F30" s="849"/>
      <c r="G30" s="850"/>
      <c r="H30" s="809"/>
      <c r="I30" s="809"/>
      <c r="J30" s="444"/>
      <c r="K30" s="461"/>
      <c r="L30" s="234"/>
      <c r="M30" s="811"/>
      <c r="N30" s="811"/>
      <c r="O30" s="811"/>
      <c r="P30" s="811"/>
      <c r="Q30" s="811"/>
      <c r="R30" s="811"/>
      <c r="S30" s="811"/>
    </row>
    <row r="31" spans="1:19" ht="15.6">
      <c r="A31" s="802"/>
      <c r="B31" s="809"/>
      <c r="C31" s="809"/>
      <c r="D31" s="809"/>
      <c r="E31" s="809"/>
      <c r="F31" s="809"/>
      <c r="G31" s="809"/>
      <c r="H31" s="809"/>
      <c r="I31" s="809"/>
      <c r="J31" s="444"/>
      <c r="K31" s="234"/>
      <c r="L31" s="811"/>
      <c r="M31" s="811"/>
      <c r="N31" s="811"/>
      <c r="O31" s="811"/>
      <c r="P31" s="811"/>
      <c r="Q31" s="811"/>
      <c r="R31" s="811"/>
      <c r="S31" s="811"/>
    </row>
    <row r="32" spans="1:19" ht="15.6">
      <c r="A32" s="802"/>
      <c r="B32" s="809"/>
      <c r="C32" s="809"/>
      <c r="D32" s="809"/>
      <c r="E32" s="809"/>
      <c r="F32" s="809"/>
      <c r="G32" s="809"/>
      <c r="H32" s="809"/>
      <c r="I32" s="809"/>
      <c r="J32" s="444"/>
      <c r="K32" s="234"/>
      <c r="L32" s="811"/>
      <c r="M32" s="811"/>
      <c r="N32" s="811"/>
      <c r="O32" s="811"/>
      <c r="P32" s="811"/>
      <c r="Q32" s="811"/>
      <c r="R32" s="811"/>
      <c r="S32" s="811"/>
    </row>
    <row r="33" spans="1:19">
      <c r="A33" s="1346" t="s">
        <v>267</v>
      </c>
      <c r="B33" s="1346"/>
      <c r="C33" s="1346"/>
      <c r="D33" s="1346"/>
      <c r="E33" s="1346"/>
      <c r="F33" s="1346"/>
      <c r="G33" s="809"/>
      <c r="H33" s="809"/>
      <c r="I33" s="809"/>
      <c r="J33" s="444"/>
      <c r="K33" s="234"/>
      <c r="L33" s="811"/>
      <c r="M33" s="811"/>
      <c r="N33" s="811"/>
      <c r="O33" s="811"/>
      <c r="P33" s="811"/>
      <c r="Q33" s="811"/>
      <c r="R33" s="811"/>
      <c r="S33" s="811"/>
    </row>
    <row r="34" spans="1:19" s="215" customFormat="1" ht="27" thickBot="1">
      <c r="A34" s="498" t="s">
        <v>195</v>
      </c>
      <c r="B34" s="810" t="s">
        <v>196</v>
      </c>
      <c r="C34" s="810" t="s">
        <v>197</v>
      </c>
      <c r="D34" s="810" t="s">
        <v>199</v>
      </c>
      <c r="E34" s="810" t="s">
        <v>268</v>
      </c>
      <c r="F34" s="810" t="s">
        <v>200</v>
      </c>
      <c r="G34" s="810" t="s">
        <v>201</v>
      </c>
      <c r="H34" s="810" t="s">
        <v>269</v>
      </c>
      <c r="I34" s="362"/>
      <c r="J34" s="141"/>
      <c r="K34" s="508"/>
      <c r="L34" s="227"/>
      <c r="M34" s="227"/>
      <c r="N34" s="227"/>
      <c r="O34" s="227"/>
      <c r="P34" s="227"/>
      <c r="Q34" s="227"/>
      <c r="R34" s="227"/>
      <c r="S34" s="227"/>
    </row>
    <row r="35" spans="1:19">
      <c r="A35" s="509" t="s">
        <v>270</v>
      </c>
      <c r="B35" s="472">
        <v>9</v>
      </c>
      <c r="C35" s="510">
        <v>1768297</v>
      </c>
      <c r="D35" s="510">
        <v>1785935.2307191249</v>
      </c>
      <c r="E35" s="473">
        <f>D35/$D$43</f>
        <v>7.6270984937560585E-2</v>
      </c>
      <c r="F35" s="578">
        <v>178.56</v>
      </c>
      <c r="G35" s="578">
        <v>179.6953103375171</v>
      </c>
      <c r="H35" s="473">
        <f>G35/$G$43</f>
        <v>3.8048530585395278E-2</v>
      </c>
      <c r="I35" s="809"/>
      <c r="J35" s="444"/>
      <c r="K35" s="234"/>
      <c r="L35" s="811"/>
      <c r="M35" s="811"/>
      <c r="N35" s="811"/>
      <c r="O35" s="811"/>
      <c r="P35" s="811"/>
      <c r="Q35" s="811"/>
      <c r="R35" s="811"/>
      <c r="S35" s="811"/>
    </row>
    <row r="36" spans="1:19">
      <c r="A36" s="509" t="s">
        <v>271</v>
      </c>
      <c r="B36" s="472">
        <v>1</v>
      </c>
      <c r="C36" s="510">
        <v>124917</v>
      </c>
      <c r="D36" s="510">
        <v>126163.00950334754</v>
      </c>
      <c r="E36" s="473">
        <f t="shared" ref="E36:E42" si="0">D36/$D$43</f>
        <v>5.3879764685713189E-3</v>
      </c>
      <c r="F36" s="578">
        <v>0</v>
      </c>
      <c r="G36" s="578">
        <v>0</v>
      </c>
      <c r="H36" s="473">
        <f t="shared" ref="H36:H42" si="1">G36/$G$43</f>
        <v>0</v>
      </c>
      <c r="I36" s="809"/>
      <c r="J36" s="444"/>
      <c r="K36" s="234"/>
      <c r="L36" s="811"/>
      <c r="M36" s="811"/>
      <c r="N36" s="811"/>
      <c r="O36" s="811"/>
      <c r="P36" s="811"/>
      <c r="Q36" s="811"/>
      <c r="R36" s="811"/>
      <c r="S36" s="811"/>
    </row>
    <row r="37" spans="1:19">
      <c r="A37" s="509" t="s">
        <v>202</v>
      </c>
      <c r="B37" s="472">
        <v>47</v>
      </c>
      <c r="C37" s="510">
        <v>2355235.5460000001</v>
      </c>
      <c r="D37" s="510">
        <v>2378728.3121802472</v>
      </c>
      <c r="E37" s="473">
        <f t="shared" si="0"/>
        <v>0.10158708342171779</v>
      </c>
      <c r="F37" s="578">
        <v>882.52099999999984</v>
      </c>
      <c r="G37" s="578">
        <v>888.13219631706932</v>
      </c>
      <c r="H37" s="473">
        <f t="shared" si="1"/>
        <v>0.18805234801049295</v>
      </c>
      <c r="I37" s="809"/>
      <c r="J37" s="444"/>
      <c r="K37" s="234"/>
      <c r="L37" s="811"/>
      <c r="M37" s="811"/>
      <c r="N37" s="811"/>
      <c r="O37" s="811"/>
      <c r="P37" s="811"/>
      <c r="Q37" s="811"/>
      <c r="R37" s="811"/>
      <c r="S37" s="811"/>
    </row>
    <row r="38" spans="1:19">
      <c r="A38" s="509" t="s">
        <v>203</v>
      </c>
      <c r="B38" s="472">
        <v>127</v>
      </c>
      <c r="C38" s="510">
        <v>9385316.0099999979</v>
      </c>
      <c r="D38" s="510">
        <v>9478931.7143507246</v>
      </c>
      <c r="E38" s="473">
        <f t="shared" si="0"/>
        <v>0.40481168945768503</v>
      </c>
      <c r="F38" s="578">
        <v>1583.0699999999986</v>
      </c>
      <c r="G38" s="578">
        <v>1593.135388306524</v>
      </c>
      <c r="H38" s="473">
        <f t="shared" si="1"/>
        <v>0.33732911802095455</v>
      </c>
      <c r="I38" s="809"/>
      <c r="J38" s="444"/>
      <c r="K38" s="234"/>
      <c r="L38" s="811"/>
      <c r="M38" s="811"/>
      <c r="N38" s="811"/>
      <c r="O38" s="811"/>
      <c r="P38" s="811"/>
      <c r="Q38" s="811"/>
      <c r="R38" s="811"/>
      <c r="S38" s="811"/>
    </row>
    <row r="39" spans="1:19">
      <c r="A39" s="509" t="s">
        <v>272</v>
      </c>
      <c r="B39" s="472">
        <v>14</v>
      </c>
      <c r="C39" s="510">
        <v>848699.22</v>
      </c>
      <c r="D39" s="510">
        <v>857164.73945374636</v>
      </c>
      <c r="E39" s="473">
        <f t="shared" si="0"/>
        <v>3.6606478111504699E-2</v>
      </c>
      <c r="F39" s="578">
        <v>145.07999999999998</v>
      </c>
      <c r="G39" s="578">
        <v>146.00243964923263</v>
      </c>
      <c r="H39" s="473">
        <f t="shared" si="1"/>
        <v>3.091443110063366E-2</v>
      </c>
      <c r="I39" s="809"/>
      <c r="J39" s="444"/>
      <c r="K39" s="234"/>
      <c r="L39" s="811"/>
      <c r="M39" s="811"/>
      <c r="N39" s="811"/>
      <c r="O39" s="811"/>
      <c r="P39" s="811"/>
      <c r="Q39" s="811"/>
      <c r="R39" s="811"/>
      <c r="S39" s="811"/>
    </row>
    <row r="40" spans="1:19">
      <c r="A40" s="509" t="s">
        <v>273</v>
      </c>
      <c r="B40" s="472">
        <v>19</v>
      </c>
      <c r="C40" s="510">
        <v>3164608.6799999997</v>
      </c>
      <c r="D40" s="510">
        <v>3196174.6997543653</v>
      </c>
      <c r="E40" s="473">
        <f t="shared" si="0"/>
        <v>0.13649733102841519</v>
      </c>
      <c r="F40" s="578">
        <v>967.45289999999989</v>
      </c>
      <c r="G40" s="578">
        <v>973.60410563637356</v>
      </c>
      <c r="H40" s="473">
        <f t="shared" si="1"/>
        <v>0.20615009663742917</v>
      </c>
      <c r="I40" s="809"/>
      <c r="J40" s="444"/>
      <c r="K40" s="234"/>
      <c r="L40" s="811"/>
      <c r="M40" s="811"/>
      <c r="N40" s="811"/>
      <c r="O40" s="811"/>
      <c r="P40" s="811"/>
      <c r="Q40" s="811"/>
      <c r="R40" s="811"/>
      <c r="S40" s="811"/>
    </row>
    <row r="41" spans="1:19">
      <c r="A41" s="509" t="s">
        <v>274</v>
      </c>
      <c r="B41" s="472">
        <v>16</v>
      </c>
      <c r="C41" s="510">
        <v>4827880.59</v>
      </c>
      <c r="D41" s="510">
        <v>4876037.2467894452</v>
      </c>
      <c r="E41" s="473">
        <f t="shared" si="0"/>
        <v>0.20823832634463055</v>
      </c>
      <c r="F41" s="578">
        <v>741.62999999999988</v>
      </c>
      <c r="G41" s="578">
        <v>746.34539093645151</v>
      </c>
      <c r="H41" s="473">
        <f t="shared" si="1"/>
        <v>0.15803053168708947</v>
      </c>
      <c r="I41" s="809"/>
      <c r="J41" s="444"/>
      <c r="K41" s="234"/>
      <c r="L41" s="811"/>
      <c r="M41" s="811"/>
      <c r="N41" s="811"/>
      <c r="O41" s="811"/>
      <c r="P41" s="811"/>
      <c r="Q41" s="811"/>
      <c r="R41" s="811"/>
      <c r="S41" s="811"/>
    </row>
    <row r="42" spans="1:19">
      <c r="A42" s="509" t="s">
        <v>275</v>
      </c>
      <c r="B42" s="472">
        <v>4</v>
      </c>
      <c r="C42" s="510">
        <v>709445.65</v>
      </c>
      <c r="D42" s="510">
        <v>716522.15697670111</v>
      </c>
      <c r="E42" s="473">
        <f t="shared" si="0"/>
        <v>3.0600130229914934E-2</v>
      </c>
      <c r="F42" s="578">
        <v>194.64</v>
      </c>
      <c r="G42" s="578">
        <v>195.87754930608381</v>
      </c>
      <c r="H42" s="473">
        <f t="shared" si="1"/>
        <v>4.1474943958004794E-2</v>
      </c>
      <c r="I42" s="809"/>
      <c r="J42" s="444"/>
      <c r="K42" s="234"/>
      <c r="L42" s="505"/>
      <c r="M42" s="811"/>
      <c r="N42" s="811"/>
      <c r="O42" s="811"/>
      <c r="P42" s="811"/>
      <c r="Q42" s="811"/>
      <c r="R42" s="811"/>
      <c r="S42" s="811"/>
    </row>
    <row r="43" spans="1:19" ht="13.8" thickBot="1">
      <c r="A43" s="530" t="s">
        <v>34</v>
      </c>
      <c r="B43" s="531">
        <f t="shared" ref="B43:E43" si="2">SUM(B35:B42)</f>
        <v>237</v>
      </c>
      <c r="C43" s="531">
        <f>SUM(C35:C42)</f>
        <v>23184399.695999999</v>
      </c>
      <c r="D43" s="531">
        <f>SUM(D35:D42)</f>
        <v>23415657.109727699</v>
      </c>
      <c r="E43" s="532">
        <f t="shared" si="2"/>
        <v>1.0000000000000002</v>
      </c>
      <c r="F43" s="579">
        <f>SUM(F35:F42)</f>
        <v>4692.9538999999986</v>
      </c>
      <c r="G43" s="579">
        <f>SUM(G35:G42)</f>
        <v>4722.7923804892525</v>
      </c>
      <c r="H43" s="532">
        <f>SUM(H35:H42)</f>
        <v>0.99999999999999978</v>
      </c>
      <c r="I43" s="461"/>
      <c r="J43" s="504"/>
      <c r="K43" s="505"/>
      <c r="L43" s="811"/>
      <c r="M43" s="811"/>
      <c r="N43" s="811"/>
      <c r="O43" s="811"/>
      <c r="P43" s="811"/>
      <c r="Q43" s="811"/>
      <c r="R43" s="811"/>
      <c r="S43" s="811"/>
    </row>
    <row r="44" spans="1:19" ht="13.8" thickTop="1">
      <c r="A44" s="808"/>
      <c r="B44" s="511"/>
      <c r="C44" s="511"/>
      <c r="D44" s="377"/>
      <c r="E44" s="512"/>
      <c r="F44" s="377"/>
      <c r="G44" s="461"/>
      <c r="H44" s="461"/>
      <c r="I44" s="461"/>
      <c r="J44" s="504"/>
      <c r="K44" s="505"/>
      <c r="L44" s="811"/>
      <c r="M44" s="811"/>
      <c r="N44" s="811"/>
      <c r="O44" s="811"/>
      <c r="P44" s="811"/>
      <c r="Q44" s="811"/>
      <c r="R44" s="811"/>
      <c r="S44" s="811"/>
    </row>
    <row r="45" spans="1:19">
      <c r="A45" s="332" t="s">
        <v>189</v>
      </c>
      <c r="B45" s="375"/>
      <c r="C45" s="362"/>
      <c r="D45" s="362"/>
      <c r="E45" s="362"/>
      <c r="F45" s="362"/>
      <c r="G45" s="461"/>
      <c r="H45" s="461"/>
      <c r="I45" s="461"/>
      <c r="J45" s="504"/>
      <c r="K45" s="505"/>
      <c r="L45" s="811"/>
      <c r="M45" s="811"/>
      <c r="N45" s="811"/>
      <c r="O45" s="811"/>
      <c r="P45" s="811"/>
      <c r="Q45" s="811"/>
      <c r="R45" s="811"/>
      <c r="S45" s="811"/>
    </row>
    <row r="46" spans="1:19">
      <c r="A46" s="808"/>
      <c r="B46" s="375"/>
      <c r="C46" s="362"/>
      <c r="D46" s="362"/>
      <c r="E46" s="362"/>
      <c r="F46" s="362"/>
      <c r="G46" s="461"/>
      <c r="H46" s="461"/>
      <c r="I46" s="461"/>
      <c r="J46" s="504"/>
      <c r="K46" s="505"/>
      <c r="L46" s="811"/>
      <c r="M46" s="811"/>
      <c r="N46" s="811"/>
      <c r="O46" s="811"/>
      <c r="P46" s="811"/>
      <c r="Q46" s="811"/>
      <c r="R46" s="811"/>
      <c r="S46" s="811"/>
    </row>
    <row r="47" spans="1:19">
      <c r="A47" s="1356"/>
      <c r="B47" s="1356"/>
      <c r="C47" s="1356"/>
      <c r="D47" s="1356"/>
      <c r="E47" s="1356"/>
      <c r="F47" s="1356"/>
      <c r="G47" s="1356"/>
      <c r="H47" s="1356"/>
      <c r="I47" s="1356"/>
      <c r="J47" s="513"/>
      <c r="K47" s="811"/>
      <c r="L47" s="514"/>
      <c r="M47" s="811"/>
      <c r="N47" s="811"/>
      <c r="O47" s="811"/>
      <c r="P47" s="515"/>
      <c r="Q47" s="811"/>
      <c r="R47" s="811"/>
      <c r="S47" s="811"/>
    </row>
    <row r="48" spans="1:19">
      <c r="A48" s="1342"/>
      <c r="B48" s="1342"/>
      <c r="C48" s="1342"/>
      <c r="D48" s="1342"/>
      <c r="E48" s="1342"/>
      <c r="F48" s="811"/>
      <c r="G48" s="811"/>
      <c r="H48" s="811"/>
      <c r="I48" s="811"/>
      <c r="J48" s="247"/>
      <c r="K48" s="809"/>
      <c r="L48" s="514"/>
      <c r="M48" s="811"/>
      <c r="N48" s="811"/>
      <c r="O48" s="811"/>
      <c r="P48" s="515"/>
      <c r="Q48" s="811"/>
      <c r="R48" s="811"/>
      <c r="S48" s="811"/>
    </row>
    <row r="49" spans="1:19" ht="15.6">
      <c r="A49" s="1290" t="s">
        <v>207</v>
      </c>
      <c r="B49" s="1290"/>
      <c r="C49" s="1290"/>
      <c r="D49" s="1290"/>
      <c r="E49" s="1290"/>
      <c r="F49" s="809"/>
      <c r="G49" s="809"/>
      <c r="H49" s="809"/>
      <c r="I49" s="809"/>
      <c r="J49" s="444"/>
      <c r="K49" s="234"/>
      <c r="L49" s="811"/>
      <c r="M49" s="811"/>
      <c r="N49" s="811"/>
      <c r="O49" s="811"/>
      <c r="P49" s="811"/>
      <c r="Q49" s="811"/>
      <c r="R49" s="811"/>
      <c r="S49" s="811"/>
    </row>
    <row r="50" spans="1:19">
      <c r="A50" s="1342"/>
      <c r="B50" s="1342"/>
      <c r="C50" s="1342"/>
      <c r="D50" s="1342"/>
      <c r="E50" s="1342"/>
      <c r="F50" s="461"/>
      <c r="G50" s="461"/>
      <c r="H50" s="461"/>
      <c r="I50" s="461"/>
      <c r="J50" s="504"/>
      <c r="K50" s="505"/>
      <c r="L50" s="809"/>
      <c r="M50" s="811"/>
      <c r="N50" s="811"/>
      <c r="O50" s="811"/>
      <c r="P50" s="811"/>
      <c r="Q50" s="811"/>
      <c r="R50" s="811"/>
      <c r="S50" s="811"/>
    </row>
    <row r="51" spans="1:19">
      <c r="A51" s="1346" t="s">
        <v>276</v>
      </c>
      <c r="B51" s="1346"/>
      <c r="C51" s="1346"/>
      <c r="D51" s="1346"/>
      <c r="E51" s="1346"/>
      <c r="F51" s="809"/>
      <c r="G51" s="809"/>
      <c r="H51" s="809"/>
      <c r="I51" s="809"/>
      <c r="J51" s="504"/>
      <c r="K51" s="505"/>
      <c r="L51" s="811"/>
      <c r="M51" s="811"/>
      <c r="N51" s="811"/>
      <c r="O51" s="811"/>
      <c r="P51" s="811"/>
      <c r="Q51" s="811"/>
      <c r="R51" s="811"/>
      <c r="S51" s="811"/>
    </row>
    <row r="52" spans="1:19" ht="27" thickBot="1">
      <c r="A52" s="498" t="s">
        <v>277</v>
      </c>
      <c r="B52" s="810" t="s">
        <v>197</v>
      </c>
      <c r="C52" s="810" t="s">
        <v>278</v>
      </c>
      <c r="D52" s="810" t="s">
        <v>196</v>
      </c>
      <c r="E52" s="810" t="s">
        <v>279</v>
      </c>
      <c r="F52" s="461"/>
      <c r="G52" s="461"/>
      <c r="H52" s="461"/>
      <c r="I52" s="461"/>
      <c r="J52" s="475"/>
      <c r="K52" s="476"/>
      <c r="L52" s="514"/>
      <c r="M52" s="811"/>
      <c r="N52" s="811"/>
      <c r="O52" s="811"/>
      <c r="P52" s="515"/>
      <c r="Q52" s="811"/>
      <c r="R52" s="811"/>
      <c r="S52" s="811"/>
    </row>
    <row r="53" spans="1:19">
      <c r="A53" s="516" t="s">
        <v>280</v>
      </c>
      <c r="B53" s="293">
        <v>1096307.23</v>
      </c>
      <c r="C53" s="587">
        <v>121.03</v>
      </c>
      <c r="D53" s="311">
        <v>1</v>
      </c>
      <c r="E53" s="311">
        <v>1</v>
      </c>
      <c r="F53" s="451"/>
      <c r="G53" s="451"/>
      <c r="H53" s="451"/>
      <c r="I53" s="451"/>
      <c r="J53" s="475"/>
      <c r="K53" s="476"/>
      <c r="L53" s="1327" t="s">
        <v>922</v>
      </c>
      <c r="M53" s="1327"/>
      <c r="N53" s="1327"/>
      <c r="O53" s="1327"/>
      <c r="P53" s="1327"/>
      <c r="Q53" s="1327"/>
      <c r="R53" s="1327"/>
      <c r="S53" s="1327"/>
    </row>
    <row r="54" spans="1:19">
      <c r="A54" s="516" t="s">
        <v>281</v>
      </c>
      <c r="B54" s="293">
        <v>4592834.91</v>
      </c>
      <c r="C54" s="587">
        <v>733.95999999999992</v>
      </c>
      <c r="D54" s="311">
        <v>8</v>
      </c>
      <c r="E54" s="311">
        <v>4</v>
      </c>
      <c r="F54" s="451"/>
      <c r="G54" s="451"/>
      <c r="H54" s="451"/>
      <c r="I54" s="451"/>
      <c r="J54" s="475"/>
      <c r="K54" s="476"/>
      <c r="L54" s="514"/>
      <c r="M54" s="811"/>
      <c r="N54" s="811"/>
      <c r="O54" s="811"/>
      <c r="P54" s="515"/>
      <c r="Q54" s="811"/>
      <c r="R54" s="811"/>
      <c r="S54" s="811"/>
    </row>
    <row r="55" spans="1:19">
      <c r="A55" s="516" t="s">
        <v>282</v>
      </c>
      <c r="B55" s="293">
        <v>4792481.1000000127</v>
      </c>
      <c r="C55" s="587">
        <v>849.1099999999991</v>
      </c>
      <c r="D55" s="311">
        <v>119</v>
      </c>
      <c r="E55" s="311">
        <v>3</v>
      </c>
      <c r="F55" s="451"/>
      <c r="G55" s="451"/>
      <c r="H55" s="451"/>
      <c r="I55" s="451"/>
      <c r="J55" s="475"/>
      <c r="K55" s="476"/>
      <c r="L55" s="514"/>
      <c r="M55" s="811"/>
      <c r="N55" s="811"/>
      <c r="O55" s="811"/>
      <c r="P55" s="515"/>
      <c r="Q55" s="811"/>
      <c r="R55" s="811"/>
      <c r="S55" s="811"/>
    </row>
    <row r="56" spans="1:19">
      <c r="A56" s="516" t="s">
        <v>673</v>
      </c>
      <c r="B56" s="293">
        <v>6808736.8099999996</v>
      </c>
      <c r="C56" s="587">
        <v>1137.8288</v>
      </c>
      <c r="D56" s="311">
        <v>14</v>
      </c>
      <c r="E56" s="311">
        <v>6</v>
      </c>
      <c r="F56" s="451"/>
      <c r="G56" s="451"/>
      <c r="H56" s="451"/>
      <c r="I56" s="451"/>
      <c r="J56" s="475"/>
      <c r="K56" s="476"/>
      <c r="L56" s="514"/>
      <c r="M56" s="811"/>
      <c r="N56" s="811"/>
      <c r="O56" s="811"/>
      <c r="P56" s="515"/>
      <c r="Q56" s="811"/>
      <c r="R56" s="811"/>
      <c r="S56" s="811"/>
    </row>
    <row r="57" spans="1:19">
      <c r="A57" s="516" t="s">
        <v>674</v>
      </c>
      <c r="B57" s="293">
        <v>5894039.6459999988</v>
      </c>
      <c r="C57" s="587">
        <v>1851.0251000000005</v>
      </c>
      <c r="D57" s="311">
        <v>95</v>
      </c>
      <c r="E57" s="311">
        <v>5</v>
      </c>
      <c r="F57" s="451"/>
      <c r="G57" s="451"/>
      <c r="H57" s="451"/>
      <c r="I57" s="451"/>
      <c r="J57" s="475"/>
      <c r="K57" s="476"/>
      <c r="L57" s="477"/>
      <c r="M57" s="811"/>
      <c r="N57" s="811"/>
      <c r="O57" s="811"/>
      <c r="P57" s="478"/>
      <c r="Q57" s="473"/>
      <c r="R57" s="518"/>
      <c r="S57" s="811"/>
    </row>
    <row r="58" spans="1:19" ht="13.8" thickBot="1">
      <c r="A58" s="530" t="s">
        <v>34</v>
      </c>
      <c r="B58" s="586">
        <f>SUM(B53:B57)</f>
        <v>23184399.69600001</v>
      </c>
      <c r="C58" s="588">
        <f>SUM(C53:C57)</f>
        <v>4692.9538999999995</v>
      </c>
      <c r="D58" s="527">
        <f>SUM(D53:D57)</f>
        <v>237</v>
      </c>
      <c r="E58" s="527">
        <f>SUM(E53:E57)</f>
        <v>19</v>
      </c>
      <c r="F58" s="505"/>
      <c r="G58" s="505"/>
      <c r="H58" s="505"/>
      <c r="I58" s="505"/>
      <c r="J58" s="519"/>
      <c r="K58" s="520"/>
      <c r="L58" s="477"/>
      <c r="M58" s="811"/>
      <c r="N58" s="811"/>
      <c r="O58" s="811"/>
      <c r="P58" s="478"/>
      <c r="Q58" s="473"/>
      <c r="R58" s="518"/>
      <c r="S58" s="811"/>
    </row>
    <row r="59" spans="1:19" ht="13.8" thickTop="1">
      <c r="A59" s="808"/>
      <c r="B59" s="812"/>
      <c r="C59" s="812"/>
      <c r="D59" s="812"/>
      <c r="E59" s="812"/>
      <c r="F59" s="505"/>
      <c r="G59" s="505"/>
      <c r="H59" s="505"/>
      <c r="I59" s="505"/>
      <c r="J59" s="519"/>
      <c r="K59" s="520"/>
      <c r="L59" s="477"/>
      <c r="M59" s="811"/>
      <c r="N59" s="811"/>
      <c r="O59" s="811"/>
      <c r="P59" s="478"/>
      <c r="Q59" s="473"/>
      <c r="R59" s="518"/>
      <c r="S59" s="811"/>
    </row>
    <row r="60" spans="1:19">
      <c r="A60" s="332" t="s">
        <v>283</v>
      </c>
      <c r="B60" s="332"/>
      <c r="C60" s="332"/>
      <c r="D60" s="332"/>
      <c r="E60" s="332"/>
      <c r="F60" s="83"/>
      <c r="G60" s="83"/>
      <c r="H60" s="83"/>
      <c r="I60" s="83"/>
      <c r="J60" s="519"/>
      <c r="K60" s="520"/>
      <c r="L60" s="219"/>
      <c r="M60" s="811"/>
      <c r="N60" s="811"/>
      <c r="O60" s="811"/>
      <c r="P60" s="515"/>
      <c r="Q60" s="811"/>
      <c r="R60" s="811"/>
      <c r="S60" s="811"/>
    </row>
    <row r="61" spans="1:19">
      <c r="A61" s="332" t="s">
        <v>284</v>
      </c>
      <c r="B61" s="332"/>
      <c r="C61" s="332"/>
      <c r="D61" s="332"/>
      <c r="E61" s="332"/>
      <c r="F61" s="83"/>
      <c r="G61" s="83"/>
      <c r="H61" s="83"/>
      <c r="I61" s="83"/>
      <c r="J61" s="519"/>
      <c r="K61" s="520"/>
      <c r="L61" s="219"/>
      <c r="M61" s="811"/>
      <c r="N61" s="811"/>
      <c r="O61" s="811"/>
      <c r="P61" s="515"/>
      <c r="Q61" s="811"/>
      <c r="R61" s="811"/>
      <c r="S61" s="811"/>
    </row>
    <row r="62" spans="1:19" s="310" customFormat="1">
      <c r="A62" s="809"/>
      <c r="B62" s="227"/>
      <c r="C62" s="505"/>
      <c r="D62" s="505"/>
      <c r="E62" s="505"/>
      <c r="F62" s="505"/>
      <c r="G62" s="505"/>
      <c r="H62" s="505"/>
      <c r="I62" s="505"/>
      <c r="J62" s="521"/>
      <c r="K62" s="522"/>
      <c r="L62" s="219"/>
      <c r="M62" s="811"/>
      <c r="N62" s="811"/>
      <c r="O62" s="811"/>
      <c r="P62" s="478"/>
      <c r="Q62" s="473"/>
      <c r="R62" s="518"/>
      <c r="S62" s="811"/>
    </row>
    <row r="63" spans="1:19">
      <c r="A63" s="809"/>
      <c r="B63" s="227"/>
      <c r="C63" s="505"/>
      <c r="D63" s="505"/>
      <c r="E63" s="505"/>
      <c r="F63" s="505"/>
      <c r="G63" s="505"/>
      <c r="H63" s="505"/>
      <c r="I63" s="505"/>
      <c r="J63" s="504"/>
      <c r="K63" s="505"/>
      <c r="L63" s="219"/>
      <c r="M63" s="811"/>
      <c r="N63" s="811"/>
      <c r="O63" s="811"/>
      <c r="P63" s="478"/>
      <c r="Q63" s="473"/>
      <c r="R63" s="518"/>
      <c r="S63" s="811"/>
    </row>
    <row r="64" spans="1:19">
      <c r="A64" s="1346" t="s">
        <v>920</v>
      </c>
      <c r="B64" s="1346"/>
      <c r="C64" s="1346"/>
      <c r="D64" s="1346"/>
      <c r="E64" s="1346"/>
      <c r="F64" s="476"/>
      <c r="G64" s="476"/>
      <c r="H64" s="476"/>
      <c r="I64" s="476"/>
      <c r="J64" s="504"/>
      <c r="K64" s="505"/>
      <c r="L64" s="372"/>
      <c r="M64" s="809"/>
      <c r="N64" s="809"/>
      <c r="O64" s="809"/>
      <c r="P64" s="809"/>
      <c r="Q64" s="809"/>
      <c r="R64" s="809"/>
      <c r="S64" s="809"/>
    </row>
    <row r="65" spans="1:19" ht="40.200000000000003" thickBot="1">
      <c r="A65" s="498" t="s">
        <v>277</v>
      </c>
      <c r="B65" s="810" t="s">
        <v>286</v>
      </c>
      <c r="C65" s="810" t="s">
        <v>287</v>
      </c>
      <c r="D65" s="810" t="s">
        <v>288</v>
      </c>
      <c r="E65" s="810" t="s">
        <v>289</v>
      </c>
      <c r="F65" s="476"/>
      <c r="G65" s="476"/>
      <c r="H65" s="476"/>
      <c r="I65" s="476"/>
      <c r="J65" s="506"/>
      <c r="K65" s="83"/>
      <c r="L65" s="505"/>
      <c r="M65" s="811"/>
      <c r="N65" s="811"/>
      <c r="O65" s="811"/>
      <c r="P65" s="811"/>
      <c r="Q65" s="811"/>
      <c r="R65" s="811"/>
      <c r="S65" s="811"/>
    </row>
    <row r="66" spans="1:19">
      <c r="A66" s="516" t="s">
        <v>280</v>
      </c>
      <c r="B66" s="379">
        <v>1096307.23</v>
      </c>
      <c r="C66" s="523">
        <v>1115448</v>
      </c>
      <c r="D66" s="221">
        <f>C66/B66</f>
        <v>1.0174593120215034</v>
      </c>
      <c r="E66" s="524" t="s">
        <v>118</v>
      </c>
      <c r="F66" s="476"/>
      <c r="G66" s="476"/>
      <c r="H66" s="476"/>
      <c r="I66" s="476"/>
      <c r="J66" s="444"/>
      <c r="K66" s="461"/>
      <c r="L66" s="505"/>
      <c r="M66" s="811"/>
      <c r="N66" s="811"/>
      <c r="O66" s="811"/>
      <c r="P66" s="811"/>
      <c r="Q66" s="811"/>
      <c r="R66" s="811"/>
      <c r="S66" s="811"/>
    </row>
    <row r="67" spans="1:19">
      <c r="A67" s="516" t="s">
        <v>281</v>
      </c>
      <c r="B67" s="379">
        <v>2231331.27</v>
      </c>
      <c r="C67" s="523">
        <v>2135580.35776</v>
      </c>
      <c r="D67" s="221">
        <f t="shared" ref="D67:D70" si="3">C67/B67</f>
        <v>0.95708798889373337</v>
      </c>
      <c r="E67" s="524">
        <v>4.8607369180949961E-2</v>
      </c>
      <c r="F67" s="476"/>
      <c r="G67" s="476"/>
      <c r="H67" s="476"/>
      <c r="I67" s="476"/>
      <c r="J67" s="444"/>
      <c r="K67" s="461"/>
      <c r="L67" s="505"/>
      <c r="M67" s="811"/>
      <c r="N67" s="811"/>
      <c r="O67" s="811"/>
      <c r="P67" s="811"/>
      <c r="Q67" s="811"/>
      <c r="R67" s="811"/>
      <c r="S67" s="811"/>
    </row>
    <row r="68" spans="1:19">
      <c r="A68" s="516" t="s">
        <v>282</v>
      </c>
      <c r="B68" s="379">
        <v>157475.84</v>
      </c>
      <c r="C68" s="523">
        <v>155303.97600000002</v>
      </c>
      <c r="D68" s="221">
        <f t="shared" si="3"/>
        <v>0.98620827169424863</v>
      </c>
      <c r="E68" s="524">
        <v>2.6039335592525806E-2</v>
      </c>
      <c r="F68" s="476"/>
      <c r="G68" s="476"/>
      <c r="H68" s="476"/>
      <c r="I68" s="476"/>
      <c r="J68" s="444"/>
      <c r="K68" s="461"/>
      <c r="L68" s="505"/>
      <c r="M68" s="811"/>
      <c r="N68" s="811"/>
      <c r="O68" s="811"/>
      <c r="P68" s="811"/>
      <c r="Q68" s="811"/>
      <c r="R68" s="811"/>
      <c r="S68" s="811"/>
    </row>
    <row r="69" spans="1:19">
      <c r="A69" s="516" t="s">
        <v>673</v>
      </c>
      <c r="B69" s="379">
        <v>3227766.97</v>
      </c>
      <c r="C69" s="523">
        <v>3468277.1202684096</v>
      </c>
      <c r="D69" s="221">
        <f t="shared" si="3"/>
        <v>1.0745128605948928</v>
      </c>
      <c r="E69" s="524">
        <v>0.14540343974196862</v>
      </c>
      <c r="F69" s="476"/>
      <c r="G69" s="476"/>
      <c r="H69" s="476"/>
      <c r="I69" s="476"/>
      <c r="J69" s="444"/>
      <c r="K69" s="461"/>
      <c r="L69" s="505"/>
      <c r="M69" s="811"/>
      <c r="N69" s="811"/>
      <c r="O69" s="811"/>
      <c r="P69" s="811"/>
      <c r="Q69" s="811"/>
      <c r="R69" s="811"/>
      <c r="S69" s="811"/>
    </row>
    <row r="70" spans="1:19">
      <c r="A70" s="516" t="s">
        <v>674</v>
      </c>
      <c r="B70" s="379">
        <v>341180.65</v>
      </c>
      <c r="C70" s="523">
        <v>339326.14054455369</v>
      </c>
      <c r="D70" s="221">
        <f t="shared" si="3"/>
        <v>0.99456443542315098</v>
      </c>
      <c r="E70" s="524">
        <v>5.5434499757451156E-2</v>
      </c>
      <c r="F70" s="476"/>
      <c r="G70" s="476"/>
      <c r="H70" s="476"/>
      <c r="I70" s="476"/>
      <c r="J70" s="491"/>
      <c r="K70" s="492"/>
      <c r="L70" s="811"/>
      <c r="M70" s="811"/>
      <c r="N70" s="811"/>
      <c r="O70" s="811"/>
      <c r="P70" s="811"/>
      <c r="Q70" s="811"/>
      <c r="R70" s="811"/>
      <c r="S70" s="811"/>
    </row>
    <row r="71" spans="1:19" ht="15.6" thickBot="1">
      <c r="A71" s="530" t="s">
        <v>34</v>
      </c>
      <c r="B71" s="527">
        <f>SUM(B66:B70)</f>
        <v>7054061.9600000009</v>
      </c>
      <c r="C71" s="527">
        <f>SUM(C66:C70)</f>
        <v>7213935.5945729623</v>
      </c>
      <c r="D71" s="528">
        <f>C71/B71</f>
        <v>1.0226640530632596</v>
      </c>
      <c r="E71" s="534">
        <v>4.3088422992474465E-2</v>
      </c>
      <c r="F71" s="505"/>
      <c r="G71" s="505"/>
      <c r="H71" s="505"/>
      <c r="I71" s="505"/>
      <c r="J71" s="243"/>
      <c r="K71" s="244"/>
      <c r="L71" s="234"/>
      <c r="M71" s="811"/>
      <c r="N71" s="811"/>
      <c r="O71" s="811"/>
      <c r="P71" s="811"/>
      <c r="Q71" s="811"/>
      <c r="R71" s="811"/>
      <c r="S71" s="811"/>
    </row>
    <row r="72" spans="1:19" ht="15.6" thickTop="1">
      <c r="A72" s="808"/>
      <c r="B72" s="812"/>
      <c r="C72" s="812"/>
      <c r="D72" s="812"/>
      <c r="E72" s="812"/>
      <c r="F72" s="505"/>
      <c r="G72" s="505"/>
      <c r="H72" s="505"/>
      <c r="I72" s="505"/>
      <c r="J72" s="243"/>
      <c r="K72" s="244"/>
      <c r="L72" s="1327" t="s">
        <v>923</v>
      </c>
      <c r="M72" s="1327"/>
      <c r="N72" s="1327"/>
      <c r="O72" s="1327"/>
      <c r="P72" s="1327"/>
      <c r="Q72" s="1327"/>
      <c r="R72" s="1327"/>
      <c r="S72" s="1327"/>
    </row>
    <row r="73" spans="1:19">
      <c r="A73" s="332" t="s">
        <v>283</v>
      </c>
      <c r="B73" s="332"/>
      <c r="C73" s="332"/>
      <c r="D73" s="332"/>
      <c r="E73" s="332"/>
      <c r="F73" s="476"/>
      <c r="G73" s="476"/>
      <c r="H73" s="476"/>
      <c r="I73" s="476"/>
      <c r="J73" s="504"/>
      <c r="K73" s="505"/>
      <c r="L73" s="219"/>
      <c r="M73" s="811"/>
      <c r="N73" s="811"/>
      <c r="O73" s="811"/>
      <c r="P73" s="811"/>
      <c r="Q73" s="811"/>
      <c r="R73" s="811"/>
      <c r="S73" s="811"/>
    </row>
    <row r="74" spans="1:19">
      <c r="A74" s="809"/>
      <c r="B74" s="362"/>
      <c r="C74" s="522"/>
      <c r="D74" s="522"/>
      <c r="E74" s="522"/>
      <c r="F74" s="522"/>
      <c r="G74" s="522"/>
      <c r="H74" s="522"/>
      <c r="I74" s="522"/>
      <c r="J74" s="490"/>
      <c r="K74" s="245"/>
      <c r="L74" s="505"/>
      <c r="M74" s="811"/>
      <c r="N74" s="811"/>
      <c r="O74" s="811"/>
      <c r="P74" s="811"/>
      <c r="Q74" s="811"/>
      <c r="R74" s="811"/>
      <c r="S74" s="811"/>
    </row>
    <row r="75" spans="1:19">
      <c r="A75" s="1346" t="s">
        <v>921</v>
      </c>
      <c r="B75" s="1346"/>
      <c r="C75" s="1346"/>
      <c r="D75" s="1346"/>
      <c r="E75" s="1346"/>
      <c r="F75" s="505"/>
      <c r="G75" s="505"/>
      <c r="H75" s="505"/>
      <c r="I75" s="505"/>
      <c r="J75" s="490"/>
      <c r="K75" s="245"/>
      <c r="L75" s="219"/>
      <c r="M75" s="811"/>
      <c r="N75" s="811"/>
      <c r="O75" s="811"/>
      <c r="P75" s="811"/>
      <c r="Q75" s="811"/>
      <c r="R75" s="811"/>
      <c r="S75" s="811"/>
    </row>
    <row r="76" spans="1:19" ht="53.4" thickBot="1">
      <c r="A76" s="498" t="s">
        <v>277</v>
      </c>
      <c r="B76" s="810" t="s">
        <v>291</v>
      </c>
      <c r="C76" s="810" t="s">
        <v>292</v>
      </c>
      <c r="D76" s="810" t="s">
        <v>293</v>
      </c>
      <c r="E76" s="810" t="s">
        <v>289</v>
      </c>
      <c r="F76" s="505"/>
      <c r="G76" s="505"/>
      <c r="H76" s="505"/>
      <c r="I76" s="505"/>
      <c r="J76" s="490"/>
      <c r="K76" s="245"/>
      <c r="L76" s="219"/>
      <c r="M76" s="811"/>
      <c r="N76" s="811"/>
      <c r="O76" s="811"/>
      <c r="P76" s="811"/>
      <c r="Q76" s="811"/>
      <c r="R76" s="811"/>
      <c r="S76" s="811"/>
    </row>
    <row r="77" spans="1:19">
      <c r="A77" s="516" t="s">
        <v>280</v>
      </c>
      <c r="B77" s="517">
        <v>121.03</v>
      </c>
      <c r="C77" s="525">
        <v>179.18</v>
      </c>
      <c r="D77" s="221">
        <f>C77/B77</f>
        <v>1.4804593902338263</v>
      </c>
      <c r="E77" s="524" t="s">
        <v>118</v>
      </c>
      <c r="F77" s="83"/>
      <c r="G77" s="83"/>
      <c r="H77" s="83"/>
      <c r="I77" s="83"/>
      <c r="J77" s="490"/>
      <c r="K77" s="245"/>
      <c r="L77" s="219"/>
      <c r="M77" s="811"/>
      <c r="N77" s="811"/>
      <c r="O77" s="811"/>
      <c r="P77" s="811"/>
      <c r="Q77" s="811"/>
      <c r="R77" s="811"/>
      <c r="S77" s="811"/>
    </row>
    <row r="78" spans="1:19">
      <c r="A78" s="516" t="s">
        <v>281</v>
      </c>
      <c r="B78" s="517">
        <v>418.79999999999995</v>
      </c>
      <c r="C78" s="525">
        <v>483.86048000000005</v>
      </c>
      <c r="D78" s="221">
        <f t="shared" ref="D78:D81" si="4">C78/B78</f>
        <v>1.1553497612225407</v>
      </c>
      <c r="E78" s="524">
        <v>0.10886953472790076</v>
      </c>
      <c r="F78" s="83"/>
      <c r="G78" s="83"/>
      <c r="H78" s="83"/>
      <c r="I78" s="83"/>
      <c r="J78" s="490"/>
      <c r="K78" s="245"/>
      <c r="L78" s="219"/>
      <c r="M78" s="811"/>
      <c r="N78" s="811"/>
      <c r="O78" s="811"/>
      <c r="P78" s="811"/>
      <c r="Q78" s="811"/>
      <c r="R78" s="811"/>
      <c r="S78" s="811"/>
    </row>
    <row r="79" spans="1:19">
      <c r="A79" s="516" t="s">
        <v>282</v>
      </c>
      <c r="B79" s="517">
        <v>19.479999999999997</v>
      </c>
      <c r="C79" s="525">
        <v>21.839583279999999</v>
      </c>
      <c r="D79" s="221">
        <f t="shared" si="4"/>
        <v>1.1211285051334703</v>
      </c>
      <c r="E79" s="524">
        <v>0.22031510694491199</v>
      </c>
      <c r="F79" s="83"/>
      <c r="G79" s="83"/>
      <c r="H79" s="83"/>
      <c r="I79" s="83"/>
      <c r="J79" s="490"/>
      <c r="K79" s="245"/>
      <c r="L79" s="219"/>
      <c r="M79" s="811"/>
      <c r="N79" s="811"/>
      <c r="O79" s="811"/>
      <c r="P79" s="811"/>
      <c r="Q79" s="811"/>
      <c r="R79" s="811"/>
      <c r="S79" s="811"/>
    </row>
    <row r="80" spans="1:19">
      <c r="A80" s="516" t="s">
        <v>673</v>
      </c>
      <c r="B80" s="517">
        <v>627.61879999999996</v>
      </c>
      <c r="C80" s="525">
        <v>475.66601249295604</v>
      </c>
      <c r="D80" s="221">
        <f t="shared" si="4"/>
        <v>0.75789000025645514</v>
      </c>
      <c r="E80" s="524">
        <v>0.29848102897241524</v>
      </c>
      <c r="F80" s="83"/>
      <c r="G80" s="83"/>
      <c r="H80" s="83"/>
      <c r="I80" s="83"/>
      <c r="J80" s="490"/>
      <c r="K80" s="245"/>
      <c r="L80" s="219"/>
      <c r="M80" s="811"/>
      <c r="N80" s="811"/>
      <c r="O80" s="811"/>
      <c r="P80" s="811"/>
      <c r="Q80" s="811"/>
      <c r="R80" s="811"/>
      <c r="S80" s="811"/>
    </row>
    <row r="81" spans="1:19">
      <c r="A81" s="516" t="s">
        <v>674</v>
      </c>
      <c r="B81" s="517">
        <v>102.65349999999999</v>
      </c>
      <c r="C81" s="525">
        <v>104.33366019273721</v>
      </c>
      <c r="D81" s="221">
        <f t="shared" si="4"/>
        <v>1.0163672957350429</v>
      </c>
      <c r="E81" s="524">
        <v>0.48009731117475102</v>
      </c>
      <c r="F81" s="505"/>
      <c r="G81" s="505"/>
      <c r="H81" s="505"/>
      <c r="I81" s="505"/>
      <c r="J81" s="519"/>
      <c r="K81" s="520"/>
      <c r="L81" s="219"/>
      <c r="M81" s="811"/>
      <c r="N81" s="811"/>
      <c r="O81" s="811"/>
      <c r="P81" s="811"/>
      <c r="Q81" s="811"/>
      <c r="R81" s="811"/>
      <c r="S81" s="811"/>
    </row>
    <row r="82" spans="1:19" ht="13.8" thickBot="1">
      <c r="A82" s="530" t="s">
        <v>34</v>
      </c>
      <c r="B82" s="533">
        <f>SUM(B77:B81)</f>
        <v>1289.5822999999998</v>
      </c>
      <c r="C82" s="533">
        <f>SUM(C77:C81)</f>
        <v>1264.8797359656933</v>
      </c>
      <c r="D82" s="529">
        <f>C82/B82</f>
        <v>0.98084452304106029</v>
      </c>
      <c r="E82" s="534">
        <v>0.17233956506962653</v>
      </c>
      <c r="F82" s="245"/>
      <c r="G82" s="245"/>
      <c r="H82" s="245"/>
      <c r="I82" s="245"/>
      <c r="J82" s="491"/>
      <c r="K82" s="492"/>
      <c r="L82" s="219"/>
      <c r="M82" s="811"/>
      <c r="N82" s="811"/>
      <c r="O82" s="811"/>
      <c r="P82" s="811"/>
      <c r="Q82" s="811"/>
      <c r="R82" s="811"/>
      <c r="S82" s="811"/>
    </row>
    <row r="83" spans="1:19" ht="13.8" thickTop="1">
      <c r="A83" s="808"/>
      <c r="B83" s="812"/>
      <c r="C83" s="812"/>
      <c r="D83" s="812"/>
      <c r="E83" s="812"/>
      <c r="F83" s="245"/>
      <c r="G83" s="245"/>
      <c r="H83" s="245"/>
      <c r="I83" s="245"/>
      <c r="J83" s="491"/>
      <c r="K83" s="492"/>
      <c r="L83" s="219"/>
      <c r="M83" s="811"/>
      <c r="N83" s="811"/>
      <c r="O83" s="811"/>
      <c r="P83" s="811"/>
      <c r="Q83" s="811"/>
      <c r="R83" s="811"/>
      <c r="S83" s="811"/>
    </row>
    <row r="84" spans="1:19" ht="15">
      <c r="A84" s="332" t="s">
        <v>283</v>
      </c>
      <c r="B84" s="227"/>
      <c r="C84" s="505"/>
      <c r="D84" s="505"/>
      <c r="E84" s="505"/>
      <c r="F84" s="505"/>
      <c r="G84" s="505"/>
      <c r="H84" s="505"/>
      <c r="I84" s="505"/>
      <c r="J84" s="243"/>
      <c r="K84" s="244"/>
      <c r="L84" s="219"/>
      <c r="M84" s="811"/>
      <c r="N84" s="811"/>
      <c r="O84" s="811"/>
      <c r="P84" s="811"/>
      <c r="Q84" s="811"/>
      <c r="R84" s="811"/>
      <c r="S84" s="811"/>
    </row>
    <row r="85" spans="1:19">
      <c r="A85" s="249"/>
      <c r="B85" s="227"/>
      <c r="C85" s="492"/>
      <c r="D85" s="492"/>
      <c r="E85" s="492"/>
      <c r="F85" s="492"/>
      <c r="G85" s="492"/>
      <c r="H85" s="492"/>
      <c r="I85" s="492"/>
      <c r="J85" s="519"/>
      <c r="K85" s="520"/>
      <c r="L85" s="219"/>
      <c r="M85" s="811"/>
      <c r="N85" s="811"/>
      <c r="O85" s="811"/>
      <c r="P85" s="811"/>
      <c r="Q85" s="811"/>
      <c r="R85" s="811"/>
      <c r="S85" s="811"/>
    </row>
    <row r="86" spans="1:19">
      <c r="A86" s="1346" t="s">
        <v>294</v>
      </c>
      <c r="B86" s="1346"/>
      <c r="C86" s="1346"/>
      <c r="D86" s="1346"/>
      <c r="E86" s="1346"/>
      <c r="F86" s="1346"/>
      <c r="G86" s="1346"/>
      <c r="H86" s="1346"/>
      <c r="I86" s="809"/>
      <c r="J86" s="504"/>
      <c r="K86" s="505"/>
      <c r="L86" s="219"/>
      <c r="M86" s="811"/>
      <c r="N86" s="811"/>
      <c r="O86" s="811"/>
      <c r="P86" s="811"/>
      <c r="Q86" s="811"/>
      <c r="R86" s="811"/>
      <c r="S86" s="811"/>
    </row>
    <row r="87" spans="1:19">
      <c r="A87" s="1350" t="s">
        <v>295</v>
      </c>
      <c r="B87" s="1350" t="s">
        <v>296</v>
      </c>
      <c r="C87" s="1352" t="s">
        <v>297</v>
      </c>
      <c r="D87" s="1352" t="s">
        <v>298</v>
      </c>
      <c r="E87" s="1352" t="s">
        <v>299</v>
      </c>
      <c r="F87" s="1352" t="s">
        <v>300</v>
      </c>
      <c r="G87" s="1352" t="s">
        <v>301</v>
      </c>
      <c r="H87" s="1352" t="s">
        <v>302</v>
      </c>
      <c r="I87" s="493"/>
      <c r="J87" s="491"/>
      <c r="K87" s="492"/>
      <c r="L87" s="219"/>
      <c r="M87" s="811"/>
      <c r="N87" s="811"/>
      <c r="O87" s="811"/>
      <c r="P87" s="811"/>
      <c r="Q87" s="811"/>
      <c r="R87" s="811"/>
      <c r="S87" s="811"/>
    </row>
    <row r="88" spans="1:19" ht="15.6" thickBot="1">
      <c r="A88" s="1351"/>
      <c r="B88" s="1351"/>
      <c r="C88" s="1353"/>
      <c r="D88" s="1353"/>
      <c r="E88" s="1353"/>
      <c r="F88" s="1353"/>
      <c r="G88" s="1353"/>
      <c r="H88" s="1353"/>
      <c r="I88" s="493"/>
      <c r="J88" s="243"/>
      <c r="K88" s="244"/>
      <c r="L88" s="811"/>
      <c r="M88" s="811"/>
      <c r="N88" s="811"/>
      <c r="O88" s="811"/>
      <c r="P88" s="811"/>
      <c r="Q88" s="811"/>
      <c r="R88" s="811"/>
      <c r="S88" s="811"/>
    </row>
    <row r="89" spans="1:19">
      <c r="A89" s="227" t="s">
        <v>675</v>
      </c>
      <c r="B89" s="516" t="s">
        <v>275</v>
      </c>
      <c r="C89" s="580">
        <v>55329.65</v>
      </c>
      <c r="D89" s="580">
        <v>60361.448295685084</v>
      </c>
      <c r="E89" s="72">
        <f t="shared" ref="E89:E107" si="5">D89/C89</f>
        <v>1.0909421674578654</v>
      </c>
      <c r="F89" s="583">
        <v>7.09</v>
      </c>
      <c r="G89" s="583">
        <v>6.8438736241818132</v>
      </c>
      <c r="H89" s="72">
        <f t="shared" ref="H89:H107" si="6">IFERROR(G89/F89,1)</f>
        <v>0.9652854194896775</v>
      </c>
      <c r="I89" s="72"/>
      <c r="J89" s="519"/>
      <c r="K89" s="520"/>
      <c r="L89" s="219"/>
      <c r="M89" s="811"/>
      <c r="N89" s="811"/>
      <c r="O89" s="811"/>
      <c r="P89" s="811"/>
      <c r="Q89" s="811"/>
      <c r="R89" s="811"/>
      <c r="S89" s="811"/>
    </row>
    <row r="90" spans="1:19" s="310" customFormat="1">
      <c r="A90" s="227" t="s">
        <v>676</v>
      </c>
      <c r="B90" s="516" t="s">
        <v>203</v>
      </c>
      <c r="C90" s="580">
        <v>441133.06</v>
      </c>
      <c r="D90" s="580">
        <v>345441.11616000015</v>
      </c>
      <c r="E90" s="72">
        <f t="shared" si="5"/>
        <v>0.78307691597632734</v>
      </c>
      <c r="F90" s="583">
        <v>81.099999999999994</v>
      </c>
      <c r="G90" s="583">
        <v>97.709760000000003</v>
      </c>
      <c r="H90" s="72">
        <f t="shared" si="6"/>
        <v>1.204805918618989</v>
      </c>
      <c r="I90" s="72"/>
      <c r="J90" s="494"/>
      <c r="K90" s="495"/>
      <c r="L90" s="809"/>
      <c r="M90" s="809"/>
      <c r="N90" s="809"/>
      <c r="O90" s="809"/>
      <c r="P90" s="809"/>
      <c r="Q90" s="809"/>
      <c r="R90" s="809"/>
      <c r="S90" s="809"/>
    </row>
    <row r="91" spans="1:19">
      <c r="A91" s="227" t="s">
        <v>677</v>
      </c>
      <c r="B91" s="516" t="s">
        <v>202</v>
      </c>
      <c r="C91" s="581">
        <v>22149</v>
      </c>
      <c r="D91" s="581">
        <v>21719.118669226104</v>
      </c>
      <c r="E91" s="72">
        <f t="shared" si="5"/>
        <v>0.98059138874107654</v>
      </c>
      <c r="F91" s="584">
        <v>11.37</v>
      </c>
      <c r="G91" s="584">
        <v>12.565351682465229</v>
      </c>
      <c r="H91" s="72">
        <f t="shared" si="6"/>
        <v>1.1051320740954467</v>
      </c>
      <c r="I91" s="73"/>
      <c r="J91" s="504"/>
      <c r="K91" s="505"/>
      <c r="L91" s="219"/>
      <c r="M91" s="811"/>
      <c r="N91" s="811"/>
      <c r="O91" s="811"/>
      <c r="P91" s="811"/>
      <c r="Q91" s="811"/>
      <c r="R91" s="811"/>
      <c r="S91" s="811"/>
    </row>
    <row r="92" spans="1:19">
      <c r="A92" s="227" t="s">
        <v>678</v>
      </c>
      <c r="B92" s="516" t="s">
        <v>202</v>
      </c>
      <c r="C92" s="581">
        <v>52424</v>
      </c>
      <c r="D92" s="581">
        <v>45186.911113698123</v>
      </c>
      <c r="E92" s="72">
        <f t="shared" si="5"/>
        <v>0.86195084529410426</v>
      </c>
      <c r="F92" s="584">
        <v>26.63</v>
      </c>
      <c r="G92" s="584">
        <v>28.828854160113924</v>
      </c>
      <c r="H92" s="72">
        <f t="shared" si="6"/>
        <v>1.0825705655318785</v>
      </c>
      <c r="I92" s="73"/>
      <c r="J92" s="504"/>
      <c r="K92" s="505"/>
      <c r="L92" s="372"/>
      <c r="M92" s="809"/>
      <c r="N92" s="809"/>
      <c r="O92" s="809"/>
      <c r="P92" s="809"/>
      <c r="Q92" s="809"/>
      <c r="R92" s="809"/>
      <c r="S92" s="809"/>
    </row>
    <row r="93" spans="1:19">
      <c r="A93" s="227" t="s">
        <v>679</v>
      </c>
      <c r="B93" s="516" t="s">
        <v>203</v>
      </c>
      <c r="C93" s="582">
        <v>417763.21</v>
      </c>
      <c r="D93" s="582">
        <v>417704.24160000007</v>
      </c>
      <c r="E93" s="72">
        <f t="shared" si="5"/>
        <v>0.99985884731209351</v>
      </c>
      <c r="F93" s="585">
        <v>64.48</v>
      </c>
      <c r="G93" s="585">
        <v>95.890720000000016</v>
      </c>
      <c r="H93" s="72">
        <f t="shared" si="6"/>
        <v>1.4871389578163774</v>
      </c>
      <c r="I93" s="74"/>
      <c r="J93" s="504"/>
      <c r="K93" s="505"/>
      <c r="L93" s="505"/>
      <c r="M93" s="811"/>
      <c r="N93" s="811"/>
      <c r="O93" s="811"/>
      <c r="P93" s="811"/>
      <c r="Q93" s="811"/>
      <c r="R93" s="811"/>
      <c r="S93" s="811"/>
    </row>
    <row r="94" spans="1:19">
      <c r="A94" s="227" t="s">
        <v>680</v>
      </c>
      <c r="B94" s="516" t="s">
        <v>202</v>
      </c>
      <c r="C94" s="582">
        <v>75678</v>
      </c>
      <c r="D94" s="582">
        <v>69900.41358321617</v>
      </c>
      <c r="E94" s="72">
        <f t="shared" si="5"/>
        <v>0.92365566721129222</v>
      </c>
      <c r="F94" s="585">
        <v>33.1</v>
      </c>
      <c r="G94" s="585">
        <v>56.095580725976248</v>
      </c>
      <c r="H94" s="72">
        <f t="shared" si="6"/>
        <v>1.6947305355279831</v>
      </c>
      <c r="I94" s="74"/>
      <c r="J94" s="504"/>
      <c r="K94" s="505"/>
      <c r="L94" s="505"/>
      <c r="M94" s="811"/>
      <c r="N94" s="811"/>
      <c r="O94" s="811"/>
      <c r="P94" s="811"/>
      <c r="Q94" s="811"/>
      <c r="R94" s="811"/>
      <c r="S94" s="811"/>
    </row>
    <row r="95" spans="1:19">
      <c r="A95" s="227" t="s">
        <v>681</v>
      </c>
      <c r="B95" s="516" t="s">
        <v>203</v>
      </c>
      <c r="C95" s="582">
        <v>99203.49</v>
      </c>
      <c r="D95" s="582">
        <v>99203.496000000014</v>
      </c>
      <c r="E95" s="72">
        <f t="shared" si="5"/>
        <v>1.0000000604817432</v>
      </c>
      <c r="F95" s="585">
        <v>8.84</v>
      </c>
      <c r="G95" s="585">
        <v>9.3948881600000007</v>
      </c>
      <c r="H95" s="72">
        <f t="shared" si="6"/>
        <v>1.062770153846154</v>
      </c>
      <c r="I95" s="74"/>
      <c r="J95" s="504"/>
      <c r="K95" s="505"/>
      <c r="L95" s="505"/>
      <c r="M95" s="811"/>
      <c r="N95" s="811"/>
      <c r="O95" s="811"/>
      <c r="P95" s="811"/>
      <c r="Q95" s="811"/>
      <c r="R95" s="811"/>
      <c r="S95" s="811"/>
    </row>
    <row r="96" spans="1:19">
      <c r="A96" s="227" t="s">
        <v>682</v>
      </c>
      <c r="B96" s="516" t="s">
        <v>203</v>
      </c>
      <c r="C96" s="582">
        <v>841540</v>
      </c>
      <c r="D96" s="582">
        <v>841540</v>
      </c>
      <c r="E96" s="72">
        <f t="shared" si="5"/>
        <v>1</v>
      </c>
      <c r="F96" s="585">
        <v>97.05</v>
      </c>
      <c r="G96" s="585">
        <v>124.65</v>
      </c>
      <c r="H96" s="72">
        <f t="shared" si="6"/>
        <v>1.2843894899536323</v>
      </c>
      <c r="I96" s="74"/>
      <c r="J96" s="504"/>
      <c r="K96" s="505"/>
      <c r="L96" s="505"/>
      <c r="M96" s="811"/>
      <c r="N96" s="811"/>
      <c r="O96" s="811"/>
      <c r="P96" s="811"/>
      <c r="Q96" s="811"/>
      <c r="R96" s="811"/>
      <c r="S96" s="811"/>
    </row>
    <row r="97" spans="1:19">
      <c r="A97" s="227" t="s">
        <v>683</v>
      </c>
      <c r="B97" s="516" t="s">
        <v>203</v>
      </c>
      <c r="C97" s="582">
        <v>530895</v>
      </c>
      <c r="D97" s="582">
        <v>530895</v>
      </c>
      <c r="E97" s="72">
        <f t="shared" si="5"/>
        <v>1</v>
      </c>
      <c r="F97" s="585">
        <v>176.17</v>
      </c>
      <c r="G97" s="585">
        <v>165.61</v>
      </c>
      <c r="H97" s="72">
        <f t="shared" si="6"/>
        <v>0.9400578986206507</v>
      </c>
      <c r="I97" s="74"/>
      <c r="J97" s="504"/>
      <c r="K97" s="505"/>
      <c r="L97" s="505"/>
      <c r="M97" s="811"/>
      <c r="N97" s="811"/>
      <c r="O97" s="811"/>
      <c r="P97" s="811"/>
      <c r="Q97" s="811"/>
      <c r="R97" s="811"/>
      <c r="S97" s="811"/>
    </row>
    <row r="98" spans="1:19">
      <c r="A98" s="227" t="s">
        <v>684</v>
      </c>
      <c r="B98" s="516" t="s">
        <v>274</v>
      </c>
      <c r="C98" s="582">
        <v>433766.59</v>
      </c>
      <c r="D98" s="582">
        <v>347658</v>
      </c>
      <c r="E98" s="72">
        <f t="shared" si="5"/>
        <v>0.80148634776136163</v>
      </c>
      <c r="F98" s="585">
        <v>105.95</v>
      </c>
      <c r="G98" s="585">
        <v>107.86</v>
      </c>
      <c r="H98" s="72">
        <f t="shared" si="6"/>
        <v>1.0180273714016046</v>
      </c>
      <c r="I98" s="74"/>
      <c r="J98" s="504"/>
      <c r="K98" s="505"/>
      <c r="L98" s="505"/>
      <c r="M98" s="825"/>
      <c r="N98" s="825"/>
      <c r="O98" s="825"/>
      <c r="P98" s="825"/>
      <c r="Q98" s="825"/>
      <c r="R98" s="825"/>
      <c r="S98" s="825"/>
    </row>
    <row r="99" spans="1:19">
      <c r="A99" s="227" t="s">
        <v>685</v>
      </c>
      <c r="B99" s="516" t="s">
        <v>270</v>
      </c>
      <c r="C99" s="582">
        <v>696209</v>
      </c>
      <c r="D99" s="582">
        <v>696208.91350348596</v>
      </c>
      <c r="E99" s="72">
        <f t="shared" si="5"/>
        <v>0.99999987576070681</v>
      </c>
      <c r="F99" s="585">
        <v>79.48</v>
      </c>
      <c r="G99" s="585">
        <v>79.47590336797785</v>
      </c>
      <c r="H99" s="72">
        <f t="shared" si="6"/>
        <v>0.99994845707068247</v>
      </c>
      <c r="I99" s="74"/>
      <c r="J99" s="504"/>
      <c r="K99" s="505"/>
      <c r="L99" s="505"/>
      <c r="M99" s="825"/>
      <c r="N99" s="825"/>
      <c r="O99" s="825"/>
      <c r="P99" s="825"/>
      <c r="Q99" s="825"/>
      <c r="R99" s="825"/>
      <c r="S99" s="825"/>
    </row>
    <row r="100" spans="1:19">
      <c r="A100" s="227" t="s">
        <v>686</v>
      </c>
      <c r="B100" s="516" t="s">
        <v>274</v>
      </c>
      <c r="C100" s="582">
        <v>831076.8</v>
      </c>
      <c r="D100" s="582">
        <v>736029.21610985091</v>
      </c>
      <c r="E100" s="72">
        <f t="shared" si="5"/>
        <v>0.88563321236960391</v>
      </c>
      <c r="F100" s="585">
        <v>53.78</v>
      </c>
      <c r="G100" s="585">
        <v>57.277096319999998</v>
      </c>
      <c r="H100" s="72">
        <f t="shared" si="6"/>
        <v>1.0650259635552248</v>
      </c>
      <c r="I100" s="74"/>
      <c r="J100" s="504"/>
      <c r="K100" s="505"/>
      <c r="L100" s="505"/>
      <c r="M100" s="825"/>
      <c r="N100" s="825"/>
      <c r="O100" s="825"/>
      <c r="P100" s="825"/>
      <c r="Q100" s="825"/>
      <c r="R100" s="825"/>
      <c r="S100" s="825"/>
    </row>
    <row r="101" spans="1:19">
      <c r="A101" s="227" t="s">
        <v>687</v>
      </c>
      <c r="B101" s="516" t="s">
        <v>274</v>
      </c>
      <c r="C101" s="582">
        <v>362027.58</v>
      </c>
      <c r="D101" s="582">
        <v>361168.87277845806</v>
      </c>
      <c r="E101" s="72">
        <f t="shared" si="5"/>
        <v>0.99762806131637272</v>
      </c>
      <c r="F101" s="585">
        <v>24.77</v>
      </c>
      <c r="G101" s="585">
        <v>24.660426766227765</v>
      </c>
      <c r="H101" s="72">
        <f t="shared" si="6"/>
        <v>0.99557637328331716</v>
      </c>
      <c r="I101" s="74"/>
      <c r="J101" s="504"/>
      <c r="K101" s="505"/>
      <c r="L101" s="505"/>
      <c r="M101" s="825"/>
      <c r="N101" s="825"/>
      <c r="O101" s="825"/>
      <c r="P101" s="825"/>
      <c r="Q101" s="825"/>
      <c r="R101" s="825"/>
      <c r="S101" s="825"/>
    </row>
    <row r="102" spans="1:19">
      <c r="A102" s="227" t="s">
        <v>688</v>
      </c>
      <c r="B102" s="516" t="s">
        <v>203</v>
      </c>
      <c r="C102" s="582">
        <v>21269.040000000001</v>
      </c>
      <c r="D102" s="582">
        <v>21269</v>
      </c>
      <c r="E102" s="72">
        <f t="shared" si="5"/>
        <v>0.99999811933213723</v>
      </c>
      <c r="F102" s="585">
        <v>3.88</v>
      </c>
      <c r="G102" s="585">
        <v>6.38</v>
      </c>
      <c r="H102" s="72">
        <f t="shared" si="6"/>
        <v>1.6443298969072164</v>
      </c>
      <c r="I102" s="74"/>
      <c r="J102" s="504"/>
      <c r="K102" s="505"/>
      <c r="L102" s="505"/>
      <c r="M102" s="825"/>
      <c r="N102" s="825"/>
      <c r="O102" s="825"/>
      <c r="P102" s="825"/>
      <c r="Q102" s="825"/>
      <c r="R102" s="825"/>
      <c r="S102" s="825"/>
    </row>
    <row r="103" spans="1:19">
      <c r="A103" s="227" t="s">
        <v>689</v>
      </c>
      <c r="B103" s="516" t="s">
        <v>203</v>
      </c>
      <c r="C103" s="582">
        <v>37003.31</v>
      </c>
      <c r="D103" s="582">
        <v>34831.480000000003</v>
      </c>
      <c r="E103" s="72">
        <f t="shared" si="5"/>
        <v>0.94130714252319603</v>
      </c>
      <c r="F103" s="585">
        <v>6.76</v>
      </c>
      <c r="G103" s="585">
        <v>6.0646951199999997</v>
      </c>
      <c r="H103" s="72">
        <f t="shared" si="6"/>
        <v>0.89714424852071006</v>
      </c>
      <c r="I103" s="74"/>
      <c r="J103" s="504"/>
      <c r="K103" s="505"/>
      <c r="L103" s="505"/>
      <c r="M103" s="811"/>
      <c r="N103" s="811"/>
      <c r="O103" s="811"/>
      <c r="P103" s="811"/>
      <c r="Q103" s="811"/>
      <c r="R103" s="811"/>
      <c r="S103" s="811"/>
    </row>
    <row r="104" spans="1:19">
      <c r="A104" s="227">
        <v>1009</v>
      </c>
      <c r="B104" s="516" t="s">
        <v>273</v>
      </c>
      <c r="C104" s="582">
        <v>135600</v>
      </c>
      <c r="D104" s="582">
        <v>142158.24888272822</v>
      </c>
      <c r="E104" s="72">
        <f t="shared" si="5"/>
        <v>1.0483646672767568</v>
      </c>
      <c r="F104" s="585">
        <v>24.4635</v>
      </c>
      <c r="G104" s="585">
        <v>0</v>
      </c>
      <c r="H104" s="72">
        <f t="shared" si="6"/>
        <v>0</v>
      </c>
      <c r="I104" s="74"/>
      <c r="J104" s="504"/>
      <c r="K104" s="505"/>
      <c r="L104" s="505"/>
      <c r="M104" s="811"/>
      <c r="N104" s="811"/>
      <c r="O104" s="811"/>
      <c r="P104" s="811"/>
      <c r="Q104" s="811"/>
      <c r="R104" s="811"/>
      <c r="S104" s="811"/>
    </row>
    <row r="105" spans="1:19">
      <c r="A105" s="227" t="s">
        <v>690</v>
      </c>
      <c r="B105" s="516" t="s">
        <v>274</v>
      </c>
      <c r="C105" s="582">
        <v>1096307.23</v>
      </c>
      <c r="D105" s="582">
        <v>1115448</v>
      </c>
      <c r="E105" s="72">
        <f t="shared" si="5"/>
        <v>1.0174593120215034</v>
      </c>
      <c r="F105" s="585">
        <v>121.03</v>
      </c>
      <c r="G105" s="585">
        <v>179.18</v>
      </c>
      <c r="H105" s="72">
        <f t="shared" si="6"/>
        <v>1.4804593902338263</v>
      </c>
      <c r="I105" s="74"/>
      <c r="J105" s="504"/>
      <c r="K105" s="505"/>
      <c r="L105" s="505"/>
      <c r="M105" s="811"/>
      <c r="N105" s="811"/>
      <c r="O105" s="811"/>
      <c r="P105" s="811"/>
      <c r="Q105" s="811"/>
      <c r="R105" s="811"/>
      <c r="S105" s="811"/>
    </row>
    <row r="106" spans="1:19">
      <c r="A106" s="227">
        <v>1007</v>
      </c>
      <c r="B106" s="516" t="s">
        <v>273</v>
      </c>
      <c r="C106" s="582">
        <v>299687</v>
      </c>
      <c r="D106" s="582">
        <v>722211.74109550531</v>
      </c>
      <c r="E106" s="72">
        <f t="shared" si="5"/>
        <v>2.4098867855312553</v>
      </c>
      <c r="F106" s="585">
        <v>181.81880000000001</v>
      </c>
      <c r="G106" s="585">
        <v>24.574404220568624</v>
      </c>
      <c r="H106" s="72">
        <f t="shared" si="6"/>
        <v>0.13515876367333093</v>
      </c>
      <c r="I106" s="74"/>
      <c r="J106" s="504"/>
      <c r="K106" s="505"/>
      <c r="L106" s="505"/>
      <c r="M106" s="811"/>
      <c r="N106" s="811"/>
      <c r="O106" s="811"/>
      <c r="P106" s="811"/>
      <c r="Q106" s="811"/>
      <c r="R106" s="811"/>
      <c r="S106" s="811"/>
    </row>
    <row r="107" spans="1:19">
      <c r="A107" s="241" t="s">
        <v>691</v>
      </c>
      <c r="B107" s="734" t="s">
        <v>275</v>
      </c>
      <c r="C107" s="735">
        <v>605000</v>
      </c>
      <c r="D107" s="735">
        <v>605000.37678110972</v>
      </c>
      <c r="E107" s="846">
        <f t="shared" si="5"/>
        <v>1.0000006227786937</v>
      </c>
      <c r="F107" s="736">
        <v>181.82</v>
      </c>
      <c r="G107" s="736">
        <v>181.81818181818181</v>
      </c>
      <c r="H107" s="846">
        <f t="shared" si="6"/>
        <v>0.99999000009999905</v>
      </c>
      <c r="I107" s="74"/>
      <c r="J107" s="504"/>
      <c r="K107" s="505"/>
      <c r="L107" s="505"/>
      <c r="M107" s="811"/>
      <c r="N107" s="811"/>
      <c r="O107" s="811"/>
      <c r="P107" s="811"/>
      <c r="Q107" s="811"/>
      <c r="R107" s="811"/>
      <c r="S107" s="811"/>
    </row>
    <row r="108" spans="1:19">
      <c r="A108" s="812"/>
      <c r="B108" s="812"/>
      <c r="C108" s="812"/>
      <c r="D108" s="812"/>
      <c r="E108" s="812"/>
      <c r="F108" s="812"/>
      <c r="G108" s="812"/>
      <c r="H108" s="812"/>
      <c r="I108" s="74"/>
      <c r="J108" s="504"/>
      <c r="K108" s="505"/>
      <c r="L108" s="505"/>
      <c r="M108" s="811"/>
      <c r="N108" s="811"/>
      <c r="O108" s="811"/>
      <c r="P108" s="811"/>
      <c r="Q108" s="811"/>
      <c r="R108" s="811"/>
      <c r="S108" s="811"/>
    </row>
    <row r="109" spans="1:19">
      <c r="A109" s="332" t="s">
        <v>283</v>
      </c>
      <c r="B109" s="801"/>
      <c r="C109" s="801"/>
      <c r="D109" s="801"/>
      <c r="E109" s="801"/>
      <c r="F109" s="801"/>
      <c r="G109" s="801"/>
      <c r="H109" s="801"/>
      <c r="I109" s="801"/>
      <c r="J109" s="504"/>
      <c r="K109" s="505"/>
      <c r="L109" s="505"/>
      <c r="M109" s="811"/>
      <c r="N109" s="811"/>
      <c r="O109" s="811"/>
      <c r="P109" s="811"/>
      <c r="Q109" s="811"/>
      <c r="R109" s="811"/>
      <c r="S109" s="811"/>
    </row>
    <row r="110" spans="1:19">
      <c r="A110" s="811"/>
      <c r="B110" s="227"/>
      <c r="C110" s="505"/>
      <c r="D110" s="505"/>
      <c r="E110" s="505"/>
      <c r="F110" s="505"/>
      <c r="G110" s="505"/>
      <c r="H110" s="505"/>
      <c r="I110" s="505"/>
      <c r="J110" s="504"/>
      <c r="K110" s="505"/>
      <c r="L110" s="505"/>
      <c r="M110" s="811"/>
      <c r="N110" s="811"/>
      <c r="O110" s="811"/>
      <c r="P110" s="811"/>
      <c r="Q110" s="811"/>
      <c r="R110" s="811"/>
      <c r="S110" s="811"/>
    </row>
    <row r="111" spans="1:19">
      <c r="A111" s="1346" t="s">
        <v>303</v>
      </c>
      <c r="B111" s="1346"/>
      <c r="C111" s="1346"/>
      <c r="D111" s="1346"/>
      <c r="E111" s="1346"/>
      <c r="F111" s="1346"/>
      <c r="G111" s="1346"/>
      <c r="H111" s="1346"/>
      <c r="I111" s="809"/>
      <c r="J111" s="504"/>
      <c r="K111" s="505"/>
      <c r="L111" s="505"/>
      <c r="M111" s="811"/>
      <c r="N111" s="811"/>
      <c r="O111" s="811"/>
      <c r="P111" s="811"/>
      <c r="Q111" s="811"/>
      <c r="R111" s="811"/>
      <c r="S111" s="811"/>
    </row>
    <row r="112" spans="1:19">
      <c r="A112" s="1350" t="s">
        <v>304</v>
      </c>
      <c r="B112" s="1350" t="s">
        <v>296</v>
      </c>
      <c r="C112" s="1352" t="s">
        <v>305</v>
      </c>
      <c r="D112" s="1352" t="s">
        <v>306</v>
      </c>
      <c r="E112" s="1352" t="s">
        <v>307</v>
      </c>
      <c r="F112" s="1352" t="s">
        <v>308</v>
      </c>
      <c r="G112" s="1354" t="s">
        <v>309</v>
      </c>
      <c r="H112" s="1354"/>
      <c r="I112" s="496"/>
      <c r="J112" s="504"/>
      <c r="K112" s="505"/>
      <c r="L112" s="505"/>
      <c r="M112" s="811"/>
      <c r="N112" s="811"/>
      <c r="O112" s="811"/>
      <c r="P112" s="811"/>
      <c r="Q112" s="811"/>
      <c r="R112" s="811"/>
      <c r="S112" s="811"/>
    </row>
    <row r="113" spans="1:19" ht="13.8" thickBot="1">
      <c r="A113" s="1351"/>
      <c r="B113" s="1351"/>
      <c r="C113" s="1353"/>
      <c r="D113" s="1353"/>
      <c r="E113" s="1353"/>
      <c r="F113" s="1353"/>
      <c r="G113" s="1355"/>
      <c r="H113" s="1355"/>
      <c r="I113" s="496"/>
      <c r="J113" s="504"/>
      <c r="K113" s="505"/>
      <c r="L113" s="505"/>
      <c r="M113" s="811"/>
      <c r="N113" s="811"/>
      <c r="O113" s="811"/>
      <c r="P113" s="811"/>
      <c r="Q113" s="811"/>
      <c r="R113" s="811"/>
      <c r="S113" s="811"/>
    </row>
    <row r="114" spans="1:19" ht="179.25" customHeight="1">
      <c r="A114" s="811" t="str">
        <f t="shared" ref="A114:B132" si="7">A89</f>
        <v>PRJ-1860482</v>
      </c>
      <c r="B114" s="516" t="str">
        <f t="shared" si="7"/>
        <v>Refrigeration Upgrade</v>
      </c>
      <c r="C114" s="73">
        <f t="shared" ref="C114:C132" si="8">E89</f>
        <v>1.0909421674578654</v>
      </c>
      <c r="D114" s="219">
        <f t="shared" ref="D114:D132" si="9">(SUM($D$89:$D$107)-D89)/(SUM($C$89:$C$107)-C89)-SUM($D$89:$D$107)/SUM($C$89:$C$107)</f>
        <v>-5.3978406442478644E-4</v>
      </c>
      <c r="E114" s="73">
        <f t="shared" ref="E114:E132" si="10">H89</f>
        <v>0.9652854194896775</v>
      </c>
      <c r="F114" s="219">
        <f t="shared" ref="F114:F132" si="11">(SUM($G$89:$G$107)-G89)/(SUM($F$89:$F$107)-F89)-SUM($G$89:$G$107)/SUM($F$89:$F$107)</f>
        <v>8.6015365689973144E-5</v>
      </c>
      <c r="G114" s="1340" t="s">
        <v>695</v>
      </c>
      <c r="H114" s="1340"/>
      <c r="I114" s="505"/>
      <c r="J114" s="504"/>
      <c r="K114" s="505"/>
      <c r="L114" s="505"/>
      <c r="M114" s="811"/>
      <c r="N114" s="811"/>
      <c r="O114" s="811"/>
      <c r="P114" s="811"/>
      <c r="Q114" s="811"/>
      <c r="R114" s="811"/>
      <c r="S114" s="811"/>
    </row>
    <row r="115" spans="1:19" ht="187.5" customHeight="1">
      <c r="A115" s="827" t="str">
        <f t="shared" si="7"/>
        <v>PRJ-1982461</v>
      </c>
      <c r="B115" s="516" t="str">
        <f t="shared" si="7"/>
        <v>Lighting</v>
      </c>
      <c r="C115" s="73">
        <f t="shared" si="8"/>
        <v>0.78307691597632734</v>
      </c>
      <c r="D115" s="219">
        <f t="shared" si="9"/>
        <v>1.5982298996107147E-2</v>
      </c>
      <c r="E115" s="73">
        <f t="shared" si="10"/>
        <v>1.204805918618989</v>
      </c>
      <c r="F115" s="219">
        <f t="shared" si="11"/>
        <v>-1.5029818129210559E-2</v>
      </c>
      <c r="G115" s="1338" t="s">
        <v>696</v>
      </c>
      <c r="H115" s="1338"/>
      <c r="I115" s="505"/>
      <c r="J115" s="504"/>
      <c r="K115" s="505"/>
      <c r="L115" s="505"/>
      <c r="M115" s="811"/>
      <c r="N115" s="811"/>
      <c r="O115" s="811"/>
      <c r="P115" s="811"/>
      <c r="Q115" s="811"/>
      <c r="R115" s="811"/>
      <c r="S115" s="811"/>
    </row>
    <row r="116" spans="1:19" ht="156.75" customHeight="1">
      <c r="A116" s="827" t="str">
        <f t="shared" si="7"/>
        <v>PRJ-1936374</v>
      </c>
      <c r="B116" s="516" t="str">
        <f t="shared" si="7"/>
        <v>HVAC</v>
      </c>
      <c r="C116" s="73">
        <f t="shared" si="8"/>
        <v>0.98059138874107654</v>
      </c>
      <c r="D116" s="219">
        <f t="shared" si="9"/>
        <v>1.3251976345163285E-4</v>
      </c>
      <c r="E116" s="73">
        <f t="shared" si="10"/>
        <v>1.1051320740954467</v>
      </c>
      <c r="F116" s="219">
        <f t="shared" si="11"/>
        <v>-1.1055670920147032E-3</v>
      </c>
      <c r="G116" s="1338" t="s">
        <v>697</v>
      </c>
      <c r="H116" s="1338"/>
      <c r="I116" s="505"/>
      <c r="J116" s="504"/>
      <c r="K116" s="505"/>
      <c r="L116" s="505"/>
      <c r="M116" s="811"/>
      <c r="N116" s="811"/>
      <c r="O116" s="811"/>
      <c r="P116" s="811"/>
      <c r="Q116" s="811"/>
      <c r="R116" s="811"/>
      <c r="S116" s="811"/>
    </row>
    <row r="117" spans="1:19" ht="91.5" customHeight="1">
      <c r="A117" s="827" t="str">
        <f t="shared" si="7"/>
        <v>PRJ-1941383</v>
      </c>
      <c r="B117" s="516" t="str">
        <f t="shared" si="7"/>
        <v>HVAC</v>
      </c>
      <c r="C117" s="73">
        <f t="shared" si="8"/>
        <v>0.86195084529410426</v>
      </c>
      <c r="D117" s="219">
        <f t="shared" si="9"/>
        <v>1.2033226014003251E-3</v>
      </c>
      <c r="E117" s="73">
        <f t="shared" si="10"/>
        <v>1.0825705655318785</v>
      </c>
      <c r="F117" s="219">
        <f t="shared" si="11"/>
        <v>-2.1449460217384253E-3</v>
      </c>
      <c r="G117" s="1338" t="s">
        <v>698</v>
      </c>
      <c r="H117" s="1338"/>
      <c r="I117" s="505"/>
      <c r="J117" s="504"/>
      <c r="K117" s="505"/>
      <c r="L117" s="505"/>
      <c r="M117" s="811"/>
      <c r="N117" s="811"/>
      <c r="O117" s="811"/>
      <c r="P117" s="811"/>
      <c r="Q117" s="811"/>
      <c r="R117" s="811"/>
      <c r="S117" s="811"/>
    </row>
    <row r="118" spans="1:19" ht="260.25" customHeight="1">
      <c r="A118" s="827" t="str">
        <f t="shared" si="7"/>
        <v>PRJ-1593754</v>
      </c>
      <c r="B118" s="516" t="str">
        <f t="shared" si="7"/>
        <v>Lighting</v>
      </c>
      <c r="C118" s="73">
        <f t="shared" si="8"/>
        <v>0.99985884731209351</v>
      </c>
      <c r="D118" s="219">
        <f t="shared" si="9"/>
        <v>1.4356158934702989E-3</v>
      </c>
      <c r="E118" s="73">
        <f t="shared" si="10"/>
        <v>1.4871389578163774</v>
      </c>
      <c r="F118" s="219">
        <f t="shared" si="11"/>
        <v>-2.6647460505390019E-2</v>
      </c>
      <c r="G118" s="1338" t="s">
        <v>699</v>
      </c>
      <c r="H118" s="1338"/>
      <c r="I118" s="505"/>
      <c r="J118" s="504"/>
      <c r="K118" s="505"/>
      <c r="L118" s="505"/>
    </row>
    <row r="119" spans="1:19" ht="147.75" customHeight="1">
      <c r="A119" s="827" t="str">
        <f t="shared" si="7"/>
        <v>PRJ-1902564</v>
      </c>
      <c r="B119" s="516" t="str">
        <f t="shared" si="7"/>
        <v>HVAC</v>
      </c>
      <c r="C119" s="73">
        <f t="shared" si="8"/>
        <v>0.92365566721129222</v>
      </c>
      <c r="D119" s="219">
        <f t="shared" si="9"/>
        <v>1.073709424338487E-3</v>
      </c>
      <c r="E119" s="73">
        <f t="shared" si="10"/>
        <v>1.6947305355279831</v>
      </c>
      <c r="F119" s="219">
        <f t="shared" si="11"/>
        <v>-1.8806175791984736E-2</v>
      </c>
      <c r="G119" s="1338" t="s">
        <v>698</v>
      </c>
      <c r="H119" s="1338"/>
      <c r="I119" s="505"/>
      <c r="J119" s="504"/>
      <c r="K119" s="505"/>
      <c r="L119" s="505"/>
    </row>
    <row r="120" spans="1:19" ht="66" customHeight="1">
      <c r="A120" s="827" t="str">
        <f t="shared" si="7"/>
        <v>PRJ-1731705</v>
      </c>
      <c r="B120" s="516" t="str">
        <f t="shared" si="7"/>
        <v>Lighting</v>
      </c>
      <c r="C120" s="73">
        <f t="shared" si="8"/>
        <v>1.0000000604817432</v>
      </c>
      <c r="D120" s="219">
        <f t="shared" si="9"/>
        <v>3.2327719839564395E-4</v>
      </c>
      <c r="E120" s="73">
        <f t="shared" si="10"/>
        <v>1.062770153846154</v>
      </c>
      <c r="F120" s="219">
        <f t="shared" si="11"/>
        <v>-5.6547095876902098E-4</v>
      </c>
      <c r="G120" s="1338" t="s">
        <v>700</v>
      </c>
      <c r="H120" s="1338"/>
      <c r="I120" s="505"/>
      <c r="J120" s="504"/>
      <c r="K120" s="505"/>
      <c r="L120" s="505"/>
    </row>
    <row r="121" spans="1:19" ht="135" customHeight="1">
      <c r="A121" s="827" t="str">
        <f t="shared" si="7"/>
        <v>PRJ-1596798</v>
      </c>
      <c r="B121" s="516" t="str">
        <f t="shared" si="7"/>
        <v>Lighting</v>
      </c>
      <c r="C121" s="73">
        <f t="shared" si="8"/>
        <v>1</v>
      </c>
      <c r="D121" s="219">
        <f t="shared" si="9"/>
        <v>3.0700426232144196E-3</v>
      </c>
      <c r="E121" s="73">
        <f t="shared" si="10"/>
        <v>1.2843894899536323</v>
      </c>
      <c r="F121" s="219">
        <f t="shared" si="11"/>
        <v>-2.4702927575936728E-2</v>
      </c>
      <c r="G121" s="1338" t="s">
        <v>699</v>
      </c>
      <c r="H121" s="1338"/>
      <c r="I121" s="505"/>
      <c r="J121" s="504"/>
      <c r="K121" s="505"/>
      <c r="L121" s="505"/>
    </row>
    <row r="122" spans="1:19" ht="61.5" customHeight="1">
      <c r="A122" s="827" t="str">
        <f t="shared" si="7"/>
        <v>PRJ-1690266</v>
      </c>
      <c r="B122" s="516" t="str">
        <f t="shared" si="7"/>
        <v>Lighting</v>
      </c>
      <c r="C122" s="73">
        <f t="shared" si="8"/>
        <v>1</v>
      </c>
      <c r="D122" s="219">
        <f t="shared" si="9"/>
        <v>1.8445384772152185E-3</v>
      </c>
      <c r="E122" s="73">
        <f t="shared" si="10"/>
        <v>0.9400578986206507</v>
      </c>
      <c r="F122" s="219">
        <f t="shared" si="11"/>
        <v>6.4534760610636122E-3</v>
      </c>
      <c r="G122" s="1338" t="s">
        <v>700</v>
      </c>
      <c r="H122" s="1338"/>
      <c r="I122" s="505"/>
      <c r="J122" s="504"/>
      <c r="K122" s="505"/>
      <c r="L122" s="505"/>
    </row>
    <row r="123" spans="1:19" ht="173.25" customHeight="1">
      <c r="A123" s="827" t="str">
        <f t="shared" si="7"/>
        <v>PRJ-1994394</v>
      </c>
      <c r="B123" s="516" t="str">
        <f t="shared" si="7"/>
        <v>New Construction</v>
      </c>
      <c r="C123" s="73">
        <f t="shared" si="8"/>
        <v>0.80148634776136163</v>
      </c>
      <c r="D123" s="219">
        <f t="shared" si="9"/>
        <v>1.4491724862848443E-2</v>
      </c>
      <c r="E123" s="73">
        <f t="shared" si="10"/>
        <v>1.0180273714016046</v>
      </c>
      <c r="F123" s="219">
        <f t="shared" si="11"/>
        <v>-3.3283332871192339E-3</v>
      </c>
      <c r="G123" s="1338" t="s">
        <v>701</v>
      </c>
      <c r="H123" s="1338"/>
      <c r="I123" s="505"/>
      <c r="J123" s="504"/>
      <c r="K123" s="505"/>
      <c r="L123" s="505"/>
    </row>
    <row r="124" spans="1:19" ht="108" customHeight="1">
      <c r="A124" s="825" t="str">
        <f t="shared" si="7"/>
        <v>PRJ-1275106</v>
      </c>
      <c r="B124" s="516" t="str">
        <f t="shared" si="7"/>
        <v>Building Optimization</v>
      </c>
      <c r="C124" s="73">
        <f t="shared" si="8"/>
        <v>0.99999987576070681</v>
      </c>
      <c r="D124" s="219">
        <f t="shared" si="9"/>
        <v>2.4818133283210919E-3</v>
      </c>
      <c r="E124" s="73">
        <f t="shared" si="10"/>
        <v>0.99994845707068247</v>
      </c>
      <c r="F124" s="219">
        <f t="shared" si="11"/>
        <v>-1.2547539796218254E-3</v>
      </c>
      <c r="G124" s="1339" t="s">
        <v>310</v>
      </c>
      <c r="H124" s="1339"/>
      <c r="I124" s="505"/>
      <c r="J124" s="504"/>
      <c r="K124" s="505"/>
      <c r="L124" s="505"/>
    </row>
    <row r="125" spans="1:19" ht="258" customHeight="1">
      <c r="A125" s="825" t="str">
        <f t="shared" si="7"/>
        <v>PRJ-1363339</v>
      </c>
      <c r="B125" s="516" t="str">
        <f t="shared" si="7"/>
        <v>New Construction</v>
      </c>
      <c r="C125" s="73">
        <f t="shared" si="8"/>
        <v>0.88563321236960391</v>
      </c>
      <c r="D125" s="219">
        <f t="shared" si="9"/>
        <v>1.8300405618353333E-2</v>
      </c>
      <c r="E125" s="73">
        <f t="shared" si="10"/>
        <v>1.0650259635552248</v>
      </c>
      <c r="F125" s="219">
        <f t="shared" si="11"/>
        <v>-3.6634321451350926E-3</v>
      </c>
      <c r="G125" s="1339" t="s">
        <v>702</v>
      </c>
      <c r="H125" s="1339"/>
      <c r="I125" s="505"/>
      <c r="J125" s="504"/>
      <c r="K125" s="505"/>
      <c r="L125" s="505"/>
    </row>
    <row r="126" spans="1:19" ht="108" customHeight="1">
      <c r="A126" s="825" t="str">
        <f t="shared" si="7"/>
        <v>PRJ-1610986</v>
      </c>
      <c r="B126" s="516" t="str">
        <f t="shared" si="7"/>
        <v>New Construction</v>
      </c>
      <c r="C126" s="73">
        <f t="shared" si="8"/>
        <v>0.99762806131637272</v>
      </c>
      <c r="D126" s="219">
        <f t="shared" si="9"/>
        <v>1.3544042051119032E-3</v>
      </c>
      <c r="E126" s="73">
        <f t="shared" si="10"/>
        <v>0.99557637328331716</v>
      </c>
      <c r="F126" s="219">
        <f t="shared" si="11"/>
        <v>-2.8850757578879893E-4</v>
      </c>
      <c r="G126" s="1339" t="s">
        <v>310</v>
      </c>
      <c r="H126" s="1339"/>
      <c r="I126" s="505"/>
      <c r="J126" s="504"/>
      <c r="K126" s="505"/>
      <c r="L126" s="505"/>
    </row>
    <row r="127" spans="1:19" ht="171" customHeight="1">
      <c r="A127" s="825" t="str">
        <f t="shared" si="7"/>
        <v>PRJ-2174186</v>
      </c>
      <c r="B127" s="516" t="str">
        <f t="shared" si="7"/>
        <v>Lighting</v>
      </c>
      <c r="C127" s="73">
        <f t="shared" si="8"/>
        <v>0.99999811933213723</v>
      </c>
      <c r="D127" s="219">
        <f t="shared" si="9"/>
        <v>6.8547823979470124E-5</v>
      </c>
      <c r="E127" s="73">
        <f t="shared" si="10"/>
        <v>1.6443298969072164</v>
      </c>
      <c r="F127" s="219">
        <f t="shared" si="11"/>
        <v>-2.0022700827405648E-3</v>
      </c>
      <c r="G127" s="1339" t="s">
        <v>703</v>
      </c>
      <c r="H127" s="1339"/>
      <c r="I127" s="505"/>
      <c r="J127" s="504"/>
      <c r="K127" s="505"/>
      <c r="L127" s="505"/>
    </row>
    <row r="128" spans="1:19" ht="219" customHeight="1">
      <c r="A128" s="827" t="str">
        <f t="shared" si="7"/>
        <v>PRJ-2100203</v>
      </c>
      <c r="B128" s="516" t="str">
        <f t="shared" si="7"/>
        <v>Lighting</v>
      </c>
      <c r="C128" s="73">
        <f t="shared" si="8"/>
        <v>0.94130714252319603</v>
      </c>
      <c r="D128" s="219">
        <f t="shared" si="9"/>
        <v>4.2902234846731169E-4</v>
      </c>
      <c r="E128" s="73">
        <f t="shared" si="10"/>
        <v>0.89714424852071006</v>
      </c>
      <c r="F128" s="219">
        <f t="shared" si="11"/>
        <v>4.4106955090950084E-4</v>
      </c>
      <c r="G128" s="1338" t="s">
        <v>704</v>
      </c>
      <c r="H128" s="1338"/>
      <c r="I128" s="505"/>
      <c r="J128" s="504"/>
      <c r="K128" s="505"/>
      <c r="L128" s="505"/>
    </row>
    <row r="129" spans="1:12" ht="202.5" customHeight="1">
      <c r="A129" s="827">
        <f t="shared" si="7"/>
        <v>1009</v>
      </c>
      <c r="B129" s="516" t="str">
        <f t="shared" si="7"/>
        <v>Motors, Drives &amp; Compressors</v>
      </c>
      <c r="C129" s="73">
        <f t="shared" si="8"/>
        <v>1.0483646672767568</v>
      </c>
      <c r="D129" s="219">
        <f t="shared" si="9"/>
        <v>-5.037251498236639E-4</v>
      </c>
      <c r="E129" s="73">
        <f t="shared" si="10"/>
        <v>0</v>
      </c>
      <c r="F129" s="219">
        <f t="shared" si="11"/>
        <v>1.8966511278952658E-2</v>
      </c>
      <c r="G129" s="1338" t="s">
        <v>705</v>
      </c>
      <c r="H129" s="1338"/>
      <c r="I129" s="505"/>
      <c r="J129" s="504"/>
      <c r="K129" s="505"/>
      <c r="L129" s="505"/>
    </row>
    <row r="130" spans="1:12" ht="323.25" customHeight="1">
      <c r="A130" s="827" t="str">
        <f t="shared" si="7"/>
        <v>PRJ-1918023</v>
      </c>
      <c r="B130" s="516" t="str">
        <f t="shared" si="7"/>
        <v>New Construction</v>
      </c>
      <c r="C130" s="73">
        <f t="shared" si="8"/>
        <v>1.0174593120215034</v>
      </c>
      <c r="D130" s="219">
        <f t="shared" si="9"/>
        <v>9.5774255452707457E-4</v>
      </c>
      <c r="E130" s="73">
        <f t="shared" si="10"/>
        <v>1.4804593902338263</v>
      </c>
      <c r="F130" s="219">
        <f t="shared" si="11"/>
        <v>-5.174641081647835E-2</v>
      </c>
      <c r="G130" s="1338" t="s">
        <v>706</v>
      </c>
      <c r="H130" s="1338"/>
      <c r="I130" s="505"/>
      <c r="J130" s="504"/>
      <c r="K130" s="505"/>
      <c r="L130" s="505"/>
    </row>
    <row r="131" spans="1:12" ht="191.25" customHeight="1">
      <c r="A131" s="825">
        <f t="shared" si="7"/>
        <v>1007</v>
      </c>
      <c r="B131" s="516" t="str">
        <f t="shared" si="7"/>
        <v>Motors, Drives &amp; Compressors</v>
      </c>
      <c r="C131" s="73">
        <f t="shared" si="8"/>
        <v>2.4098867855312553</v>
      </c>
      <c r="D131" s="219">
        <f t="shared" si="9"/>
        <v>-6.1550124398947581E-2</v>
      </c>
      <c r="E131" s="73">
        <f t="shared" si="10"/>
        <v>0.13515876367333093</v>
      </c>
      <c r="F131" s="219">
        <f t="shared" si="11"/>
        <v>0.13880360739934949</v>
      </c>
      <c r="G131" s="1339" t="s">
        <v>707</v>
      </c>
      <c r="H131" s="1339"/>
      <c r="I131" s="505"/>
      <c r="J131" s="504"/>
      <c r="K131" s="505"/>
      <c r="L131" s="505"/>
    </row>
    <row r="132" spans="1:12" ht="151.5" customHeight="1">
      <c r="A132" s="827" t="str">
        <f t="shared" si="7"/>
        <v>PRJ-1936297</v>
      </c>
      <c r="B132" s="844" t="str">
        <f t="shared" si="7"/>
        <v>Refrigeration Upgrade</v>
      </c>
      <c r="C132" s="127">
        <f t="shared" si="8"/>
        <v>1.0000006227786937</v>
      </c>
      <c r="D132" s="845">
        <f t="shared" si="9"/>
        <v>2.1261038283097999E-3</v>
      </c>
      <c r="E132" s="127">
        <f t="shared" si="10"/>
        <v>0.99999000009999905</v>
      </c>
      <c r="F132" s="845">
        <f t="shared" si="11"/>
        <v>-3.1423985442150526E-3</v>
      </c>
      <c r="G132" s="1338" t="s">
        <v>310</v>
      </c>
      <c r="H132" s="1338"/>
      <c r="I132" s="505"/>
      <c r="J132" s="504"/>
      <c r="K132" s="505"/>
      <c r="L132" s="505"/>
    </row>
    <row r="133" spans="1:12">
      <c r="A133" s="811"/>
      <c r="B133" s="227"/>
      <c r="C133" s="505"/>
      <c r="D133" s="505"/>
      <c r="E133" s="73"/>
      <c r="F133" s="505"/>
      <c r="G133" s="505"/>
      <c r="H133" s="505"/>
      <c r="I133" s="505"/>
      <c r="J133" s="504"/>
      <c r="K133" s="505"/>
      <c r="L133" s="505"/>
    </row>
    <row r="134" spans="1:12">
      <c r="A134" s="332" t="s">
        <v>283</v>
      </c>
      <c r="B134" s="227"/>
      <c r="C134" s="505"/>
      <c r="D134" s="505"/>
      <c r="E134" s="505"/>
      <c r="F134" s="505"/>
      <c r="G134" s="505"/>
      <c r="H134" s="505"/>
      <c r="I134" s="505"/>
      <c r="J134" s="504"/>
      <c r="K134" s="505"/>
      <c r="L134" s="505"/>
    </row>
    <row r="136" spans="1:12" s="605" customFormat="1" ht="14.4">
      <c r="A136" s="737" t="s">
        <v>311</v>
      </c>
      <c r="B136" s="82"/>
      <c r="C136" s="128"/>
      <c r="D136" s="128"/>
      <c r="E136" s="128"/>
      <c r="F136" s="128"/>
      <c r="G136" s="128"/>
      <c r="H136" s="128"/>
      <c r="I136" s="505"/>
      <c r="J136" s="504"/>
      <c r="K136" s="505"/>
      <c r="L136" s="505"/>
    </row>
    <row r="137" spans="1:12" s="605" customFormat="1" ht="27" thickBot="1">
      <c r="A137" s="498" t="s">
        <v>312</v>
      </c>
      <c r="B137" s="324">
        <v>5</v>
      </c>
      <c r="C137" s="324">
        <v>4</v>
      </c>
      <c r="D137" s="324">
        <v>3</v>
      </c>
      <c r="E137" s="324">
        <v>2</v>
      </c>
      <c r="F137" s="324">
        <v>1</v>
      </c>
      <c r="G137" s="324" t="s">
        <v>313</v>
      </c>
      <c r="H137" s="128"/>
      <c r="I137" s="505"/>
      <c r="J137" s="504"/>
      <c r="K137" s="505"/>
      <c r="L137" s="505"/>
    </row>
    <row r="138" spans="1:12" s="605" customFormat="1">
      <c r="A138" s="1097" t="s">
        <v>314</v>
      </c>
      <c r="B138" s="455">
        <v>0.33</v>
      </c>
      <c r="C138" s="455">
        <v>0.24</v>
      </c>
      <c r="D138" s="455">
        <v>0.25</v>
      </c>
      <c r="E138" s="455">
        <v>0.13</v>
      </c>
      <c r="F138" s="455">
        <v>0.05</v>
      </c>
      <c r="G138" s="738">
        <v>3.67</v>
      </c>
      <c r="H138" s="128"/>
      <c r="I138" s="505"/>
      <c r="J138" s="504"/>
      <c r="K138" s="505"/>
      <c r="L138" s="505"/>
    </row>
    <row r="139" spans="1:12" s="605" customFormat="1">
      <c r="A139" s="1097" t="s">
        <v>315</v>
      </c>
      <c r="B139" s="455">
        <v>0.56000000000000005</v>
      </c>
      <c r="C139" s="455">
        <v>0.3</v>
      </c>
      <c r="D139" s="455">
        <v>7.0000000000000007E-2</v>
      </c>
      <c r="E139" s="455">
        <v>0.08</v>
      </c>
      <c r="F139" s="455">
        <v>0</v>
      </c>
      <c r="G139" s="738">
        <v>4.37</v>
      </c>
      <c r="H139" s="128"/>
      <c r="I139" s="505"/>
      <c r="J139" s="504"/>
      <c r="K139" s="505"/>
      <c r="L139" s="505"/>
    </row>
    <row r="140" spans="1:12" s="605" customFormat="1">
      <c r="A140" s="1097" t="s">
        <v>316</v>
      </c>
      <c r="B140" s="455">
        <v>0.39</v>
      </c>
      <c r="C140" s="455">
        <v>0.42</v>
      </c>
      <c r="D140" s="455">
        <v>0.11</v>
      </c>
      <c r="E140" s="455">
        <v>0.06</v>
      </c>
      <c r="F140" s="455">
        <v>0.02</v>
      </c>
      <c r="G140" s="738">
        <v>4.0999999999999996</v>
      </c>
      <c r="H140" s="128"/>
      <c r="I140" s="505"/>
      <c r="J140" s="504"/>
      <c r="K140" s="505"/>
      <c r="L140" s="505"/>
    </row>
    <row r="141" spans="1:12" s="605" customFormat="1">
      <c r="A141" s="1097" t="s">
        <v>317</v>
      </c>
      <c r="B141" s="455">
        <v>0.43</v>
      </c>
      <c r="C141" s="455">
        <v>0.32</v>
      </c>
      <c r="D141" s="455">
        <v>0.15</v>
      </c>
      <c r="E141" s="455">
        <v>0.05</v>
      </c>
      <c r="F141" s="455">
        <v>0.05</v>
      </c>
      <c r="G141" s="738">
        <v>4.03</v>
      </c>
      <c r="H141" s="128"/>
      <c r="I141" s="505"/>
      <c r="J141" s="504"/>
      <c r="K141" s="505"/>
      <c r="L141" s="505"/>
    </row>
    <row r="142" spans="1:12" s="605" customFormat="1">
      <c r="A142" s="1097" t="s">
        <v>318</v>
      </c>
      <c r="B142" s="455">
        <v>0.38</v>
      </c>
      <c r="C142" s="455">
        <v>0.43</v>
      </c>
      <c r="D142" s="455">
        <v>0.13</v>
      </c>
      <c r="E142" s="455">
        <v>0.03</v>
      </c>
      <c r="F142" s="455">
        <v>0.05</v>
      </c>
      <c r="G142" s="738">
        <v>4.1199999999999992</v>
      </c>
      <c r="H142" s="128"/>
      <c r="I142" s="505"/>
      <c r="J142" s="504"/>
      <c r="K142" s="505"/>
      <c r="L142" s="505"/>
    </row>
    <row r="143" spans="1:12" s="605" customFormat="1">
      <c r="A143" s="1097" t="s">
        <v>319</v>
      </c>
      <c r="B143" s="455">
        <v>0.35</v>
      </c>
      <c r="C143" s="455">
        <v>0.4</v>
      </c>
      <c r="D143" s="455">
        <v>0.25</v>
      </c>
      <c r="E143" s="455">
        <v>0</v>
      </c>
      <c r="F143" s="455">
        <v>0</v>
      </c>
      <c r="G143" s="738">
        <v>4.0999999999999996</v>
      </c>
      <c r="H143" s="128"/>
      <c r="I143" s="505"/>
      <c r="J143" s="504"/>
      <c r="K143" s="505"/>
      <c r="L143" s="505"/>
    </row>
    <row r="144" spans="1:12" s="605" customFormat="1">
      <c r="A144" s="1097" t="s">
        <v>320</v>
      </c>
      <c r="B144" s="455">
        <v>0.4</v>
      </c>
      <c r="C144" s="455">
        <v>0.5</v>
      </c>
      <c r="D144" s="455">
        <v>0.1</v>
      </c>
      <c r="E144" s="455">
        <v>0</v>
      </c>
      <c r="F144" s="455">
        <v>0</v>
      </c>
      <c r="G144" s="738">
        <v>4.3</v>
      </c>
      <c r="H144" s="128"/>
      <c r="I144" s="505"/>
      <c r="J144" s="504"/>
      <c r="K144" s="505"/>
      <c r="L144" s="505"/>
    </row>
    <row r="145" spans="1:12" s="605" customFormat="1">
      <c r="A145" s="1097" t="s">
        <v>937</v>
      </c>
      <c r="B145" s="455">
        <v>0.72</v>
      </c>
      <c r="C145" s="455">
        <v>0.17</v>
      </c>
      <c r="D145" s="455">
        <v>0.06</v>
      </c>
      <c r="E145" s="455">
        <v>0.06</v>
      </c>
      <c r="F145" s="455">
        <v>0</v>
      </c>
      <c r="G145" s="738">
        <v>4.5799999999999992</v>
      </c>
      <c r="H145" s="128"/>
      <c r="I145" s="505"/>
      <c r="J145" s="504"/>
      <c r="K145" s="505"/>
      <c r="L145" s="505"/>
    </row>
    <row r="146" spans="1:12" s="605" customFormat="1">
      <c r="A146" s="1097" t="s">
        <v>321</v>
      </c>
      <c r="B146" s="455">
        <v>0.63</v>
      </c>
      <c r="C146" s="455">
        <v>0.28000000000000003</v>
      </c>
      <c r="D146" s="455">
        <v>7.0000000000000007E-2</v>
      </c>
      <c r="E146" s="455">
        <v>0</v>
      </c>
      <c r="F146" s="455">
        <v>0.02</v>
      </c>
      <c r="G146" s="738">
        <v>4.4999999999999991</v>
      </c>
      <c r="H146" s="128"/>
      <c r="I146" s="505"/>
      <c r="J146" s="504"/>
      <c r="K146" s="505"/>
      <c r="L146" s="505"/>
    </row>
    <row r="147" spans="1:12" s="605" customFormat="1">
      <c r="A147" s="1097" t="s">
        <v>322</v>
      </c>
      <c r="B147" s="455">
        <v>0.51</v>
      </c>
      <c r="C147" s="455">
        <v>0.37</v>
      </c>
      <c r="D147" s="455">
        <v>0.06</v>
      </c>
      <c r="E147" s="455">
        <v>0.05</v>
      </c>
      <c r="F147" s="455">
        <v>0.02</v>
      </c>
      <c r="G147" s="738">
        <v>4.3299999999999983</v>
      </c>
      <c r="H147" s="128"/>
      <c r="I147" s="505"/>
      <c r="J147" s="504"/>
      <c r="K147" s="505"/>
      <c r="L147" s="505"/>
    </row>
    <row r="148" spans="1:12" s="605" customFormat="1">
      <c r="A148" s="1097"/>
      <c r="B148" s="82"/>
      <c r="C148" s="128"/>
      <c r="D148" s="128"/>
      <c r="E148" s="128"/>
      <c r="F148" s="128"/>
      <c r="G148" s="128"/>
      <c r="H148" s="128"/>
      <c r="I148" s="505"/>
      <c r="J148" s="504"/>
      <c r="K148" s="505"/>
      <c r="L148" s="505"/>
    </row>
    <row r="149" spans="1:12" s="605" customFormat="1">
      <c r="A149" s="1095" t="s">
        <v>938</v>
      </c>
      <c r="B149" s="82"/>
      <c r="C149" s="128"/>
      <c r="D149" s="128"/>
      <c r="E149" s="128"/>
      <c r="F149" s="128"/>
      <c r="G149" s="128"/>
      <c r="H149" s="128"/>
      <c r="I149" s="505"/>
      <c r="J149" s="504"/>
      <c r="K149" s="505"/>
      <c r="L149" s="505"/>
    </row>
    <row r="150" spans="1:12" s="605" customFormat="1">
      <c r="A150" s="1097"/>
      <c r="B150" s="82"/>
      <c r="C150" s="128"/>
      <c r="D150" s="128"/>
      <c r="E150" s="128"/>
      <c r="F150" s="128"/>
      <c r="G150" s="128"/>
      <c r="H150" s="128"/>
      <c r="I150" s="505"/>
      <c r="J150" s="504"/>
      <c r="K150" s="505"/>
      <c r="L150" s="505"/>
    </row>
    <row r="151" spans="1:12" s="605" customFormat="1">
      <c r="A151" s="1096" t="s">
        <v>323</v>
      </c>
      <c r="B151" s="82"/>
      <c r="C151" s="128"/>
      <c r="D151" s="128"/>
      <c r="E151" s="128"/>
      <c r="F151" s="128"/>
      <c r="G151" s="128"/>
      <c r="H151" s="128"/>
      <c r="I151" s="505"/>
      <c r="J151" s="504"/>
      <c r="K151" s="505"/>
      <c r="L151" s="505"/>
    </row>
    <row r="152" spans="1:12" s="605" customFormat="1" ht="27" thickBot="1">
      <c r="A152" s="498" t="s">
        <v>312</v>
      </c>
      <c r="B152" s="324">
        <v>5</v>
      </c>
      <c r="C152" s="324">
        <v>4</v>
      </c>
      <c r="D152" s="324">
        <v>3</v>
      </c>
      <c r="E152" s="324">
        <v>2</v>
      </c>
      <c r="F152" s="324">
        <v>1</v>
      </c>
      <c r="G152" s="324" t="s">
        <v>313</v>
      </c>
      <c r="H152" s="128"/>
      <c r="I152" s="505"/>
      <c r="J152" s="504"/>
      <c r="K152" s="505"/>
      <c r="L152" s="505"/>
    </row>
    <row r="153" spans="1:12" s="605" customFormat="1">
      <c r="A153" s="1097" t="s">
        <v>324</v>
      </c>
      <c r="B153" s="455">
        <v>0.52</v>
      </c>
      <c r="C153" s="455">
        <v>0.32</v>
      </c>
      <c r="D153" s="455">
        <v>0.14000000000000001</v>
      </c>
      <c r="E153" s="455">
        <v>0.02</v>
      </c>
      <c r="F153" s="455">
        <v>0</v>
      </c>
      <c r="G153" s="738">
        <v>4.34</v>
      </c>
      <c r="H153" s="128"/>
      <c r="I153" s="505"/>
      <c r="J153" s="504"/>
      <c r="K153" s="505"/>
      <c r="L153" s="505"/>
    </row>
    <row r="154" spans="1:12" s="605" customFormat="1">
      <c r="A154" s="1097"/>
      <c r="B154" s="82"/>
      <c r="C154" s="128"/>
      <c r="D154" s="128"/>
      <c r="E154" s="128"/>
      <c r="F154" s="128"/>
      <c r="G154" s="128"/>
      <c r="H154" s="128"/>
      <c r="I154" s="505"/>
      <c r="J154" s="504"/>
      <c r="K154" s="505"/>
      <c r="L154" s="505"/>
    </row>
    <row r="155" spans="1:12" s="605" customFormat="1">
      <c r="A155" s="1095" t="s">
        <v>938</v>
      </c>
      <c r="B155" s="82"/>
      <c r="C155" s="128"/>
      <c r="D155" s="128"/>
      <c r="E155" s="128"/>
      <c r="F155" s="128"/>
      <c r="G155" s="128"/>
      <c r="H155" s="128"/>
      <c r="I155" s="505"/>
      <c r="J155" s="504"/>
      <c r="K155" s="505"/>
      <c r="L155" s="505"/>
    </row>
    <row r="156" spans="1:12" s="605" customFormat="1">
      <c r="A156" s="1097"/>
      <c r="B156" s="82"/>
      <c r="C156" s="128"/>
      <c r="D156" s="128"/>
      <c r="E156" s="128"/>
      <c r="F156" s="128"/>
      <c r="G156" s="128"/>
      <c r="H156" s="128"/>
      <c r="I156" s="505"/>
      <c r="J156" s="504"/>
      <c r="K156" s="505"/>
      <c r="L156" s="505"/>
    </row>
    <row r="157" spans="1:12" s="605" customFormat="1">
      <c r="A157" s="1096" t="s">
        <v>325</v>
      </c>
      <c r="B157" s="82"/>
      <c r="C157" s="128"/>
      <c r="D157" s="128"/>
      <c r="E157" s="128"/>
      <c r="F157" s="128"/>
      <c r="G157" s="128"/>
      <c r="H157" s="128"/>
      <c r="I157" s="505"/>
      <c r="J157" s="504"/>
      <c r="K157" s="505"/>
      <c r="L157" s="505"/>
    </row>
    <row r="158" spans="1:12" s="605" customFormat="1" ht="27" thickBot="1">
      <c r="A158" s="498" t="s">
        <v>312</v>
      </c>
      <c r="B158" s="324">
        <v>5</v>
      </c>
      <c r="C158" s="324">
        <v>4</v>
      </c>
      <c r="D158" s="324">
        <v>3</v>
      </c>
      <c r="E158" s="324">
        <v>2</v>
      </c>
      <c r="F158" s="324">
        <v>1</v>
      </c>
      <c r="G158" s="324" t="s">
        <v>313</v>
      </c>
      <c r="H158" s="128"/>
      <c r="I158" s="505"/>
      <c r="J158" s="504"/>
      <c r="K158" s="505"/>
      <c r="L158" s="505"/>
    </row>
    <row r="159" spans="1:12" s="605" customFormat="1">
      <c r="A159" s="1097" t="s">
        <v>326</v>
      </c>
      <c r="B159" s="455">
        <v>0.84</v>
      </c>
      <c r="C159" s="455">
        <v>0.1</v>
      </c>
      <c r="D159" s="455">
        <v>0.05</v>
      </c>
      <c r="E159" s="455">
        <v>0.02</v>
      </c>
      <c r="F159" s="455">
        <v>0</v>
      </c>
      <c r="G159" s="738">
        <v>4.7900000000000009</v>
      </c>
      <c r="H159" s="128"/>
      <c r="I159" s="505"/>
      <c r="J159" s="504"/>
      <c r="K159" s="505"/>
      <c r="L159" s="505"/>
    </row>
    <row r="160" spans="1:12" s="605" customFormat="1">
      <c r="A160" s="1097"/>
      <c r="B160" s="82"/>
      <c r="C160" s="128"/>
      <c r="D160" s="128"/>
      <c r="E160" s="128"/>
      <c r="F160" s="128"/>
      <c r="G160" s="128"/>
      <c r="H160" s="128"/>
      <c r="I160" s="505"/>
      <c r="J160" s="504"/>
      <c r="K160" s="505"/>
      <c r="L160" s="505"/>
    </row>
    <row r="161" spans="1:12" s="605" customFormat="1">
      <c r="A161" s="1095" t="s">
        <v>938</v>
      </c>
      <c r="B161" s="82"/>
      <c r="C161" s="128"/>
      <c r="D161" s="128"/>
      <c r="E161" s="128"/>
      <c r="F161" s="128"/>
      <c r="G161" s="128"/>
      <c r="H161" s="128"/>
      <c r="I161" s="505"/>
      <c r="J161" s="504"/>
      <c r="K161" s="505"/>
      <c r="L161" s="505"/>
    </row>
    <row r="162" spans="1:12" s="605" customFormat="1">
      <c r="A162" s="1097"/>
      <c r="B162" s="82"/>
      <c r="C162" s="128"/>
      <c r="D162" s="128"/>
      <c r="E162" s="128"/>
      <c r="F162" s="128"/>
      <c r="G162" s="128"/>
      <c r="H162" s="128"/>
      <c r="I162" s="505"/>
      <c r="J162" s="504"/>
      <c r="K162" s="505"/>
      <c r="L162" s="505"/>
    </row>
    <row r="163" spans="1:12" s="605" customFormat="1">
      <c r="A163" s="1096" t="s">
        <v>327</v>
      </c>
      <c r="B163" s="82"/>
      <c r="C163" s="128"/>
      <c r="D163" s="128"/>
      <c r="E163" s="128"/>
      <c r="F163" s="128"/>
      <c r="G163" s="128"/>
      <c r="H163" s="128"/>
      <c r="I163" s="505"/>
      <c r="J163" s="504"/>
      <c r="K163" s="505"/>
      <c r="L163" s="505"/>
    </row>
    <row r="164" spans="1:12" s="605" customFormat="1" ht="27" thickBot="1">
      <c r="A164" s="498" t="s">
        <v>312</v>
      </c>
      <c r="B164" s="324">
        <v>5</v>
      </c>
      <c r="C164" s="324">
        <v>4</v>
      </c>
      <c r="D164" s="324">
        <v>3</v>
      </c>
      <c r="E164" s="324">
        <v>2</v>
      </c>
      <c r="F164" s="324">
        <v>1</v>
      </c>
      <c r="G164" s="324" t="s">
        <v>313</v>
      </c>
      <c r="H164" s="128"/>
      <c r="I164" s="505"/>
      <c r="J164" s="504"/>
      <c r="K164" s="505"/>
      <c r="L164" s="505"/>
    </row>
    <row r="165" spans="1:12" s="605" customFormat="1">
      <c r="A165" s="1097" t="s">
        <v>328</v>
      </c>
      <c r="B165" s="455">
        <v>0.25</v>
      </c>
      <c r="C165" s="455">
        <v>0.4</v>
      </c>
      <c r="D165" s="455">
        <v>0.35</v>
      </c>
      <c r="E165" s="455">
        <v>0</v>
      </c>
      <c r="F165" s="455">
        <v>0</v>
      </c>
      <c r="G165" s="738">
        <v>3.9</v>
      </c>
      <c r="H165" s="128"/>
      <c r="I165" s="505"/>
      <c r="J165" s="504"/>
      <c r="K165" s="505"/>
      <c r="L165" s="505"/>
    </row>
    <row r="166" spans="1:12" s="605" customFormat="1">
      <c r="A166" s="1097"/>
      <c r="B166" s="82"/>
      <c r="C166" s="128"/>
      <c r="D166" s="128"/>
      <c r="E166" s="128"/>
      <c r="F166" s="128"/>
      <c r="G166" s="128"/>
      <c r="H166" s="128"/>
      <c r="I166" s="505"/>
      <c r="J166" s="504"/>
      <c r="K166" s="505"/>
      <c r="L166" s="505"/>
    </row>
    <row r="167" spans="1:12" s="605" customFormat="1">
      <c r="A167" s="1095" t="s">
        <v>938</v>
      </c>
      <c r="B167" s="82"/>
      <c r="C167" s="128"/>
      <c r="D167" s="128"/>
      <c r="E167" s="128"/>
      <c r="F167" s="128"/>
      <c r="G167" s="128"/>
      <c r="H167" s="128"/>
      <c r="I167" s="505"/>
      <c r="J167" s="504"/>
      <c r="K167" s="505"/>
      <c r="L167" s="505"/>
    </row>
    <row r="168" spans="1:12" s="605" customFormat="1">
      <c r="A168" s="1097"/>
      <c r="B168" s="82"/>
      <c r="C168" s="128"/>
      <c r="D168" s="128"/>
      <c r="E168" s="128"/>
      <c r="F168" s="128"/>
      <c r="G168" s="128"/>
      <c r="H168" s="128"/>
      <c r="I168" s="505"/>
      <c r="J168" s="504"/>
      <c r="K168" s="505"/>
      <c r="L168" s="505"/>
    </row>
    <row r="169" spans="1:12" s="605" customFormat="1">
      <c r="A169" s="1096" t="s">
        <v>329</v>
      </c>
      <c r="B169" s="82"/>
      <c r="C169" s="128"/>
      <c r="D169" s="128"/>
      <c r="E169" s="128"/>
      <c r="F169" s="128"/>
      <c r="G169" s="128"/>
      <c r="H169" s="128"/>
      <c r="I169" s="505"/>
      <c r="J169" s="504"/>
      <c r="K169" s="505"/>
      <c r="L169" s="505"/>
    </row>
    <row r="170" spans="1:12" s="605" customFormat="1" ht="27" thickBot="1">
      <c r="A170" s="498" t="s">
        <v>312</v>
      </c>
      <c r="B170" s="324">
        <v>5</v>
      </c>
      <c r="C170" s="324">
        <v>4</v>
      </c>
      <c r="D170" s="324">
        <v>3</v>
      </c>
      <c r="E170" s="324">
        <v>2</v>
      </c>
      <c r="F170" s="324">
        <v>1</v>
      </c>
      <c r="G170" s="324" t="s">
        <v>313</v>
      </c>
      <c r="H170" s="128"/>
      <c r="I170" s="505"/>
      <c r="J170" s="504"/>
      <c r="K170" s="505"/>
      <c r="L170" s="505"/>
    </row>
    <row r="171" spans="1:12" s="605" customFormat="1">
      <c r="A171" s="1097" t="s">
        <v>330</v>
      </c>
      <c r="B171" s="455">
        <v>0.28999999999999998</v>
      </c>
      <c r="C171" s="455">
        <v>0.26</v>
      </c>
      <c r="D171" s="455">
        <v>0.4</v>
      </c>
      <c r="E171" s="455">
        <v>0.05</v>
      </c>
      <c r="F171" s="455">
        <v>0</v>
      </c>
      <c r="G171" s="738">
        <v>3.7900000000000005</v>
      </c>
      <c r="H171" s="128"/>
      <c r="I171" s="505"/>
      <c r="J171" s="504"/>
      <c r="K171" s="505"/>
      <c r="L171" s="505"/>
    </row>
    <row r="172" spans="1:12" s="605" customFormat="1">
      <c r="A172" s="1097" t="s">
        <v>331</v>
      </c>
      <c r="B172" s="455">
        <v>0.49</v>
      </c>
      <c r="C172" s="455">
        <v>0.28000000000000003</v>
      </c>
      <c r="D172" s="455">
        <v>0.16</v>
      </c>
      <c r="E172" s="455">
        <v>7.0000000000000007E-2</v>
      </c>
      <c r="F172" s="455">
        <v>0</v>
      </c>
      <c r="G172" s="738">
        <v>4.1900000000000004</v>
      </c>
      <c r="H172" s="128"/>
      <c r="I172" s="505"/>
      <c r="J172" s="504"/>
      <c r="K172" s="505"/>
      <c r="L172" s="505"/>
    </row>
    <row r="173" spans="1:12" s="605" customFormat="1">
      <c r="A173" s="1097" t="s">
        <v>332</v>
      </c>
      <c r="B173" s="455">
        <v>0.36</v>
      </c>
      <c r="C173" s="455">
        <v>0.31</v>
      </c>
      <c r="D173" s="455">
        <v>0.31</v>
      </c>
      <c r="E173" s="455">
        <v>0.02</v>
      </c>
      <c r="F173" s="455">
        <v>0</v>
      </c>
      <c r="G173" s="738">
        <v>4.01</v>
      </c>
      <c r="H173" s="128"/>
      <c r="I173" s="505"/>
      <c r="J173" s="504"/>
      <c r="K173" s="505"/>
      <c r="L173" s="505"/>
    </row>
    <row r="174" spans="1:12" s="605" customFormat="1">
      <c r="A174" s="1097" t="s">
        <v>333</v>
      </c>
      <c r="B174" s="455">
        <v>0.4</v>
      </c>
      <c r="C174" s="455">
        <v>0.33</v>
      </c>
      <c r="D174" s="455">
        <v>0.19</v>
      </c>
      <c r="E174" s="455">
        <v>0.09</v>
      </c>
      <c r="F174" s="455">
        <v>0</v>
      </c>
      <c r="G174" s="738">
        <v>4.07</v>
      </c>
      <c r="H174" s="128"/>
      <c r="I174" s="505"/>
      <c r="J174" s="504"/>
      <c r="K174" s="505"/>
      <c r="L174" s="505"/>
    </row>
    <row r="175" spans="1:12" s="605" customFormat="1">
      <c r="A175" s="1097" t="s">
        <v>334</v>
      </c>
      <c r="B175" s="455">
        <v>0.41</v>
      </c>
      <c r="C175" s="455">
        <v>0.3</v>
      </c>
      <c r="D175" s="455">
        <v>0.18</v>
      </c>
      <c r="E175" s="455">
        <v>0.11</v>
      </c>
      <c r="F175" s="455">
        <v>0</v>
      </c>
      <c r="G175" s="738">
        <v>4.01</v>
      </c>
      <c r="H175" s="128"/>
      <c r="I175" s="505"/>
      <c r="J175" s="504"/>
      <c r="K175" s="505"/>
      <c r="L175" s="505"/>
    </row>
    <row r="176" spans="1:12" s="605" customFormat="1">
      <c r="A176" s="1097" t="s">
        <v>335</v>
      </c>
      <c r="B176" s="455">
        <v>0.25</v>
      </c>
      <c r="C176" s="455">
        <v>0.3</v>
      </c>
      <c r="D176" s="455">
        <v>0.3</v>
      </c>
      <c r="E176" s="455">
        <v>0.16</v>
      </c>
      <c r="F176" s="455">
        <v>0</v>
      </c>
      <c r="G176" s="738">
        <v>3.67</v>
      </c>
      <c r="H176" s="128"/>
      <c r="I176" s="505"/>
      <c r="J176" s="504"/>
      <c r="K176" s="505"/>
      <c r="L176" s="505"/>
    </row>
    <row r="177" spans="1:12" s="605" customFormat="1">
      <c r="A177" s="1097" t="s">
        <v>937</v>
      </c>
      <c r="B177" s="455">
        <v>0.9</v>
      </c>
      <c r="C177" s="455">
        <v>0.1</v>
      </c>
      <c r="D177" s="455">
        <v>0</v>
      </c>
      <c r="E177" s="455">
        <v>0</v>
      </c>
      <c r="F177" s="455">
        <v>0</v>
      </c>
      <c r="G177" s="738">
        <v>4.9000000000000004</v>
      </c>
      <c r="H177" s="128"/>
      <c r="I177" s="505"/>
      <c r="J177" s="504"/>
      <c r="K177" s="505"/>
      <c r="L177" s="505"/>
    </row>
    <row r="178" spans="1:12" s="605" customFormat="1">
      <c r="A178" s="1097"/>
      <c r="B178" s="82"/>
      <c r="C178" s="128"/>
      <c r="D178" s="128"/>
      <c r="E178" s="128"/>
      <c r="F178" s="128"/>
      <c r="G178" s="128"/>
      <c r="H178" s="128"/>
      <c r="I178" s="505"/>
      <c r="J178" s="504"/>
      <c r="K178" s="505"/>
      <c r="L178" s="505"/>
    </row>
    <row r="179" spans="1:12" s="605" customFormat="1">
      <c r="A179" s="1095" t="s">
        <v>939</v>
      </c>
      <c r="B179" s="82"/>
      <c r="C179" s="128"/>
      <c r="D179" s="128"/>
      <c r="E179" s="128"/>
      <c r="F179" s="128"/>
      <c r="G179" s="128"/>
      <c r="H179" s="128"/>
      <c r="I179" s="505"/>
      <c r="J179" s="504"/>
      <c r="K179" s="505"/>
      <c r="L179" s="505"/>
    </row>
    <row r="180" spans="1:12" s="605" customFormat="1">
      <c r="A180" s="1097"/>
      <c r="B180" s="82"/>
      <c r="C180" s="128"/>
      <c r="D180" s="128"/>
      <c r="E180" s="128"/>
      <c r="F180" s="128"/>
      <c r="G180" s="128"/>
      <c r="H180" s="128"/>
      <c r="I180" s="505"/>
      <c r="J180" s="504"/>
      <c r="K180" s="505"/>
      <c r="L180" s="505"/>
    </row>
    <row r="181" spans="1:12" s="605" customFormat="1">
      <c r="A181" s="1096" t="s">
        <v>336</v>
      </c>
      <c r="B181" s="82"/>
      <c r="C181" s="128"/>
      <c r="D181" s="128"/>
      <c r="E181" s="128"/>
      <c r="F181" s="128"/>
      <c r="G181" s="128"/>
      <c r="H181" s="128"/>
      <c r="I181" s="505"/>
      <c r="J181" s="504"/>
      <c r="K181" s="505"/>
      <c r="L181" s="505"/>
    </row>
    <row r="182" spans="1:12" s="605" customFormat="1" ht="40.200000000000003" thickBot="1">
      <c r="A182" s="498" t="s">
        <v>337</v>
      </c>
      <c r="B182" s="324" t="s">
        <v>338</v>
      </c>
      <c r="C182" s="324" t="s">
        <v>339</v>
      </c>
      <c r="D182" s="324" t="s">
        <v>340</v>
      </c>
      <c r="E182" s="324" t="s">
        <v>621</v>
      </c>
      <c r="F182" s="324" t="s">
        <v>974</v>
      </c>
      <c r="G182" s="128"/>
      <c r="H182" s="128"/>
      <c r="I182" s="505"/>
      <c r="J182" s="504"/>
      <c r="K182" s="505"/>
      <c r="L182" s="505"/>
    </row>
    <row r="183" spans="1:12" s="605" customFormat="1">
      <c r="A183" s="1097" t="s">
        <v>330</v>
      </c>
      <c r="B183" s="455">
        <v>0.38</v>
      </c>
      <c r="C183" s="455">
        <v>0.63</v>
      </c>
      <c r="D183" s="455">
        <v>0</v>
      </c>
      <c r="E183" s="128"/>
      <c r="F183" s="128"/>
      <c r="G183" s="128"/>
      <c r="H183" s="128"/>
      <c r="I183" s="505"/>
      <c r="J183" s="504"/>
      <c r="K183" s="505"/>
      <c r="L183" s="505"/>
    </row>
    <row r="184" spans="1:12" s="605" customFormat="1">
      <c r="A184" s="1097" t="s">
        <v>331</v>
      </c>
      <c r="B184" s="455">
        <v>0.39</v>
      </c>
      <c r="C184" s="455">
        <v>0.57999999999999996</v>
      </c>
      <c r="D184" s="455">
        <v>0.03</v>
      </c>
      <c r="E184" s="128"/>
      <c r="F184" s="128"/>
      <c r="G184" s="128"/>
      <c r="H184" s="128"/>
      <c r="I184" s="505"/>
      <c r="J184" s="504"/>
      <c r="K184" s="505"/>
      <c r="L184" s="505"/>
    </row>
    <row r="185" spans="1:12" s="605" customFormat="1">
      <c r="A185" s="1097" t="s">
        <v>332</v>
      </c>
      <c r="B185" s="455">
        <v>0.34</v>
      </c>
      <c r="C185" s="455">
        <v>0.63</v>
      </c>
      <c r="D185" s="455">
        <v>0.03</v>
      </c>
      <c r="E185" s="128"/>
      <c r="F185" s="128"/>
      <c r="G185" s="128"/>
      <c r="H185" s="128"/>
      <c r="I185" s="505"/>
      <c r="J185" s="504"/>
      <c r="K185" s="505"/>
      <c r="L185" s="505"/>
    </row>
    <row r="186" spans="1:12" s="605" customFormat="1">
      <c r="A186" s="1097" t="s">
        <v>333</v>
      </c>
      <c r="B186" s="455">
        <v>0.3</v>
      </c>
      <c r="C186" s="455">
        <v>0.64</v>
      </c>
      <c r="D186" s="455">
        <v>0.06</v>
      </c>
      <c r="E186" s="128"/>
      <c r="F186" s="128"/>
      <c r="G186" s="128"/>
      <c r="H186" s="128"/>
      <c r="I186" s="505"/>
      <c r="J186" s="504"/>
      <c r="K186" s="505"/>
      <c r="L186" s="505"/>
    </row>
    <row r="187" spans="1:12" s="605" customFormat="1">
      <c r="A187" s="1097" t="s">
        <v>334</v>
      </c>
      <c r="B187" s="455">
        <v>0.19</v>
      </c>
      <c r="C187" s="455">
        <v>0.74</v>
      </c>
      <c r="D187" s="455">
        <v>0.06</v>
      </c>
      <c r="E187" s="128"/>
      <c r="F187" s="128"/>
      <c r="G187" s="128"/>
      <c r="H187" s="128"/>
      <c r="I187" s="505"/>
      <c r="J187" s="504"/>
      <c r="K187" s="505"/>
      <c r="L187" s="505"/>
    </row>
    <row r="188" spans="1:12" s="605" customFormat="1">
      <c r="A188" s="1097" t="s">
        <v>335</v>
      </c>
      <c r="B188" s="455">
        <v>0.23</v>
      </c>
      <c r="C188" s="455">
        <v>0.32</v>
      </c>
      <c r="D188" s="455">
        <v>0.45</v>
      </c>
      <c r="E188" s="128"/>
      <c r="F188" s="128"/>
      <c r="G188" s="128"/>
      <c r="H188" s="128"/>
      <c r="I188" s="505"/>
      <c r="J188" s="504"/>
      <c r="K188" s="505"/>
      <c r="L188" s="505"/>
    </row>
    <row r="189" spans="1:12" s="605" customFormat="1">
      <c r="A189" s="1097" t="s">
        <v>937</v>
      </c>
      <c r="B189" s="455">
        <v>0.4</v>
      </c>
      <c r="C189" s="455">
        <v>0.6</v>
      </c>
      <c r="D189" s="455">
        <v>0</v>
      </c>
      <c r="E189" s="128"/>
      <c r="F189" s="128"/>
      <c r="G189" s="128"/>
      <c r="H189" s="128"/>
      <c r="I189" s="505"/>
      <c r="J189" s="504"/>
      <c r="K189" s="505"/>
      <c r="L189" s="505"/>
    </row>
    <row r="190" spans="1:12" s="605" customFormat="1">
      <c r="A190" s="1097"/>
      <c r="B190" s="82"/>
      <c r="C190" s="128"/>
      <c r="D190" s="128"/>
      <c r="E190" s="128"/>
      <c r="F190" s="128"/>
      <c r="G190" s="128"/>
      <c r="H190" s="128"/>
      <c r="I190" s="505"/>
      <c r="J190" s="504"/>
      <c r="K190" s="505"/>
      <c r="L190" s="505"/>
    </row>
    <row r="191" spans="1:12" s="605" customFormat="1">
      <c r="A191" s="1095" t="s">
        <v>940</v>
      </c>
      <c r="B191" s="82"/>
      <c r="C191" s="128"/>
      <c r="D191" s="128"/>
      <c r="E191" s="128"/>
      <c r="F191" s="128"/>
      <c r="G191" s="128"/>
      <c r="H191" s="128"/>
      <c r="I191" s="505"/>
      <c r="J191" s="504"/>
      <c r="K191" s="505"/>
      <c r="L191" s="505"/>
    </row>
    <row r="192" spans="1:12" s="605" customFormat="1">
      <c r="A192" s="1097"/>
      <c r="B192" s="82"/>
      <c r="C192" s="128"/>
      <c r="D192" s="128"/>
      <c r="E192" s="128"/>
      <c r="F192" s="128"/>
      <c r="G192" s="128"/>
      <c r="H192" s="128"/>
      <c r="I192" s="505"/>
      <c r="J192" s="504"/>
      <c r="K192" s="505"/>
      <c r="L192" s="505"/>
    </row>
    <row r="193" spans="1:12" s="605" customFormat="1">
      <c r="A193" s="1096" t="s">
        <v>341</v>
      </c>
      <c r="B193" s="82"/>
      <c r="C193" s="128"/>
      <c r="D193" s="128"/>
      <c r="E193" s="128"/>
      <c r="F193" s="128"/>
      <c r="G193" s="128"/>
      <c r="H193" s="128"/>
      <c r="I193" s="505"/>
      <c r="J193" s="504"/>
      <c r="K193" s="505"/>
      <c r="L193" s="505"/>
    </row>
    <row r="194" spans="1:12" s="605" customFormat="1" ht="27" thickBot="1">
      <c r="A194" s="498" t="s">
        <v>337</v>
      </c>
      <c r="B194" s="324">
        <v>5</v>
      </c>
      <c r="C194" s="324">
        <v>4</v>
      </c>
      <c r="D194" s="324">
        <v>3</v>
      </c>
      <c r="E194" s="324">
        <v>2</v>
      </c>
      <c r="F194" s="324">
        <v>1</v>
      </c>
      <c r="G194" s="324" t="s">
        <v>313</v>
      </c>
      <c r="H194" s="128"/>
      <c r="I194" s="505"/>
      <c r="J194" s="504"/>
      <c r="K194" s="505"/>
      <c r="L194" s="505"/>
    </row>
    <row r="195" spans="1:12" s="605" customFormat="1">
      <c r="A195" s="1097" t="s">
        <v>342</v>
      </c>
      <c r="B195" s="455">
        <v>0.36</v>
      </c>
      <c r="C195" s="455">
        <v>0.45</v>
      </c>
      <c r="D195" s="455">
        <v>0.17</v>
      </c>
      <c r="E195" s="455">
        <v>0.02</v>
      </c>
      <c r="F195" s="455">
        <v>0</v>
      </c>
      <c r="G195" s="738">
        <f t="shared" ref="G195" si="12">SUMPRODUCT($B$124:$F$124,B195:F195)</f>
        <v>0.47042082149954628</v>
      </c>
      <c r="H195" s="505"/>
      <c r="I195" s="505"/>
      <c r="J195" s="504"/>
      <c r="K195" s="505"/>
      <c r="L195" s="505"/>
    </row>
    <row r="196" spans="1:12" s="605" customFormat="1">
      <c r="A196" s="1097"/>
      <c r="B196" s="82"/>
      <c r="C196" s="128"/>
      <c r="D196" s="128"/>
      <c r="E196" s="128"/>
      <c r="F196" s="128"/>
      <c r="G196" s="128"/>
      <c r="H196" s="505"/>
      <c r="I196" s="505"/>
      <c r="J196" s="504"/>
      <c r="K196" s="505"/>
      <c r="L196" s="505"/>
    </row>
    <row r="197" spans="1:12">
      <c r="A197" s="1095" t="s">
        <v>939</v>
      </c>
      <c r="B197" s="82"/>
      <c r="C197" s="128"/>
      <c r="D197" s="128"/>
      <c r="E197" s="128"/>
      <c r="F197" s="128"/>
      <c r="G197" s="128"/>
    </row>
    <row r="198" spans="1:12">
      <c r="A198" s="1097"/>
      <c r="B198" s="82"/>
      <c r="C198" s="128"/>
      <c r="D198" s="128"/>
      <c r="E198" s="128"/>
      <c r="F198" s="128"/>
      <c r="G198" s="128"/>
    </row>
    <row r="199" spans="1:12">
      <c r="A199" s="1097"/>
      <c r="B199" s="82"/>
      <c r="C199" s="128"/>
      <c r="D199" s="128"/>
      <c r="E199" s="128"/>
      <c r="F199" s="128"/>
      <c r="G199" s="128"/>
    </row>
    <row r="200" spans="1:12">
      <c r="A200" s="1097"/>
      <c r="B200" s="82"/>
      <c r="C200" s="128"/>
      <c r="D200" s="128"/>
      <c r="E200" s="128"/>
      <c r="F200" s="128"/>
      <c r="G200" s="128"/>
    </row>
    <row r="201" spans="1:12">
      <c r="A201" s="1097"/>
      <c r="B201" s="82"/>
      <c r="C201" s="128"/>
      <c r="D201" s="128"/>
      <c r="E201" s="128"/>
      <c r="F201" s="128"/>
      <c r="G201" s="128"/>
    </row>
    <row r="202" spans="1:12">
      <c r="A202" s="1097"/>
      <c r="B202" s="82"/>
      <c r="C202" s="128"/>
      <c r="D202" s="128"/>
      <c r="E202" s="128"/>
      <c r="F202" s="128"/>
      <c r="G202" s="128"/>
    </row>
    <row r="203" spans="1:12">
      <c r="A203" s="1097"/>
      <c r="B203" s="82"/>
      <c r="C203" s="128"/>
      <c r="D203" s="128"/>
      <c r="E203" s="128"/>
      <c r="F203" s="128"/>
      <c r="G203" s="128"/>
    </row>
    <row r="204" spans="1:12">
      <c r="A204" s="1097"/>
      <c r="B204" s="82"/>
      <c r="C204" s="128"/>
      <c r="D204" s="128"/>
      <c r="E204" s="128"/>
      <c r="F204" s="128"/>
      <c r="G204" s="128"/>
    </row>
    <row r="205" spans="1:12">
      <c r="A205" s="1097"/>
      <c r="B205" s="82"/>
      <c r="C205" s="128"/>
      <c r="D205" s="128"/>
      <c r="E205" s="128"/>
      <c r="F205" s="128"/>
      <c r="G205" s="128"/>
    </row>
    <row r="206" spans="1:12">
      <c r="A206" s="1097"/>
      <c r="B206" s="82"/>
      <c r="C206" s="128"/>
      <c r="D206" s="128"/>
      <c r="E206" s="128"/>
      <c r="F206" s="128"/>
      <c r="G206" s="128"/>
    </row>
    <row r="207" spans="1:12">
      <c r="A207" s="1097"/>
      <c r="B207" s="82"/>
      <c r="C207" s="128"/>
      <c r="D207" s="128"/>
      <c r="E207" s="128"/>
      <c r="F207" s="128"/>
      <c r="G207" s="128"/>
    </row>
    <row r="208" spans="1:12">
      <c r="A208" s="1097"/>
      <c r="B208" s="82"/>
      <c r="C208" s="128"/>
      <c r="D208" s="128"/>
      <c r="E208" s="128"/>
      <c r="F208" s="128"/>
      <c r="G208" s="128"/>
    </row>
    <row r="209" spans="1:7">
      <c r="A209" s="1097"/>
      <c r="B209" s="82"/>
      <c r="C209" s="128"/>
      <c r="D209" s="128"/>
      <c r="E209" s="128"/>
      <c r="F209" s="128"/>
      <c r="G209" s="128"/>
    </row>
    <row r="210" spans="1:7">
      <c r="A210" s="1097"/>
      <c r="B210" s="82"/>
      <c r="C210" s="128"/>
      <c r="D210" s="128"/>
      <c r="E210" s="128"/>
      <c r="F210" s="128"/>
      <c r="G210" s="128"/>
    </row>
    <row r="211" spans="1:7">
      <c r="A211" s="1097"/>
      <c r="B211" s="82"/>
      <c r="C211" s="128"/>
      <c r="D211" s="128"/>
      <c r="E211" s="128"/>
      <c r="F211" s="128"/>
      <c r="G211" s="128"/>
    </row>
    <row r="212" spans="1:7">
      <c r="A212" s="1097"/>
      <c r="B212" s="82"/>
      <c r="C212" s="128"/>
      <c r="D212" s="128"/>
      <c r="E212" s="128"/>
      <c r="F212" s="128"/>
      <c r="G212" s="128"/>
    </row>
    <row r="213" spans="1:7">
      <c r="A213" s="1097"/>
      <c r="B213" s="82"/>
      <c r="C213" s="128"/>
      <c r="D213" s="128"/>
      <c r="E213" s="128"/>
      <c r="F213" s="128"/>
      <c r="G213" s="128"/>
    </row>
    <row r="214" spans="1:7">
      <c r="A214" s="1097"/>
      <c r="B214" s="82"/>
      <c r="C214" s="128"/>
      <c r="D214" s="128"/>
      <c r="E214" s="128"/>
      <c r="F214" s="128"/>
      <c r="G214" s="128"/>
    </row>
    <row r="215" spans="1:7">
      <c r="A215" s="1097"/>
      <c r="B215" s="82"/>
      <c r="C215" s="128"/>
      <c r="D215" s="128"/>
      <c r="E215" s="128"/>
      <c r="F215" s="128"/>
      <c r="G215" s="128"/>
    </row>
    <row r="216" spans="1:7">
      <c r="A216" s="1097"/>
      <c r="B216" s="82"/>
      <c r="C216" s="128"/>
      <c r="D216" s="128"/>
      <c r="E216" s="128"/>
      <c r="F216" s="128"/>
      <c r="G216" s="128"/>
    </row>
    <row r="217" spans="1:7">
      <c r="A217" s="1097"/>
      <c r="B217" s="82"/>
      <c r="C217" s="128"/>
      <c r="D217" s="128"/>
      <c r="E217" s="128"/>
      <c r="F217" s="128"/>
      <c r="G217" s="128"/>
    </row>
    <row r="218" spans="1:7">
      <c r="A218" s="1097"/>
      <c r="B218" s="82"/>
      <c r="C218" s="128"/>
      <c r="D218" s="128"/>
      <c r="E218" s="128"/>
      <c r="F218" s="128"/>
      <c r="G218" s="128"/>
    </row>
    <row r="219" spans="1:7">
      <c r="A219" s="1097"/>
      <c r="B219" s="82"/>
      <c r="C219" s="128"/>
      <c r="D219" s="128"/>
      <c r="E219" s="128"/>
      <c r="F219" s="128"/>
      <c r="G219" s="128"/>
    </row>
    <row r="220" spans="1:7">
      <c r="A220" s="1097"/>
      <c r="B220" s="82"/>
      <c r="C220" s="128"/>
      <c r="D220" s="128"/>
      <c r="E220" s="128"/>
      <c r="F220" s="128"/>
      <c r="G220" s="128"/>
    </row>
    <row r="221" spans="1:7">
      <c r="A221" s="1097"/>
      <c r="B221" s="82"/>
      <c r="C221" s="128"/>
      <c r="D221" s="128"/>
      <c r="E221" s="128"/>
      <c r="F221" s="128"/>
      <c r="G221" s="128"/>
    </row>
    <row r="222" spans="1:7">
      <c r="A222" s="1097"/>
      <c r="B222" s="82"/>
      <c r="C222" s="128"/>
      <c r="D222" s="128"/>
      <c r="E222" s="128"/>
      <c r="F222" s="128"/>
      <c r="G222" s="128"/>
    </row>
    <row r="223" spans="1:7">
      <c r="A223" s="1097"/>
      <c r="B223" s="82"/>
      <c r="C223" s="128"/>
      <c r="D223" s="128"/>
      <c r="E223" s="128"/>
      <c r="F223" s="128"/>
      <c r="G223" s="128"/>
    </row>
    <row r="224" spans="1:7">
      <c r="A224" s="1097"/>
      <c r="B224" s="82"/>
      <c r="C224" s="128"/>
      <c r="D224" s="128"/>
      <c r="E224" s="128"/>
      <c r="F224" s="128"/>
      <c r="G224" s="128"/>
    </row>
    <row r="225" spans="1:7">
      <c r="A225" s="1097"/>
      <c r="B225" s="82"/>
      <c r="C225" s="128"/>
      <c r="D225" s="128"/>
      <c r="E225" s="128"/>
      <c r="F225" s="128"/>
      <c r="G225" s="128"/>
    </row>
    <row r="226" spans="1:7">
      <c r="A226" s="1097"/>
      <c r="B226" s="82"/>
      <c r="C226" s="128"/>
      <c r="D226" s="128"/>
      <c r="E226" s="128"/>
      <c r="F226" s="128"/>
      <c r="G226" s="128"/>
    </row>
    <row r="227" spans="1:7">
      <c r="A227" s="1097"/>
      <c r="B227" s="82"/>
      <c r="C227" s="128"/>
      <c r="D227" s="128"/>
      <c r="E227" s="128"/>
      <c r="F227" s="128"/>
      <c r="G227" s="128"/>
    </row>
    <row r="228" spans="1:7">
      <c r="A228" s="1097"/>
      <c r="B228" s="82"/>
      <c r="C228" s="128"/>
      <c r="D228" s="128"/>
      <c r="E228" s="128"/>
      <c r="F228" s="128"/>
      <c r="G228" s="128"/>
    </row>
  </sheetData>
  <mergeCells count="71">
    <mergeCell ref="E87:E88"/>
    <mergeCell ref="F87:F88"/>
    <mergeCell ref="G87:G88"/>
    <mergeCell ref="H87:H88"/>
    <mergeCell ref="A86:H86"/>
    <mergeCell ref="A87:A88"/>
    <mergeCell ref="B87:B88"/>
    <mergeCell ref="C87:C88"/>
    <mergeCell ref="D87:D88"/>
    <mergeCell ref="E18:G18"/>
    <mergeCell ref="A7:G7"/>
    <mergeCell ref="L8:S8"/>
    <mergeCell ref="A47:I47"/>
    <mergeCell ref="A51:E51"/>
    <mergeCell ref="A16:G16"/>
    <mergeCell ref="L16:S16"/>
    <mergeCell ref="A17:G17"/>
    <mergeCell ref="L17:S17"/>
    <mergeCell ref="B18:D18"/>
    <mergeCell ref="A33:F33"/>
    <mergeCell ref="A26:D26"/>
    <mergeCell ref="A64:E64"/>
    <mergeCell ref="A75:E75"/>
    <mergeCell ref="L28:S28"/>
    <mergeCell ref="L72:S72"/>
    <mergeCell ref="A49:E49"/>
    <mergeCell ref="A48:E48"/>
    <mergeCell ref="A50:E50"/>
    <mergeCell ref="L53:S53"/>
    <mergeCell ref="A111:H111"/>
    <mergeCell ref="A112:A113"/>
    <mergeCell ref="B112:B113"/>
    <mergeCell ref="C112:C113"/>
    <mergeCell ref="D112:D113"/>
    <mergeCell ref="E112:E113"/>
    <mergeCell ref="F112:F113"/>
    <mergeCell ref="G112:H113"/>
    <mergeCell ref="A1:S1"/>
    <mergeCell ref="A2:S2"/>
    <mergeCell ref="A3:S3"/>
    <mergeCell ref="E10:G10"/>
    <mergeCell ref="L5:S5"/>
    <mergeCell ref="L6:S6"/>
    <mergeCell ref="A4:G4"/>
    <mergeCell ref="A5:G5"/>
    <mergeCell ref="A9:G9"/>
    <mergeCell ref="B10:D10"/>
    <mergeCell ref="A6:G6"/>
    <mergeCell ref="L4:S4"/>
    <mergeCell ref="L7:S7"/>
    <mergeCell ref="L9:S9"/>
    <mergeCell ref="A8:G8"/>
    <mergeCell ref="G114:H114"/>
    <mergeCell ref="G115:H115"/>
    <mergeCell ref="G116:H116"/>
    <mergeCell ref="G118:H118"/>
    <mergeCell ref="G119:H119"/>
    <mergeCell ref="G123:H123"/>
    <mergeCell ref="G128:H128"/>
    <mergeCell ref="G130:H130"/>
    <mergeCell ref="G132:H132"/>
    <mergeCell ref="G117:H117"/>
    <mergeCell ref="G120:H120"/>
    <mergeCell ref="G121:H121"/>
    <mergeCell ref="G122:H122"/>
    <mergeCell ref="G129:H129"/>
    <mergeCell ref="G124:H124"/>
    <mergeCell ref="G125:H125"/>
    <mergeCell ref="G126:H126"/>
    <mergeCell ref="G127:H127"/>
    <mergeCell ref="G131:H131"/>
  </mergeCells>
  <pageMargins left="0.7" right="0.7" top="0.75" bottom="0.75" header="0.3" footer="0.3"/>
  <pageSetup scale="11" orientation="landscape" verticalDpi="200" r:id="rId1"/>
  <headerFooter alignWithMargins="0"/>
  <rowBreaks count="1" manualBreakCount="1">
    <brk id="6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632cd31-1a2e-4b3a-8c49-eaacfc3dcec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B5DC0CFE2FB543BD733FC72B8F8A6F" ma:contentTypeVersion="7" ma:contentTypeDescription="Create a new document." ma:contentTypeScope="" ma:versionID="4ca32f71b7f0f431979b26a6be5263c3">
  <xsd:schema xmlns:xsd="http://www.w3.org/2001/XMLSchema" xmlns:xs="http://www.w3.org/2001/XMLSchema" xmlns:p="http://schemas.microsoft.com/office/2006/metadata/properties" xmlns:ns2="f27f3cfd-8bd8-4b08-936b-97de4132e9dd" xmlns:ns3="8632cd31-1a2e-4b3a-8c49-eaacfc3dcece" targetNamespace="http://schemas.microsoft.com/office/2006/metadata/properties" ma:root="true" ma:fieldsID="dc34fdbefcd1cc98391ef08fd30baa14" ns2:_="" ns3:_="">
    <xsd:import namespace="f27f3cfd-8bd8-4b08-936b-97de4132e9dd"/>
    <xsd:import namespace="8632cd31-1a2e-4b3a-8c49-eaacfc3dce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f3cfd-8bd8-4b08-936b-97de4132e9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32cd31-1a2e-4b3a-8c49-eaacfc3dce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7C89A-54BB-4D26-A110-A8909D0EEA81}">
  <ds:schemaRef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8632cd31-1a2e-4b3a-8c49-eaacfc3dcece"/>
    <ds:schemaRef ds:uri="http://schemas.microsoft.com/office/infopath/2007/PartnerControls"/>
    <ds:schemaRef ds:uri="http://schemas.openxmlformats.org/package/2006/metadata/core-properties"/>
    <ds:schemaRef ds:uri="f27f3cfd-8bd8-4b08-936b-97de4132e9dd"/>
  </ds:schemaRefs>
</ds:datastoreItem>
</file>

<file path=customXml/itemProps2.xml><?xml version="1.0" encoding="utf-8"?>
<ds:datastoreItem xmlns:ds="http://schemas.openxmlformats.org/officeDocument/2006/customXml" ds:itemID="{7CEC9B99-A344-442B-AB8A-13A066BFCC51}">
  <ds:schemaRefs>
    <ds:schemaRef ds:uri="http://schemas.microsoft.com/sharepoint/v3/contenttype/forms"/>
  </ds:schemaRefs>
</ds:datastoreItem>
</file>

<file path=customXml/itemProps3.xml><?xml version="1.0" encoding="utf-8"?>
<ds:datastoreItem xmlns:ds="http://schemas.openxmlformats.org/officeDocument/2006/customXml" ds:itemID="{0E30F4CC-89A3-4E95-BC7D-4B0E313DA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f3cfd-8bd8-4b08-936b-97de4132e9dd"/>
    <ds:schemaRef ds:uri="8632cd31-1a2e-4b3a-8c49-eaacfc3dc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Cover</vt:lpstr>
      <vt:lpstr>TOC</vt:lpstr>
      <vt:lpstr>MEEIA Targets</vt:lpstr>
      <vt:lpstr>Program to Date Sector Results</vt:lpstr>
      <vt:lpstr>Overall Results PY 2018</vt:lpstr>
      <vt:lpstr>Overall Results PY 2017</vt:lpstr>
      <vt:lpstr>Overall Results PY 2016</vt:lpstr>
      <vt:lpstr>Business EER - Standard</vt:lpstr>
      <vt:lpstr>Business EER - Custom</vt:lpstr>
      <vt:lpstr>Block Bidding</vt:lpstr>
      <vt:lpstr>Business EER - SEM</vt:lpstr>
      <vt:lpstr>Small Bus. Lighting</vt:lpstr>
      <vt:lpstr>Whole House Efficiency</vt:lpstr>
      <vt:lpstr>Income-Eligible Multi-Family</vt:lpstr>
      <vt:lpstr>Home Lighting Rebate</vt:lpstr>
      <vt:lpstr>HER</vt:lpstr>
      <vt:lpstr>IEHER</vt:lpstr>
      <vt:lpstr>OEA</vt:lpstr>
      <vt:lpstr>Res Programmable Thermostat</vt:lpstr>
      <vt:lpstr>Bus Programmable Thermostat</vt:lpstr>
      <vt:lpstr>Demand Response Incentive</vt:lpstr>
      <vt:lpstr>'Overall Results PY 2018'!_Hlk21521578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Tia J Alexander</cp:lastModifiedBy>
  <cp:revision/>
  <dcterms:created xsi:type="dcterms:W3CDTF">2009-02-28T07:42:07Z</dcterms:created>
  <dcterms:modified xsi:type="dcterms:W3CDTF">2020-01-07T16:29:04Z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0x01010076B5DC0CFE2FB543BD733FC72B8F8A6F</vt:lpwstr>
  </property>
  <property fmtid="{D5CDD505-2E9C-101B-9397-08002B2CF9AE}" pid="3" name="_dlc_DocIdItemGuid">
    <vt:lpwstr>67842842-f0a8-4e32-8302-050257146a47</vt:lpwstr>
  </property>
  <property fmtid="{D5CDD505-2E9C-101B-9397-08002B2CF9AE}" pid="4" name="Order">
    <vt:r8>176200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SharedWithUsers">
    <vt:lpwstr/>
  </property>
  <property fmtid="{D5CDD505-2E9C-101B-9397-08002B2CF9AE}" pid="10" name="AuthorIds_UIVersion_1536">
    <vt:lpwstr>238</vt:lpwstr>
  </property>
  <property fmtid="{D5CDD505-2E9C-101B-9397-08002B2CF9AE}" pid="11" name="MSIP_Label_d275ac46-98b9-4d64-949f-e82ee8dc823c_Enabled">
    <vt:lpwstr>True</vt:lpwstr>
  </property>
  <property fmtid="{D5CDD505-2E9C-101B-9397-08002B2CF9AE}" pid="12" name="MSIP_Label_d275ac46-98b9-4d64-949f-e82ee8dc823c_SiteId">
    <vt:lpwstr>9ef58ab0-3510-4d99-8d3e-3c9e02ebab7f</vt:lpwstr>
  </property>
  <property fmtid="{D5CDD505-2E9C-101B-9397-08002B2CF9AE}" pid="13" name="MSIP_Label_d275ac46-98b9-4d64-949f-e82ee8dc823c_Owner">
    <vt:lpwstr>tia.alexander@evergy.com</vt:lpwstr>
  </property>
  <property fmtid="{D5CDD505-2E9C-101B-9397-08002B2CF9AE}" pid="14" name="MSIP_Label_d275ac46-98b9-4d64-949f-e82ee8dc823c_SetDate">
    <vt:lpwstr>2020-01-07T16:28:00.7151204Z</vt:lpwstr>
  </property>
  <property fmtid="{D5CDD505-2E9C-101B-9397-08002B2CF9AE}" pid="15" name="MSIP_Label_d275ac46-98b9-4d64-949f-e82ee8dc823c_Name">
    <vt:lpwstr>Internal Use Only</vt:lpwstr>
  </property>
  <property fmtid="{D5CDD505-2E9C-101B-9397-08002B2CF9AE}" pid="16" name="MSIP_Label_d275ac46-98b9-4d64-949f-e82ee8dc823c_Application">
    <vt:lpwstr>Microsoft Azure Information Protection</vt:lpwstr>
  </property>
  <property fmtid="{D5CDD505-2E9C-101B-9397-08002B2CF9AE}" pid="17" name="MSIP_Label_d275ac46-98b9-4d64-949f-e82ee8dc823c_ActionId">
    <vt:lpwstr>cae01098-715b-423f-9ff9-3d86341d4d04</vt:lpwstr>
  </property>
  <property fmtid="{D5CDD505-2E9C-101B-9397-08002B2CF9AE}" pid="18" name="MSIP_Label_d275ac46-98b9-4d64-949f-e82ee8dc823c_Extended_MSFT_Method">
    <vt:lpwstr>Automatic</vt:lpwstr>
  </property>
  <property fmtid="{D5CDD505-2E9C-101B-9397-08002B2CF9AE}" pid="19" name="Sensitivity">
    <vt:lpwstr>Internal Use Only</vt:lpwstr>
  </property>
</Properties>
</file>