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inj\Desktop\"/>
    </mc:Choice>
  </mc:AlternateContent>
  <bookViews>
    <workbookView xWindow="0" yWindow="0" windowWidth="24000" windowHeight="10185" activeTab="1"/>
  </bookViews>
  <sheets>
    <sheet name="GO-2016-0333 LAC" sheetId="2" r:id="rId1"/>
    <sheet name="GO-2017-0202 LAC" sheetId="5" r:id="rId2"/>
    <sheet name="GO-2016-0332 MGE" sheetId="4" r:id="rId3"/>
    <sheet name="GO-2017-0201 MGE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5" l="1"/>
  <c r="L4" i="5"/>
  <c r="E6" i="5"/>
  <c r="E8" i="5"/>
  <c r="E4" i="5"/>
  <c r="E7" i="5"/>
  <c r="D4" i="5"/>
  <c r="D9" i="5" s="1"/>
  <c r="C6" i="5"/>
  <c r="C4" i="5"/>
  <c r="I8" i="5"/>
  <c r="L8" i="5" s="1"/>
  <c r="G8" i="5"/>
  <c r="J8" i="5"/>
  <c r="G7" i="5"/>
  <c r="J7" i="5"/>
  <c r="I6" i="5"/>
  <c r="L6" i="5" s="1"/>
  <c r="G6" i="5"/>
  <c r="J6" i="5"/>
  <c r="J5" i="5"/>
  <c r="G5" i="5"/>
  <c r="I5" i="5" s="1"/>
  <c r="L5" i="5" s="1"/>
  <c r="G4" i="5"/>
  <c r="C9" i="5"/>
  <c r="D8" i="6"/>
  <c r="C8" i="6"/>
  <c r="J7" i="6"/>
  <c r="L7" i="6" s="1"/>
  <c r="G7" i="6"/>
  <c r="I7" i="6" s="1"/>
  <c r="J6" i="6"/>
  <c r="L6" i="6" s="1"/>
  <c r="G6" i="6"/>
  <c r="I6" i="6" s="1"/>
  <c r="J5" i="6"/>
  <c r="L5" i="6" s="1"/>
  <c r="I5" i="6"/>
  <c r="G5" i="6"/>
  <c r="J4" i="6"/>
  <c r="L4" i="6" s="1"/>
  <c r="G4" i="6"/>
  <c r="I4" i="6" s="1"/>
  <c r="J4" i="5" l="1"/>
  <c r="I7" i="5"/>
  <c r="L7" i="5" s="1"/>
  <c r="L8" i="6"/>
  <c r="D4" i="2"/>
  <c r="E6" i="2"/>
  <c r="C6" i="2"/>
  <c r="E8" i="2"/>
  <c r="C8" i="2"/>
  <c r="E4" i="2"/>
  <c r="E7" i="2"/>
  <c r="C4" i="2"/>
  <c r="C7" i="2"/>
  <c r="D9" i="2"/>
  <c r="G8" i="2"/>
  <c r="I8" i="2" s="1"/>
  <c r="J8" i="2"/>
  <c r="G7" i="2"/>
  <c r="J7" i="2"/>
  <c r="J6" i="2"/>
  <c r="G6" i="2"/>
  <c r="I6" i="2" s="1"/>
  <c r="J5" i="2"/>
  <c r="G5" i="2"/>
  <c r="I5" i="2" s="1"/>
  <c r="L5" i="2" s="1"/>
  <c r="G4" i="2"/>
  <c r="J9" i="4"/>
  <c r="L9" i="4" s="1"/>
  <c r="J5" i="4"/>
  <c r="L5" i="4" s="1"/>
  <c r="J6" i="4"/>
  <c r="L6" i="4" s="1"/>
  <c r="J7" i="4"/>
  <c r="L7" i="4" s="1"/>
  <c r="J8" i="4"/>
  <c r="L8" i="4" s="1"/>
  <c r="J4" i="4"/>
  <c r="L4" i="4" s="1"/>
  <c r="I9" i="4"/>
  <c r="I5" i="4"/>
  <c r="I6" i="4"/>
  <c r="I7" i="4"/>
  <c r="I8" i="4"/>
  <c r="I4" i="4"/>
  <c r="G5" i="4"/>
  <c r="G6" i="4"/>
  <c r="G7" i="4"/>
  <c r="G8" i="4"/>
  <c r="G9" i="4"/>
  <c r="G4" i="4"/>
  <c r="D10" i="4"/>
  <c r="C10" i="4"/>
  <c r="L9" i="5" l="1"/>
  <c r="L10" i="4"/>
  <c r="I4" i="2"/>
  <c r="L4" i="2" s="1"/>
  <c r="L6" i="2"/>
  <c r="L8" i="2"/>
  <c r="C9" i="2"/>
  <c r="I7" i="2"/>
  <c r="L7" i="2" s="1"/>
  <c r="J4" i="2"/>
  <c r="L9" i="2" l="1"/>
</calcChain>
</file>

<file path=xl/sharedStrings.xml><?xml version="1.0" encoding="utf-8"?>
<sst xmlns="http://schemas.openxmlformats.org/spreadsheetml/2006/main" count="92" uniqueCount="33">
  <si>
    <t>GO-2016-0332</t>
  </si>
  <si>
    <t>Appendix A page 1</t>
  </si>
  <si>
    <t>Original Cost</t>
  </si>
  <si>
    <t>Retirements</t>
  </si>
  <si>
    <t>Public Improvements</t>
  </si>
  <si>
    <t>SLRP</t>
  </si>
  <si>
    <t>Blanket Workorders</t>
  </si>
  <si>
    <t>September estimated work order additions</t>
  </si>
  <si>
    <t>October estimated Work order additions</t>
  </si>
  <si>
    <t>Grand Total</t>
  </si>
  <si>
    <t>March 16 - August 16</t>
  </si>
  <si>
    <t>Monthly depreciation rate</t>
  </si>
  <si>
    <t>Annual depreciation rate</t>
  </si>
  <si>
    <t>Months of depreciation</t>
  </si>
  <si>
    <t>Accum Depr</t>
  </si>
  <si>
    <t xml:space="preserve">estimated </t>
  </si>
  <si>
    <t xml:space="preserve">Depreciation </t>
  </si>
  <si>
    <t>Accrual 4/30</t>
  </si>
  <si>
    <t xml:space="preserve">monthly </t>
  </si>
  <si>
    <t>yearly</t>
  </si>
  <si>
    <t>These values are very conservative  and likely understate the true value based on Staff workpapers Company acctual costs exceeded estimates</t>
  </si>
  <si>
    <t>Mains</t>
  </si>
  <si>
    <t>Services- Steel</t>
  </si>
  <si>
    <t>Services- Plastic &amp; Copper</t>
  </si>
  <si>
    <t>Mains September andOctober 2016 Estimates</t>
  </si>
  <si>
    <t>Services September andOctober 2016 Estimates</t>
  </si>
  <si>
    <t>GO-2016-0333</t>
  </si>
  <si>
    <t>GO-2017-0201</t>
  </si>
  <si>
    <t>November16 - February 17</t>
  </si>
  <si>
    <t>November16 -December 16</t>
  </si>
  <si>
    <t>Mains January and February 2017 Estimates</t>
  </si>
  <si>
    <t>Services January and February 2017 Estimates</t>
  </si>
  <si>
    <t>Appendix A Schedule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</si>
</sst>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0" fontId="0" fillId="0" borderId="0" xfId="0" applyNumberFormat="1"/>
    <xf numFmtId="40" fontId="0" fillId="0" borderId="0" xfId="0" applyNumberFormat="1"/>
    <xf numFmtId="0" fontId="0" fillId="0" borderId="1" xfId="0" applyBorder="1"/>
    <xf numFmtId="40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sqref="A1:XFD1048576"/>
    </sheetView>
  </sheetViews>
  <sheetFormatPr defaultRowHeight="15" x14ac:dyDescent="0.25"/>
  <cols>
    <col min="1" max="1" width="19.42578125" customWidth="1"/>
    <col min="2" max="2" width="44" bestFit="1" customWidth="1"/>
    <col min="3" max="3" width="13.5703125" bestFit="1" customWidth="1"/>
    <col min="4" max="4" width="13.28515625" bestFit="1" customWidth="1"/>
    <col min="5" max="5" width="11.5703125" bestFit="1" customWidth="1"/>
    <col min="6" max="6" width="23.42578125" bestFit="1" customWidth="1"/>
    <col min="7" max="7" width="24.5703125" bestFit="1" customWidth="1"/>
    <col min="8" max="8" width="22.140625" bestFit="1" customWidth="1"/>
    <col min="9" max="10" width="11.7109375" bestFit="1" customWidth="1"/>
    <col min="11" max="11" width="2" bestFit="1" customWidth="1"/>
    <col min="12" max="12" width="12.85546875" bestFit="1" customWidth="1"/>
  </cols>
  <sheetData>
    <row r="1" spans="1:12" x14ac:dyDescent="0.25">
      <c r="A1" t="s">
        <v>26</v>
      </c>
      <c r="L1" t="s">
        <v>15</v>
      </c>
    </row>
    <row r="2" spans="1:12" x14ac:dyDescent="0.25">
      <c r="A2" t="s">
        <v>1</v>
      </c>
      <c r="L2" t="s">
        <v>16</v>
      </c>
    </row>
    <row r="3" spans="1:12" x14ac:dyDescent="0.25">
      <c r="C3" t="s">
        <v>2</v>
      </c>
      <c r="D3" t="s">
        <v>3</v>
      </c>
      <c r="E3" t="s">
        <v>14</v>
      </c>
      <c r="F3" t="s">
        <v>12</v>
      </c>
      <c r="G3" t="s">
        <v>11</v>
      </c>
      <c r="H3" t="s">
        <v>13</v>
      </c>
      <c r="I3" t="s">
        <v>18</v>
      </c>
      <c r="J3" t="s">
        <v>19</v>
      </c>
      <c r="L3" t="s">
        <v>17</v>
      </c>
    </row>
    <row r="4" spans="1:12" x14ac:dyDescent="0.25">
      <c r="A4" t="s">
        <v>10</v>
      </c>
      <c r="B4" t="s">
        <v>21</v>
      </c>
      <c r="C4" s="2">
        <f>24492966.53-6725000</f>
        <v>17767966.530000001</v>
      </c>
      <c r="D4" s="2">
        <f>(864008.81+480143.63+360793.33)*-1</f>
        <v>-1704945.77</v>
      </c>
      <c r="E4" s="5">
        <f>141152.32-18594.21</f>
        <v>122558.11000000002</v>
      </c>
      <c r="F4" s="8">
        <v>1.5699999999999999E-2</v>
      </c>
      <c r="G4" s="8">
        <f>F4/12</f>
        <v>1.3083333333333332E-3</v>
      </c>
      <c r="H4" s="7">
        <v>20</v>
      </c>
      <c r="I4" s="5">
        <f>C4*(G4*H4)-(D4*(G4*H4))</f>
        <v>509541.20518333331</v>
      </c>
      <c r="J4" s="5">
        <f>C4*(F4*(H4/12))-(D4*(F4*(H4/12)))</f>
        <v>509541.20518333331</v>
      </c>
      <c r="K4" s="5"/>
      <c r="L4" s="5">
        <f>I4+E4</f>
        <v>632099.31518333335</v>
      </c>
    </row>
    <row r="5" spans="1:12" x14ac:dyDescent="0.25">
      <c r="A5" t="s">
        <v>10</v>
      </c>
      <c r="B5" t="s">
        <v>22</v>
      </c>
      <c r="C5" s="2">
        <v>393452.15</v>
      </c>
      <c r="D5" s="2">
        <v>-348387.49</v>
      </c>
      <c r="E5" s="5">
        <v>9203.2999999999993</v>
      </c>
      <c r="F5" s="8">
        <v>5.2299999999999999E-2</v>
      </c>
      <c r="G5" s="8">
        <f>F5/12</f>
        <v>4.358333333333333E-3</v>
      </c>
      <c r="H5" s="7">
        <v>20</v>
      </c>
      <c r="I5" s="5">
        <f t="shared" ref="I5:I8" si="0">C5*(G5*H5)-(D5*(G5*H5))</f>
        <v>64663.688619999994</v>
      </c>
      <c r="J5" s="5">
        <f t="shared" ref="J5:J8" si="1">C5*(F5*(H5/12))-(D5*(F5*(H5/12)))</f>
        <v>64663.688620000001</v>
      </c>
      <c r="K5" s="5"/>
      <c r="L5" s="5">
        <f t="shared" ref="L5:L8" si="2">I5+E5</f>
        <v>73866.988619999989</v>
      </c>
    </row>
    <row r="6" spans="1:12" x14ac:dyDescent="0.25">
      <c r="A6" t="s">
        <v>10</v>
      </c>
      <c r="B6" t="s">
        <v>23</v>
      </c>
      <c r="C6" s="2">
        <f>18449664.14-3200000</f>
        <v>15249664.140000001</v>
      </c>
      <c r="D6" s="2">
        <v>-4301646.09</v>
      </c>
      <c r="E6" s="5">
        <f>278185.3-19687.5</f>
        <v>258497.8</v>
      </c>
      <c r="F6" s="8">
        <v>3.7499999999999999E-2</v>
      </c>
      <c r="G6" s="8">
        <f>F6/12</f>
        <v>3.1249999999999997E-3</v>
      </c>
      <c r="H6" s="7">
        <v>20</v>
      </c>
      <c r="I6" s="5">
        <f t="shared" si="0"/>
        <v>1221956.8893749998</v>
      </c>
      <c r="J6" s="5">
        <f t="shared" si="1"/>
        <v>1221956.889375</v>
      </c>
      <c r="K6" s="5"/>
      <c r="L6" s="5">
        <f t="shared" si="2"/>
        <v>1480454.6893749998</v>
      </c>
    </row>
    <row r="7" spans="1:12" x14ac:dyDescent="0.25">
      <c r="B7" t="s">
        <v>24</v>
      </c>
      <c r="C7" s="2">
        <f>4125000+2600000</f>
        <v>6725000</v>
      </c>
      <c r="D7" s="2"/>
      <c r="E7" s="5">
        <f>13491.84+5102.37</f>
        <v>18594.21</v>
      </c>
      <c r="F7" s="8">
        <v>1.5699999999999999E-2</v>
      </c>
      <c r="G7" s="8">
        <f>F7/12</f>
        <v>1.3083333333333332E-3</v>
      </c>
      <c r="H7" s="7">
        <v>18</v>
      </c>
      <c r="I7" s="5">
        <f t="shared" si="0"/>
        <v>158373.75</v>
      </c>
      <c r="J7" s="5">
        <f t="shared" si="1"/>
        <v>158373.75</v>
      </c>
      <c r="K7" s="5"/>
      <c r="L7" s="5">
        <f t="shared" si="2"/>
        <v>176967.96</v>
      </c>
    </row>
    <row r="8" spans="1:12" ht="15.75" thickBot="1" x14ac:dyDescent="0.3">
      <c r="B8" t="s">
        <v>25</v>
      </c>
      <c r="C8" s="2">
        <f>1500000+1700000</f>
        <v>3200000</v>
      </c>
      <c r="D8" s="2"/>
      <c r="E8" s="5">
        <f>11718.75+7968.75</f>
        <v>19687.5</v>
      </c>
      <c r="F8" s="8">
        <v>3.7499999999999999E-2</v>
      </c>
      <c r="G8" s="8">
        <f>F8/12</f>
        <v>3.1249999999999997E-3</v>
      </c>
      <c r="H8" s="7">
        <v>18</v>
      </c>
      <c r="I8" s="5">
        <f t="shared" si="0"/>
        <v>179999.99999999997</v>
      </c>
      <c r="J8" s="5">
        <f t="shared" si="1"/>
        <v>179999.99999999997</v>
      </c>
      <c r="K8" s="5"/>
      <c r="L8" s="5">
        <f t="shared" si="2"/>
        <v>199687.49999999997</v>
      </c>
    </row>
    <row r="9" spans="1:12" x14ac:dyDescent="0.25">
      <c r="B9" s="3" t="s">
        <v>9</v>
      </c>
      <c r="C9" s="4">
        <f>SUM(C4:C8)</f>
        <v>43336082.82</v>
      </c>
      <c r="D9" s="6">
        <f>SUM(D4:D8)</f>
        <v>-6354979.3499999996</v>
      </c>
      <c r="F9" s="1"/>
      <c r="G9" s="1"/>
      <c r="I9" s="5"/>
      <c r="J9" s="5"/>
      <c r="K9" s="5"/>
      <c r="L9" s="9">
        <f>SUM(L4:L8)</f>
        <v>2563076.4531783331</v>
      </c>
    </row>
    <row r="11" spans="1:12" x14ac:dyDescent="0.25">
      <c r="A11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B22" sqref="B22"/>
    </sheetView>
  </sheetViews>
  <sheetFormatPr defaultRowHeight="15" x14ac:dyDescent="0.25"/>
  <cols>
    <col min="1" max="1" width="26.140625" customWidth="1"/>
    <col min="2" max="2" width="44" bestFit="1" customWidth="1"/>
    <col min="3" max="3" width="13.5703125" bestFit="1" customWidth="1"/>
    <col min="4" max="4" width="13.28515625" bestFit="1" customWidth="1"/>
    <col min="5" max="5" width="11.5703125" bestFit="1" customWidth="1"/>
    <col min="6" max="6" width="23.42578125" bestFit="1" customWidth="1"/>
    <col min="7" max="7" width="24.5703125" bestFit="1" customWidth="1"/>
    <col min="8" max="8" width="22.140625" bestFit="1" customWidth="1"/>
    <col min="9" max="10" width="11.7109375" bestFit="1" customWidth="1"/>
    <col min="11" max="11" width="2" bestFit="1" customWidth="1"/>
    <col min="12" max="12" width="12.85546875" bestFit="1" customWidth="1"/>
  </cols>
  <sheetData>
    <row r="1" spans="1:12" x14ac:dyDescent="0.25">
      <c r="A1" t="s">
        <v>26</v>
      </c>
      <c r="L1" t="s">
        <v>15</v>
      </c>
    </row>
    <row r="2" spans="1:12" x14ac:dyDescent="0.25">
      <c r="A2" t="s">
        <v>32</v>
      </c>
      <c r="L2" t="s">
        <v>16</v>
      </c>
    </row>
    <row r="3" spans="1:12" x14ac:dyDescent="0.25">
      <c r="C3" t="s">
        <v>2</v>
      </c>
      <c r="D3" t="s">
        <v>3</v>
      </c>
      <c r="E3" t="s">
        <v>14</v>
      </c>
      <c r="F3" t="s">
        <v>12</v>
      </c>
      <c r="G3" t="s">
        <v>11</v>
      </c>
      <c r="H3" t="s">
        <v>13</v>
      </c>
      <c r="I3" t="s">
        <v>18</v>
      </c>
      <c r="J3" t="s">
        <v>19</v>
      </c>
      <c r="L3" t="s">
        <v>17</v>
      </c>
    </row>
    <row r="4" spans="1:12" x14ac:dyDescent="0.25">
      <c r="A4" t="s">
        <v>29</v>
      </c>
      <c r="B4" t="s">
        <v>21</v>
      </c>
      <c r="C4" s="2">
        <f>5711732.08-4600000</f>
        <v>1111732.08</v>
      </c>
      <c r="D4" s="2">
        <f>(1671.13+23579.13+573.2)*-1</f>
        <v>-25823.460000000003</v>
      </c>
      <c r="E4" s="5">
        <f>25224.2-18447.03</f>
        <v>6777.1700000000019</v>
      </c>
      <c r="F4" s="8">
        <v>1.5699999999999999E-2</v>
      </c>
      <c r="G4" s="8">
        <f>F4/12</f>
        <v>1.3083333333333332E-3</v>
      </c>
      <c r="H4" s="7">
        <v>16</v>
      </c>
      <c r="I4" s="5">
        <f>C4*(G4*H4)-(D4*(G4*H4))</f>
        <v>23812.829303999999</v>
      </c>
      <c r="J4" s="5">
        <f>C4*(F4*(H4/12))-(D4*(F4*(H4/12)))</f>
        <v>23812.829303999999</v>
      </c>
      <c r="K4" s="5"/>
      <c r="L4" s="5">
        <f>I4+E4</f>
        <v>30589.999304000001</v>
      </c>
    </row>
    <row r="5" spans="1:12" x14ac:dyDescent="0.25">
      <c r="A5" t="s">
        <v>29</v>
      </c>
      <c r="B5" t="s">
        <v>22</v>
      </c>
      <c r="C5" s="2">
        <v>79420.759999999995</v>
      </c>
      <c r="D5" s="2">
        <v>-78868.13</v>
      </c>
      <c r="E5" s="5">
        <v>1767.25</v>
      </c>
      <c r="F5" s="8">
        <v>5.2299999999999999E-2</v>
      </c>
      <c r="G5" s="8">
        <f>F5/12</f>
        <v>4.358333333333333E-3</v>
      </c>
      <c r="H5" s="7">
        <v>16</v>
      </c>
      <c r="I5" s="5">
        <f t="shared" ref="I5:I8" si="0">C5*(G5*H5)-(D5*(G5*H5))</f>
        <v>11038.011929333334</v>
      </c>
      <c r="J5" s="5">
        <f t="shared" ref="J5:J8" si="1">C5*(F5*(H5/12))-(D5*(F5*(H5/12)))</f>
        <v>11038.011929333334</v>
      </c>
      <c r="K5" s="5"/>
      <c r="L5" s="5">
        <f t="shared" ref="L5:L8" si="2">I5+E5</f>
        <v>12805.261929333334</v>
      </c>
    </row>
    <row r="6" spans="1:12" x14ac:dyDescent="0.25">
      <c r="A6" t="s">
        <v>29</v>
      </c>
      <c r="B6" t="s">
        <v>23</v>
      </c>
      <c r="C6" s="2">
        <f>6328957.72-3050000</f>
        <v>3278957.7199999997</v>
      </c>
      <c r="D6" s="2">
        <v>-392997.49</v>
      </c>
      <c r="E6" s="5">
        <f>78259.05-28515.63</f>
        <v>49743.42</v>
      </c>
      <c r="F6" s="8">
        <v>3.7499999999999999E-2</v>
      </c>
      <c r="G6" s="8">
        <f>F6/12</f>
        <v>3.1249999999999997E-3</v>
      </c>
      <c r="H6" s="7">
        <v>16</v>
      </c>
      <c r="I6" s="5">
        <f t="shared" si="0"/>
        <v>183597.76049999997</v>
      </c>
      <c r="J6" s="5">
        <f t="shared" si="1"/>
        <v>183597.76049999997</v>
      </c>
      <c r="K6" s="5"/>
      <c r="L6" s="5">
        <f t="shared" si="2"/>
        <v>233341.18049999996</v>
      </c>
    </row>
    <row r="7" spans="1:12" x14ac:dyDescent="0.25">
      <c r="B7" t="s">
        <v>30</v>
      </c>
      <c r="C7" s="2">
        <v>4600000</v>
      </c>
      <c r="D7" s="2"/>
      <c r="E7" s="5">
        <f>11905.53+6541.5</f>
        <v>18447.03</v>
      </c>
      <c r="F7" s="8">
        <v>1.5699999999999999E-2</v>
      </c>
      <c r="G7" s="8">
        <f>F7/12</f>
        <v>1.3083333333333332E-3</v>
      </c>
      <c r="H7" s="7">
        <v>14</v>
      </c>
      <c r="I7" s="5">
        <f t="shared" si="0"/>
        <v>84256.666666666657</v>
      </c>
      <c r="J7" s="5">
        <f t="shared" si="1"/>
        <v>84256.666666666657</v>
      </c>
      <c r="K7" s="5"/>
      <c r="L7" s="5">
        <f t="shared" si="2"/>
        <v>102703.69666666666</v>
      </c>
    </row>
    <row r="8" spans="1:12" ht="15.75" thickBot="1" x14ac:dyDescent="0.3">
      <c r="B8" t="s">
        <v>31</v>
      </c>
      <c r="C8" s="2">
        <v>3050000</v>
      </c>
      <c r="D8" s="2"/>
      <c r="E8" s="5">
        <f>16406.25+12109.38</f>
        <v>28515.629999999997</v>
      </c>
      <c r="F8" s="8">
        <v>3.7499999999999999E-2</v>
      </c>
      <c r="G8" s="8">
        <f>F8/12</f>
        <v>3.1249999999999997E-3</v>
      </c>
      <c r="H8" s="7">
        <v>14</v>
      </c>
      <c r="I8" s="5">
        <f t="shared" si="0"/>
        <v>133437.5</v>
      </c>
      <c r="J8" s="5">
        <f t="shared" si="1"/>
        <v>133437.5</v>
      </c>
      <c r="K8" s="5"/>
      <c r="L8" s="5">
        <f t="shared" si="2"/>
        <v>161953.13</v>
      </c>
    </row>
    <row r="9" spans="1:12" x14ac:dyDescent="0.25">
      <c r="B9" s="3" t="s">
        <v>9</v>
      </c>
      <c r="C9" s="4">
        <f>SUM(C4:C8)</f>
        <v>12120110.559999999</v>
      </c>
      <c r="D9" s="6">
        <f>SUM(D4:D8)</f>
        <v>-497689.08</v>
      </c>
      <c r="F9" s="1"/>
      <c r="G9" s="1"/>
      <c r="I9" s="5"/>
      <c r="J9" s="5"/>
      <c r="K9" s="5"/>
      <c r="L9" s="9">
        <f>SUM(L4:L8)</f>
        <v>541393.26839999994</v>
      </c>
    </row>
    <row r="11" spans="1:12" x14ac:dyDescent="0.25">
      <c r="A11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sqref="A1:XFD1048576"/>
    </sheetView>
  </sheetViews>
  <sheetFormatPr defaultRowHeight="15" x14ac:dyDescent="0.25"/>
  <cols>
    <col min="1" max="1" width="19.28515625" bestFit="1" customWidth="1"/>
    <col min="2" max="2" width="40.140625" bestFit="1" customWidth="1"/>
    <col min="3" max="3" width="13.5703125" bestFit="1" customWidth="1"/>
    <col min="4" max="4" width="12.140625" bestFit="1" customWidth="1"/>
    <col min="5" max="5" width="11.5703125" bestFit="1" customWidth="1"/>
    <col min="6" max="6" width="23.5703125" bestFit="1" customWidth="1"/>
    <col min="7" max="7" width="24.5703125" bestFit="1" customWidth="1"/>
    <col min="8" max="8" width="22.140625" bestFit="1" customWidth="1"/>
    <col min="9" max="10" width="10.140625" bestFit="1" customWidth="1"/>
    <col min="12" max="12" width="12.85546875" bestFit="1" customWidth="1"/>
  </cols>
  <sheetData>
    <row r="1" spans="1:12" x14ac:dyDescent="0.25">
      <c r="A1" t="s">
        <v>0</v>
      </c>
      <c r="L1" t="s">
        <v>15</v>
      </c>
    </row>
    <row r="2" spans="1:12" x14ac:dyDescent="0.25">
      <c r="A2" t="s">
        <v>1</v>
      </c>
      <c r="L2" t="s">
        <v>16</v>
      </c>
    </row>
    <row r="3" spans="1:12" x14ac:dyDescent="0.25">
      <c r="C3" t="s">
        <v>2</v>
      </c>
      <c r="D3" t="s">
        <v>3</v>
      </c>
      <c r="E3" t="s">
        <v>14</v>
      </c>
      <c r="F3" t="s">
        <v>12</v>
      </c>
      <c r="G3" t="s">
        <v>11</v>
      </c>
      <c r="H3" t="s">
        <v>13</v>
      </c>
      <c r="I3" t="s">
        <v>18</v>
      </c>
      <c r="J3" t="s">
        <v>19</v>
      </c>
      <c r="L3" t="s">
        <v>17</v>
      </c>
    </row>
    <row r="4" spans="1:12" x14ac:dyDescent="0.25">
      <c r="A4" t="s">
        <v>10</v>
      </c>
      <c r="B4" t="s">
        <v>4</v>
      </c>
      <c r="C4" s="2">
        <v>1168765.05</v>
      </c>
      <c r="D4" s="2"/>
      <c r="E4" s="5">
        <v>9238.31</v>
      </c>
      <c r="F4" s="8">
        <v>1.78E-2</v>
      </c>
      <c r="G4" s="8">
        <f>F4/12</f>
        <v>1.4833333333333332E-3</v>
      </c>
      <c r="H4" s="7">
        <v>20</v>
      </c>
      <c r="I4" s="5">
        <f>C4*(G4*H4)</f>
        <v>34673.363149999997</v>
      </c>
      <c r="J4" s="5">
        <f>C4*(F4*(H4/12))</f>
        <v>34673.363150000005</v>
      </c>
      <c r="L4" s="5">
        <f>J4+E4</f>
        <v>43911.673150000002</v>
      </c>
    </row>
    <row r="5" spans="1:12" x14ac:dyDescent="0.25">
      <c r="A5" t="s">
        <v>10</v>
      </c>
      <c r="B5" t="s">
        <v>5</v>
      </c>
      <c r="C5" s="2">
        <v>9223392.8100000005</v>
      </c>
      <c r="D5" s="2"/>
      <c r="E5" s="5">
        <v>85029.66</v>
      </c>
      <c r="F5" s="8">
        <v>1.78E-2</v>
      </c>
      <c r="G5" s="8">
        <f t="shared" ref="G5:G9" si="0">F5/12</f>
        <v>1.4833333333333332E-3</v>
      </c>
      <c r="H5" s="7">
        <v>20</v>
      </c>
      <c r="I5" s="5">
        <f t="shared" ref="I5:I9" si="1">C5*(G5*H5)</f>
        <v>273627.32003</v>
      </c>
      <c r="J5" s="5">
        <f t="shared" ref="J5:J9" si="2">C5*(F5*(H5/12))</f>
        <v>273627.32003</v>
      </c>
      <c r="L5" s="5">
        <f t="shared" ref="L5:L9" si="3">J5+E5</f>
        <v>358656.98002999998</v>
      </c>
    </row>
    <row r="6" spans="1:12" x14ac:dyDescent="0.25">
      <c r="A6" t="s">
        <v>10</v>
      </c>
      <c r="B6" t="s">
        <v>6</v>
      </c>
      <c r="C6" s="2">
        <v>4108188.26</v>
      </c>
      <c r="D6" s="2"/>
      <c r="E6" s="5">
        <v>59428.85</v>
      </c>
      <c r="F6" s="8">
        <v>2.6800000000000001E-2</v>
      </c>
      <c r="G6" s="8">
        <f t="shared" si="0"/>
        <v>2.2333333333333333E-3</v>
      </c>
      <c r="H6" s="7">
        <v>20</v>
      </c>
      <c r="I6" s="5">
        <f t="shared" si="1"/>
        <v>183499.07561333332</v>
      </c>
      <c r="J6" s="5">
        <f t="shared" si="2"/>
        <v>183499.07561333332</v>
      </c>
      <c r="L6" s="5">
        <f t="shared" si="3"/>
        <v>242927.92561333333</v>
      </c>
    </row>
    <row r="7" spans="1:12" x14ac:dyDescent="0.25">
      <c r="B7" t="s">
        <v>7</v>
      </c>
      <c r="C7" s="2">
        <v>4121665.92</v>
      </c>
      <c r="D7" s="2"/>
      <c r="E7" s="5">
        <v>20046.3</v>
      </c>
      <c r="F7" s="8">
        <v>1.78E-2</v>
      </c>
      <c r="G7" s="8">
        <f t="shared" si="0"/>
        <v>1.4833333333333332E-3</v>
      </c>
      <c r="H7" s="7">
        <v>19</v>
      </c>
      <c r="I7" s="5">
        <f t="shared" si="1"/>
        <v>116162.28451199998</v>
      </c>
      <c r="J7" s="5">
        <f t="shared" si="2"/>
        <v>116162.28451199998</v>
      </c>
      <c r="L7" s="5">
        <f t="shared" si="3"/>
        <v>136208.58451199997</v>
      </c>
    </row>
    <row r="8" spans="1:12" x14ac:dyDescent="0.25">
      <c r="B8" t="s">
        <v>8</v>
      </c>
      <c r="C8" s="2">
        <v>16573051.050000001</v>
      </c>
      <c r="D8" s="2"/>
      <c r="E8" s="5">
        <v>50303.23</v>
      </c>
      <c r="F8" s="8">
        <v>1.78E-2</v>
      </c>
      <c r="G8" s="8">
        <f t="shared" si="0"/>
        <v>1.4833333333333332E-3</v>
      </c>
      <c r="H8" s="7">
        <v>18</v>
      </c>
      <c r="I8" s="5">
        <f t="shared" si="1"/>
        <v>442500.46303499996</v>
      </c>
      <c r="J8" s="5">
        <f t="shared" si="2"/>
        <v>442500.46303500002</v>
      </c>
      <c r="L8" s="5">
        <f t="shared" si="3"/>
        <v>492803.693035</v>
      </c>
    </row>
    <row r="9" spans="1:12" ht="15.75" thickBot="1" x14ac:dyDescent="0.3">
      <c r="B9" t="s">
        <v>3</v>
      </c>
      <c r="C9" s="2"/>
      <c r="D9" s="2">
        <v>-945622.01</v>
      </c>
      <c r="E9" s="5"/>
      <c r="F9" s="8">
        <v>1.78E-2</v>
      </c>
      <c r="G9" s="8">
        <f t="shared" si="0"/>
        <v>1.4833333333333332E-3</v>
      </c>
      <c r="H9" s="7">
        <v>18</v>
      </c>
      <c r="I9" s="5">
        <f>D9*(G9*H9)</f>
        <v>-25248.107666999997</v>
      </c>
      <c r="J9" s="5">
        <f>D9*(F9*(H9/12))</f>
        <v>-25248.107667</v>
      </c>
      <c r="L9" s="5">
        <f t="shared" si="3"/>
        <v>-25248.107667</v>
      </c>
    </row>
    <row r="10" spans="1:12" x14ac:dyDescent="0.25">
      <c r="B10" s="3" t="s">
        <v>9</v>
      </c>
      <c r="C10" s="4">
        <f>SUM(C4:C9)</f>
        <v>35195063.090000004</v>
      </c>
      <c r="D10" s="4">
        <f>SUM(D4:D9)</f>
        <v>-945622.01</v>
      </c>
      <c r="I10" s="6"/>
      <c r="J10" s="6"/>
      <c r="L10" s="9">
        <f>SUM(L4:L9)</f>
        <v>1249260.7486733333</v>
      </c>
    </row>
    <row r="12" spans="1:12" x14ac:dyDescent="0.25">
      <c r="A12" t="s">
        <v>20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4" sqref="A4:A6"/>
    </sheetView>
  </sheetViews>
  <sheetFormatPr defaultRowHeight="15" x14ac:dyDescent="0.25"/>
  <cols>
    <col min="1" max="1" width="26.28515625" customWidth="1"/>
    <col min="2" max="2" width="40.140625" bestFit="1" customWidth="1"/>
    <col min="3" max="3" width="13.5703125" bestFit="1" customWidth="1"/>
    <col min="4" max="4" width="12.140625" bestFit="1" customWidth="1"/>
    <col min="5" max="5" width="11.5703125" bestFit="1" customWidth="1"/>
    <col min="6" max="6" width="23.5703125" bestFit="1" customWidth="1"/>
    <col min="7" max="7" width="24.5703125" bestFit="1" customWidth="1"/>
    <col min="8" max="8" width="22.140625" bestFit="1" customWidth="1"/>
    <col min="9" max="10" width="10.140625" bestFit="1" customWidth="1"/>
    <col min="12" max="12" width="12.85546875" bestFit="1" customWidth="1"/>
  </cols>
  <sheetData>
    <row r="1" spans="1:12" x14ac:dyDescent="0.25">
      <c r="A1" t="s">
        <v>27</v>
      </c>
      <c r="L1" t="s">
        <v>15</v>
      </c>
    </row>
    <row r="2" spans="1:12" x14ac:dyDescent="0.25">
      <c r="A2" t="s">
        <v>1</v>
      </c>
      <c r="L2" t="s">
        <v>16</v>
      </c>
    </row>
    <row r="3" spans="1:12" x14ac:dyDescent="0.25">
      <c r="C3" t="s">
        <v>2</v>
      </c>
      <c r="D3" t="s">
        <v>3</v>
      </c>
      <c r="E3" t="s">
        <v>14</v>
      </c>
      <c r="F3" t="s">
        <v>12</v>
      </c>
      <c r="G3" t="s">
        <v>11</v>
      </c>
      <c r="H3" t="s">
        <v>13</v>
      </c>
      <c r="I3" t="s">
        <v>18</v>
      </c>
      <c r="J3" t="s">
        <v>19</v>
      </c>
      <c r="L3" t="s">
        <v>17</v>
      </c>
    </row>
    <row r="4" spans="1:12" x14ac:dyDescent="0.25">
      <c r="A4" t="s">
        <v>28</v>
      </c>
      <c r="B4" t="s">
        <v>4</v>
      </c>
      <c r="C4" s="2">
        <v>244284.43</v>
      </c>
      <c r="D4" s="2"/>
      <c r="E4" s="5">
        <v>1914.19</v>
      </c>
      <c r="F4" s="8">
        <v>1.78E-2</v>
      </c>
      <c r="G4" s="8">
        <f>F4/12</f>
        <v>1.4833333333333332E-3</v>
      </c>
      <c r="H4" s="7">
        <v>14</v>
      </c>
      <c r="I4" s="5">
        <f>C4*(G4*H4)</f>
        <v>5072.9733296666664</v>
      </c>
      <c r="J4" s="5">
        <f>C4*(F4*(H4/12))</f>
        <v>5072.9733296666673</v>
      </c>
      <c r="L4" s="5">
        <f>J4+E4</f>
        <v>6987.1633296666678</v>
      </c>
    </row>
    <row r="5" spans="1:12" x14ac:dyDescent="0.25">
      <c r="A5" t="s">
        <v>28</v>
      </c>
      <c r="B5" t="s">
        <v>5</v>
      </c>
      <c r="C5" s="2">
        <v>17206613.969999999</v>
      </c>
      <c r="D5" s="2"/>
      <c r="E5" s="5">
        <v>83939.44</v>
      </c>
      <c r="F5" s="8">
        <v>1.78E-2</v>
      </c>
      <c r="G5" s="8">
        <f t="shared" ref="G5:G7" si="0">F5/12</f>
        <v>1.4833333333333332E-3</v>
      </c>
      <c r="H5" s="7">
        <v>14</v>
      </c>
      <c r="I5" s="5">
        <f t="shared" ref="I5:I6" si="1">C5*(G5*H5)</f>
        <v>357324.01677699998</v>
      </c>
      <c r="J5" s="5">
        <f t="shared" ref="J5:J6" si="2">C5*(F5*(H5/12))</f>
        <v>357324.01677700004</v>
      </c>
      <c r="L5" s="5">
        <f t="shared" ref="L5:L7" si="3">J5+E5</f>
        <v>441263.45677700004</v>
      </c>
    </row>
    <row r="6" spans="1:12" x14ac:dyDescent="0.25">
      <c r="A6" t="s">
        <v>28</v>
      </c>
      <c r="B6" t="s">
        <v>6</v>
      </c>
      <c r="C6" s="2">
        <v>2685740.02</v>
      </c>
      <c r="D6" s="2"/>
      <c r="E6" s="5">
        <v>26155.040000000001</v>
      </c>
      <c r="F6" s="8">
        <v>2.6800000000000001E-2</v>
      </c>
      <c r="G6" s="8">
        <f t="shared" si="0"/>
        <v>2.2333333333333333E-3</v>
      </c>
      <c r="H6" s="7">
        <v>14</v>
      </c>
      <c r="I6" s="5">
        <f t="shared" si="1"/>
        <v>83974.137958666659</v>
      </c>
      <c r="J6" s="5">
        <f t="shared" si="2"/>
        <v>83974.137958666688</v>
      </c>
      <c r="L6" s="5">
        <f t="shared" si="3"/>
        <v>110129.1779586667</v>
      </c>
    </row>
    <row r="7" spans="1:12" ht="15.75" thickBot="1" x14ac:dyDescent="0.3">
      <c r="B7" t="s">
        <v>3</v>
      </c>
      <c r="C7" s="2"/>
      <c r="D7" s="2">
        <v>-300851.65999999997</v>
      </c>
      <c r="E7" s="5"/>
      <c r="F7" s="8">
        <v>1.78E-2</v>
      </c>
      <c r="G7" s="8">
        <f t="shared" si="0"/>
        <v>1.4833333333333332E-3</v>
      </c>
      <c r="H7" s="7">
        <v>14</v>
      </c>
      <c r="I7" s="5">
        <f>D7*(G7*H7)</f>
        <v>-6247.6861393333329</v>
      </c>
      <c r="J7" s="5">
        <f>D7*(F7*(H7/12))</f>
        <v>-6247.6861393333338</v>
      </c>
      <c r="L7" s="5">
        <f t="shared" si="3"/>
        <v>-6247.6861393333338</v>
      </c>
    </row>
    <row r="8" spans="1:12" x14ac:dyDescent="0.25">
      <c r="B8" s="3" t="s">
        <v>9</v>
      </c>
      <c r="C8" s="4">
        <f>SUM(C4:C7)</f>
        <v>20136638.419999998</v>
      </c>
      <c r="D8" s="4">
        <f>SUM(D4:D7)</f>
        <v>-300851.65999999997</v>
      </c>
      <c r="I8" s="6"/>
      <c r="J8" s="6"/>
      <c r="L8" s="9">
        <f>SUM(L4:L7)</f>
        <v>552132.1119260001</v>
      </c>
    </row>
    <row r="10" spans="1:12" x14ac:dyDescent="0.25">
      <c r="A1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GO-2016-0333 LAC</vt:lpstr>
      <vt:lpstr>GO-2017-0202 LAC</vt:lpstr>
      <vt:lpstr>GO-2016-0332 MGE</vt:lpstr>
      <vt:lpstr>GO-2017-0201 MGE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robinj</dc:creator>
  <cp:lastModifiedBy>robinj</cp:lastModifiedBy>
  <dcterms:created xsi:type="dcterms:W3CDTF">2018-03-28T22:50:31Z</dcterms:created>
  <dcterms:modified xsi:type="dcterms:W3CDTF">2018-03-30T00:02:34Z</dcterms:modified>
</cp:coreProperties>
</file>