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tiff" ContentType="image/tif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Ex1.xml" ContentType="application/vnd.ms-office.chartex+xml"/>
  <Override PartName="/xl/charts/style1.xml" ContentType="application/vnd.ms-office.chartstyle+xml"/>
  <Override PartName="/xl/charts/colors1.xml" ContentType="application/vnd.ms-office.chartcolorstyle+xml"/>
  <Override PartName="/xl/charts/chartEx2.xml" ContentType="application/vnd.ms-office.chartex+xml"/>
  <Override PartName="/xl/charts/style2.xml" ContentType="application/vnd.ms-office.chartstyle+xml"/>
  <Override PartName="/xl/charts/colors2.xml" ContentType="application/vnd.ms-office.chartcolorstyle+xml"/>
  <Override PartName="/xl/charts/chartEx3.xml" ContentType="application/vnd.ms-office.chartex+xml"/>
  <Override PartName="/xl/charts/style3.xml" ContentType="application/vnd.ms-office.chartstyle+xml"/>
  <Override PartName="/xl/charts/colors3.xml" ContentType="application/vnd.ms-office.chartcolorstyle+xml"/>
  <Override PartName="/xl/charts/chartEx4.xml" ContentType="application/vnd.ms-office.chartex+xml"/>
  <Override PartName="/xl/charts/style4.xml" ContentType="application/vnd.ms-office.chartstyle+xml"/>
  <Override PartName="/xl/charts/colors4.xml" ContentType="application/vnd.ms-office.chartcolorstyle+xml"/>
  <Override PartName="/xl/drawings/drawing4.xml" ContentType="application/vnd.openxmlformats-officedocument.drawing+xml"/>
  <Override PartName="/xl/charts/chart1.xml" ContentType="application/vnd.openxmlformats-officedocument.drawingml.chart+xml"/>
  <Override PartName="/xl/charts/style5.xml" ContentType="application/vnd.ms-office.chartstyle+xml"/>
  <Override PartName="/xl/charts/colors5.xml" ContentType="application/vnd.ms-office.chartcolorstyle+xml"/>
  <Override PartName="/xl/drawings/drawing5.xml" ContentType="application/vnd.openxmlformats-officedocument.drawingml.chartshapes+xml"/>
  <Override PartName="/xl/charts/chart2.xml" ContentType="application/vnd.openxmlformats-officedocument.drawingml.chart+xml"/>
  <Override PartName="/xl/charts/style6.xml" ContentType="application/vnd.ms-office.chartstyle+xml"/>
  <Override PartName="/xl/charts/colors6.xml" ContentType="application/vnd.ms-office.chartcolorstyle+xml"/>
  <Override PartName="/xl/drawings/drawing6.xml" ContentType="application/vnd.openxmlformats-officedocument.drawingml.chartshapes+xml"/>
  <Override PartName="/xl/drawings/drawing7.xml" ContentType="application/vnd.openxmlformats-officedocument.drawing+xml"/>
  <Override PartName="/xl/charts/chart3.xml" ContentType="application/vnd.openxmlformats-officedocument.drawingml.chart+xml"/>
  <Override PartName="/xl/charts/style7.xml" ContentType="application/vnd.ms-office.chartstyle+xml"/>
  <Override PartName="/xl/charts/colors7.xml" ContentType="application/vnd.ms-office.chartcolorstyle+xml"/>
  <Override PartName="/xl/charts/chart4.xml" ContentType="application/vnd.openxmlformats-officedocument.drawingml.chart+xml"/>
  <Override PartName="/xl/charts/style8.xml" ContentType="application/vnd.ms-office.chartstyle+xml"/>
  <Override PartName="/xl/charts/colors8.xml" ContentType="application/vnd.ms-office.chartcolorstyle+xml"/>
  <Override PartName="/xl/charts/chart5.xml" ContentType="application/vnd.openxmlformats-officedocument.drawingml.chart+xml"/>
  <Override PartName="/xl/charts/style9.xml" ContentType="application/vnd.ms-office.chartstyle+xml"/>
  <Override PartName="/xl/charts/colors9.xml" ContentType="application/vnd.ms-office.chartcolorstyle+xml"/>
  <Override PartName="/xl/drawings/drawing8.xml" ContentType="application/vnd.openxmlformats-officedocument.drawingml.chartshapes+xml"/>
  <Override PartName="/xl/charts/chart6.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9.xml" ContentType="application/vnd.openxmlformats-officedocument.drawingml.chartshapes+xml"/>
  <Override PartName="/xl/drawings/drawing10.xml" ContentType="application/vnd.openxmlformats-officedocument.drawing+xml"/>
  <Override PartName="/xl/drawings/drawing11.xml" ContentType="application/vnd.openxmlformats-officedocument.drawing+xml"/>
  <Override PartName="/xl/charts/chart7.xml" ContentType="application/vnd.openxmlformats-officedocument.drawingml.chart+xml"/>
  <Override PartName="/xl/theme/themeOverride1.xml" ContentType="application/vnd.openxmlformats-officedocument.themeOverride+xml"/>
  <Override PartName="/xl/charts/chart8.xml" ContentType="application/vnd.openxmlformats-officedocument.drawingml.chart+xml"/>
  <Override PartName="/xl/charts/style11.xml" ContentType="application/vnd.ms-office.chartstyle+xml"/>
  <Override PartName="/xl/charts/colors11.xml" ContentType="application/vnd.ms-office.chartcolorstyle+xml"/>
  <Override PartName="/xl/charts/chart9.xml" ContentType="application/vnd.openxmlformats-officedocument.drawingml.chart+xml"/>
  <Override PartName="/xl/charts/style12.xml" ContentType="application/vnd.ms-office.chartstyle+xml"/>
  <Override PartName="/xl/charts/colors12.xml" ContentType="application/vnd.ms-office.chartcolorstyle+xml"/>
  <Override PartName="/xl/charts/chart10.xml" ContentType="application/vnd.openxmlformats-officedocument.drawingml.chart+xml"/>
  <Override PartName="/xl/charts/style13.xml" ContentType="application/vnd.ms-office.chartstyle+xml"/>
  <Override PartName="/xl/charts/colors13.xml" ContentType="application/vnd.ms-office.chartcolorstyle+xml"/>
  <Override PartName="/xl/charts/chart11.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12.xml" ContentType="application/vnd.openxmlformats-officedocument.drawingml.chartshapes+xml"/>
  <Override PartName="/xl/charts/chart12.xml" ContentType="application/vnd.openxmlformats-officedocument.drawingml.chart+xml"/>
  <Override PartName="/xl/charts/style15.xml" ContentType="application/vnd.ms-office.chartstyle+xml"/>
  <Override PartName="/xl/charts/colors15.xml" ContentType="application/vnd.ms-office.chartcolorstyle+xml"/>
  <Override PartName="/xl/drawings/drawing13.xml" ContentType="application/vnd.openxmlformats-officedocument.drawingml.chartshapes+xml"/>
  <Override PartName="/xl/drawings/drawing14.xml" ContentType="application/vnd.openxmlformats-officedocument.drawing+xml"/>
  <Override PartName="/xl/drawings/drawing15.xml" ContentType="application/vnd.openxmlformats-officedocument.drawing+xml"/>
  <Override PartName="/xl/charts/chart13.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16.xml" ContentType="application/vnd.openxmlformats-officedocument.drawingml.chartshapes+xml"/>
  <Override PartName="/xl/charts/chart14.xml" ContentType="application/vnd.openxmlformats-officedocument.drawingml.chart+xml"/>
  <Override PartName="/xl/charts/style17.xml" ContentType="application/vnd.ms-office.chartstyle+xml"/>
  <Override PartName="/xl/charts/colors17.xml" ContentType="application/vnd.ms-office.chartcolorstyle+xml"/>
  <Override PartName="/xl/drawings/drawing17.xml" ContentType="application/vnd.openxmlformats-officedocument.drawingml.chartshapes+xml"/>
  <Override PartName="/xl/drawings/drawing18.xml" ContentType="application/vnd.openxmlformats-officedocument.drawing+xml"/>
  <Override PartName="/xl/charts/chart15.xml" ContentType="application/vnd.openxmlformats-officedocument.drawingml.chart+xml"/>
  <Override PartName="/xl/charts/style18.xml" ContentType="application/vnd.ms-office.chartstyle+xml"/>
  <Override PartName="/xl/charts/colors18.xml" ContentType="application/vnd.ms-office.chartcolorstyle+xml"/>
  <Override PartName="/xl/charts/chart16.xml" ContentType="application/vnd.openxmlformats-officedocument.drawingml.chart+xml"/>
  <Override PartName="/xl/charts/style19.xml" ContentType="application/vnd.ms-office.chartstyle+xml"/>
  <Override PartName="/xl/charts/colors19.xml" ContentType="application/vnd.ms-office.chartcolorstyle+xml"/>
  <Override PartName="/xl/charts/chart17.xml" ContentType="application/vnd.openxmlformats-officedocument.drawingml.chart+xml"/>
  <Override PartName="/xl/charts/style20.xml" ContentType="application/vnd.ms-office.chartstyle+xml"/>
  <Override PartName="/xl/charts/colors20.xml" ContentType="application/vnd.ms-office.chartcolorstyle+xml"/>
  <Override PartName="/xl/charts/chart18.xml" ContentType="application/vnd.openxmlformats-officedocument.drawingml.chart+xml"/>
  <Override PartName="/xl/charts/style21.xml" ContentType="application/vnd.ms-office.chartstyle+xml"/>
  <Override PartName="/xl/charts/colors21.xml" ContentType="application/vnd.ms-office.chartcolorstyle+xml"/>
  <Override PartName="/xl/drawings/drawing19.xml" ContentType="application/vnd.openxmlformats-officedocument.drawingml.chartshapes+xml"/>
  <Override PartName="/xl/charts/chart19.xml" ContentType="application/vnd.openxmlformats-officedocument.drawingml.chart+xml"/>
  <Override PartName="/xl/charts/style22.xml" ContentType="application/vnd.ms-office.chartstyle+xml"/>
  <Override PartName="/xl/charts/colors22.xml" ContentType="application/vnd.ms-office.chartcolorstyle+xml"/>
  <Override PartName="/xl/drawings/drawing20.xml" ContentType="application/vnd.openxmlformats-officedocument.drawingml.chartshapes+xml"/>
  <Override PartName="/xl/drawings/drawing21.xml" ContentType="application/vnd.openxmlformats-officedocument.drawing+xml"/>
  <Override PartName="/xl/charts/chart20.xml" ContentType="application/vnd.openxmlformats-officedocument.drawingml.chart+xml"/>
  <Override PartName="/xl/charts/style23.xml" ContentType="application/vnd.ms-office.chartstyle+xml"/>
  <Override PartName="/xl/charts/colors23.xml" ContentType="application/vnd.ms-office.chartcolorstyle+xml"/>
  <Override PartName="/xl/charts/chart21.xml" ContentType="application/vnd.openxmlformats-officedocument.drawingml.chart+xml"/>
  <Override PartName="/xl/charts/style24.xml" ContentType="application/vnd.ms-office.chartstyle+xml"/>
  <Override PartName="/xl/charts/colors24.xml" ContentType="application/vnd.ms-office.chartcolorstyle+xml"/>
  <Override PartName="/xl/charts/chart22.xml" ContentType="application/vnd.openxmlformats-officedocument.drawingml.chart+xml"/>
  <Override PartName="/xl/charts/style25.xml" ContentType="application/vnd.ms-office.chartstyle+xml"/>
  <Override PartName="/xl/charts/colors25.xml" ContentType="application/vnd.ms-office.chartcolorstyle+xml"/>
  <Override PartName="/xl/charts/chart23.xml" ContentType="application/vnd.openxmlformats-officedocument.drawingml.chart+xml"/>
  <Override PartName="/xl/charts/style26.xml" ContentType="application/vnd.ms-office.chartstyle+xml"/>
  <Override PartName="/xl/charts/colors26.xml" ContentType="application/vnd.ms-office.chartcolorstyle+xml"/>
  <Override PartName="/xl/drawings/drawing22.xml" ContentType="application/vnd.openxmlformats-officedocument.drawingml.chartshapes+xml"/>
  <Override PartName="/xl/charts/chart24.xml" ContentType="application/vnd.openxmlformats-officedocument.drawingml.chart+xml"/>
  <Override PartName="/xl/charts/style27.xml" ContentType="application/vnd.ms-office.chartstyle+xml"/>
  <Override PartName="/xl/charts/colors27.xml" ContentType="application/vnd.ms-office.chartcolorstyle+xml"/>
  <Override PartName="/xl/drawings/drawing23.xml" ContentType="application/vnd.openxmlformats-officedocument.drawingml.chartshapes+xml"/>
  <Override PartName="/xl/drawings/drawing24.xml" ContentType="application/vnd.openxmlformats-officedocument.drawing+xml"/>
  <Override PartName="/xl/charts/chart25.xml" ContentType="application/vnd.openxmlformats-officedocument.drawingml.chart+xml"/>
  <Override PartName="/xl/theme/themeOverride2.xml" ContentType="application/vnd.openxmlformats-officedocument.themeOverride+xml"/>
  <Override PartName="/xl/charts/chart26.xml" ContentType="application/vnd.openxmlformats-officedocument.drawingml.chart+xml"/>
  <Override PartName="/xl/charts/style28.xml" ContentType="application/vnd.ms-office.chartstyle+xml"/>
  <Override PartName="/xl/charts/colors28.xml" ContentType="application/vnd.ms-office.chartcolorstyle+xml"/>
  <Override PartName="/xl/charts/chart27.xml" ContentType="application/vnd.openxmlformats-officedocument.drawingml.chart+xml"/>
  <Override PartName="/xl/charts/style29.xml" ContentType="application/vnd.ms-office.chartstyle+xml"/>
  <Override PartName="/xl/charts/colors29.xml" ContentType="application/vnd.ms-office.chartcolorstyle+xml"/>
  <Override PartName="/xl/drawings/drawing25.xml" ContentType="application/vnd.openxmlformats-officedocument.drawingml.chartshapes+xml"/>
  <Override PartName="/xl/charts/chart28.xml" ContentType="application/vnd.openxmlformats-officedocument.drawingml.chart+xml"/>
  <Override PartName="/xl/charts/style30.xml" ContentType="application/vnd.ms-office.chartstyle+xml"/>
  <Override PartName="/xl/charts/colors30.xml" ContentType="application/vnd.ms-office.chartcolorstyle+xml"/>
  <Override PartName="/xl/drawings/drawing26.xml" ContentType="application/vnd.openxmlformats-officedocument.drawingml.chartshapes+xml"/>
  <Override PartName="/xl/drawings/drawing27.xml" ContentType="application/vnd.openxmlformats-officedocument.drawing+xml"/>
  <Override PartName="/xl/charts/chart29.xml" ContentType="application/vnd.openxmlformats-officedocument.drawingml.chart+xml"/>
  <Override PartName="/xl/charts/style31.xml" ContentType="application/vnd.ms-office.chartstyle+xml"/>
  <Override PartName="/xl/charts/colors31.xml" ContentType="application/vnd.ms-office.chartcolorstyle+xml"/>
  <Override PartName="/xl/drawings/drawing28.xml" ContentType="application/vnd.openxmlformats-officedocument.drawingml.chartshapes+xml"/>
  <Override PartName="/xl/charts/chart30.xml" ContentType="application/vnd.openxmlformats-officedocument.drawingml.chart+xml"/>
  <Override PartName="/xl/charts/style32.xml" ContentType="application/vnd.ms-office.chartstyle+xml"/>
  <Override PartName="/xl/charts/colors32.xml" ContentType="application/vnd.ms-office.chartcolorstyle+xml"/>
  <Override PartName="/xl/drawings/drawing29.xml" ContentType="application/vnd.openxmlformats-officedocument.drawingml.chartshapes+xml"/>
  <Override PartName="/xl/drawings/drawing30.xml" ContentType="application/vnd.openxmlformats-officedocument.drawing+xml"/>
  <Override PartName="/xl/charts/chart31.xml" ContentType="application/vnd.openxmlformats-officedocument.drawingml.chart+xml"/>
  <Override PartName="/xl/charts/style33.xml" ContentType="application/vnd.ms-office.chartstyle+xml"/>
  <Override PartName="/xl/charts/colors33.xml" ContentType="application/vnd.ms-office.chartcolorstyle+xml"/>
  <Override PartName="/xl/drawings/drawing31.xml" ContentType="application/vnd.openxmlformats-officedocument.drawing+xml"/>
  <Override PartName="/xl/charts/chart32.xml" ContentType="application/vnd.openxmlformats-officedocument.drawingml.chart+xml"/>
  <Override PartName="/xl/charts/style34.xml" ContentType="application/vnd.ms-office.chartstyle+xml"/>
  <Override PartName="/xl/charts/colors34.xml" ContentType="application/vnd.ms-office.chartcolorstyle+xml"/>
  <Override PartName="/xl/drawings/drawing32.xml" ContentType="application/vnd.openxmlformats-officedocument.drawingml.chartshapes+xml"/>
  <Override PartName="/xl/charts/chart33.xml" ContentType="application/vnd.openxmlformats-officedocument.drawingml.chart+xml"/>
  <Override PartName="/xl/charts/style35.xml" ContentType="application/vnd.ms-office.chartstyle+xml"/>
  <Override PartName="/xl/charts/colors35.xml" ContentType="application/vnd.ms-office.chartcolorstyle+xml"/>
  <Override PartName="/xl/drawings/drawing33.xml" ContentType="application/vnd.openxmlformats-officedocument.drawingml.chartshapes+xml"/>
  <Override PartName="/xl/drawings/drawing34.xml" ContentType="application/vnd.openxmlformats-officedocument.drawing+xml"/>
  <Override PartName="/xl/charts/chart34.xml" ContentType="application/vnd.openxmlformats-officedocument.drawingml.chart+xml"/>
  <Override PartName="/xl/charts/style36.xml" ContentType="application/vnd.ms-office.chartstyle+xml"/>
  <Override PartName="/xl/charts/colors36.xml" ContentType="application/vnd.ms-office.chartcolorstyle+xml"/>
  <Override PartName="/xl/drawings/drawing35.xml" ContentType="application/vnd.openxmlformats-officedocument.drawingml.chartshapes+xml"/>
  <Override PartName="/xl/charts/chart35.xml" ContentType="application/vnd.openxmlformats-officedocument.drawingml.chart+xml"/>
  <Override PartName="/xl/charts/style37.xml" ContentType="application/vnd.ms-office.chartstyle+xml"/>
  <Override PartName="/xl/charts/colors37.xml" ContentType="application/vnd.ms-office.chartcolorstyle+xml"/>
  <Override PartName="/xl/drawings/drawing36.xml" ContentType="application/vnd.openxmlformats-officedocument.drawingml.chartshapes+xml"/>
  <Override PartName="/xl/drawings/drawing37.xml" ContentType="application/vnd.openxmlformats-officedocument.drawing+xml"/>
  <Override PartName="/xl/charts/chart36.xml" ContentType="application/vnd.openxmlformats-officedocument.drawingml.chart+xml"/>
  <Override PartName="/xl/charts/style38.xml" ContentType="application/vnd.ms-office.chartstyle+xml"/>
  <Override PartName="/xl/charts/colors38.xml" ContentType="application/vnd.ms-office.chartcolorstyle+xml"/>
  <Override PartName="/xl/drawings/drawing38.xml" ContentType="application/vnd.openxmlformats-officedocument.drawingml.chartshap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6925"/>
  <workbookPr codeName="ThisWorkbook"/>
  <mc:AlternateContent xmlns:mc="http://schemas.openxmlformats.org/markup-compatibility/2006">
    <mc:Choice Requires="x15">
      <x15ac:absPath xmlns:x15ac="http://schemas.microsoft.com/office/spreadsheetml/2010/11/ac" url="E:\Legal_Data\COMMON\REGULATORY\MPSC\EO-2015-0240 KCPL MEEIA CLOSED 4-6-2016\2016 Navigant KCPL MO EMV PY Report\FINAL\"/>
    </mc:Choice>
  </mc:AlternateContent>
  <bookViews>
    <workbookView xWindow="1815" yWindow="0" windowWidth="19590" windowHeight="7080" tabRatio="788"/>
  </bookViews>
  <sheets>
    <sheet name="Cover" sheetId="7" r:id="rId1"/>
    <sheet name="TOC" sheetId="8" r:id="rId2"/>
    <sheet name="MEEIA Targets" sheetId="47" state="hidden" r:id="rId3"/>
    <sheet name="Overall Results" sheetId="31" r:id="rId4"/>
    <sheet name="Business EER - Standard" sheetId="50" r:id="rId5"/>
    <sheet name="Business EER - Custom" sheetId="63" r:id="rId6"/>
    <sheet name="Block Bidding" sheetId="51" r:id="rId7"/>
    <sheet name="Whole House Efficiency" sheetId="56" r:id="rId8"/>
    <sheet name="Business EER - SEM" sheetId="53" r:id="rId9"/>
    <sheet name="Small Bus. Lighting" sheetId="52" r:id="rId10"/>
    <sheet name="Income-Eligible Multi-Family" sheetId="54" r:id="rId11"/>
    <sheet name="Home Lighting Rebate" sheetId="48" r:id="rId12"/>
    <sheet name="HER" sheetId="57" r:id="rId13"/>
    <sheet name="IEHER" sheetId="62" r:id="rId14"/>
    <sheet name="OEA" sheetId="64" r:id="rId15"/>
    <sheet name="Bus Programmable Thermostat" sheetId="60" r:id="rId16"/>
    <sheet name="Res Programmable Thermostat" sheetId="59" r:id="rId17"/>
    <sheet name="Demand Response Incentive" sheetId="61" r:id="rId18"/>
  </sheets>
  <externalReferences>
    <externalReference r:id="rId19"/>
  </externalReferences>
  <definedNames>
    <definedName name="_xlnm._FilterDatabase" localSheetId="4" hidden="1">'Business EER - Standard'!#REF!</definedName>
    <definedName name="_ftn1" localSheetId="3">'Overall Results'!#REF!</definedName>
    <definedName name="_ftnref1" localSheetId="3">'Overall Results'!$C$10</definedName>
    <definedName name="_Ref449705368" localSheetId="12">HER!$A$102</definedName>
    <definedName name="_xlchart.v2.0" hidden="1">'Overall Results'!$M$11:$M$20</definedName>
    <definedName name="_xlchart.v2.1" hidden="1">'Overall Results'!$P$11:$P$20</definedName>
    <definedName name="_xlchart.v2.2" hidden="1">'Overall Results'!$M$11:$M$20</definedName>
    <definedName name="_xlchart.v2.3" hidden="1">'Overall Results'!$R$11:$R$20</definedName>
    <definedName name="_xlchart.v2.4" hidden="1">'Overall Results'!$M$34:$M$44</definedName>
    <definedName name="_xlchart.v2.5" hidden="1">'Overall Results'!$P$34:$P$44</definedName>
    <definedName name="_xlchart.v2.6" hidden="1">'Overall Results'!$M$34:$M$44</definedName>
    <definedName name="_xlchart.v2.7" hidden="1">'Overall Results'!$R$34:$R$44</definedName>
    <definedName name="LLF">[1]Input!$U$4</definedName>
  </definedNames>
  <calcPr calcId="171027"/>
</workbook>
</file>

<file path=xl/calcChain.xml><?xml version="1.0" encoding="utf-8"?>
<calcChain xmlns="http://schemas.openxmlformats.org/spreadsheetml/2006/main">
  <c r="H23" i="31" l="1"/>
  <c r="D106" i="48" l="1"/>
  <c r="C106" i="48"/>
  <c r="B106" i="48"/>
  <c r="D117" i="48"/>
  <c r="C117" i="48"/>
  <c r="B117" i="48"/>
  <c r="D95" i="48"/>
  <c r="C95" i="48"/>
  <c r="B95" i="48"/>
  <c r="D84" i="48"/>
  <c r="C84" i="48"/>
  <c r="B84" i="48"/>
  <c r="G28" i="56" l="1"/>
  <c r="D28" i="56"/>
  <c r="C13" i="62" l="1"/>
  <c r="F72" i="54"/>
  <c r="E72" i="54"/>
  <c r="F71" i="54"/>
  <c r="E71" i="54"/>
  <c r="F70" i="54"/>
  <c r="E70" i="54"/>
  <c r="F69" i="54"/>
  <c r="E69" i="54"/>
  <c r="E73" i="54" s="1"/>
  <c r="F68" i="54"/>
  <c r="E68" i="54"/>
  <c r="F73" i="54"/>
  <c r="D73" i="54"/>
  <c r="C73" i="54"/>
  <c r="B73" i="54"/>
  <c r="C72" i="54"/>
  <c r="C71" i="54"/>
  <c r="C70" i="54"/>
  <c r="C69" i="54"/>
  <c r="C68" i="54"/>
  <c r="B72" i="54"/>
  <c r="B71" i="54"/>
  <c r="B70" i="54"/>
  <c r="B69" i="54"/>
  <c r="B68" i="54"/>
  <c r="G73" i="54" l="1"/>
  <c r="E31" i="54"/>
  <c r="D31" i="54"/>
  <c r="C31" i="54"/>
  <c r="B31" i="54"/>
  <c r="C30" i="54"/>
  <c r="B30" i="54"/>
  <c r="C29" i="54"/>
  <c r="B29" i="54"/>
  <c r="C28" i="54"/>
  <c r="B28" i="54"/>
  <c r="C27" i="54"/>
  <c r="B27" i="54"/>
  <c r="C26" i="54"/>
  <c r="B26" i="54"/>
  <c r="F50" i="54"/>
  <c r="G50" i="54" s="1"/>
  <c r="E50" i="54"/>
  <c r="D50" i="54"/>
  <c r="C50" i="54"/>
  <c r="B50" i="54"/>
  <c r="C12" i="54"/>
  <c r="C13" i="54"/>
  <c r="H28" i="56" l="1"/>
  <c r="E28" i="56"/>
  <c r="E12" i="56"/>
  <c r="J58" i="56" l="1"/>
  <c r="J57" i="56"/>
  <c r="J56" i="56"/>
  <c r="J55" i="56"/>
  <c r="J54" i="56"/>
  <c r="J53" i="56"/>
  <c r="J52" i="56"/>
  <c r="J51" i="56"/>
  <c r="J50" i="56"/>
  <c r="J49" i="56"/>
  <c r="J48" i="56"/>
  <c r="J47" i="56"/>
  <c r="J46" i="56"/>
  <c r="J45" i="56"/>
  <c r="J44" i="56"/>
  <c r="J43" i="56"/>
  <c r="J41" i="56"/>
  <c r="J42" i="56"/>
  <c r="B109" i="62" l="1"/>
  <c r="D187" i="57"/>
  <c r="C187" i="57"/>
  <c r="B187" i="57"/>
  <c r="G26" i="57" l="1"/>
  <c r="D173" i="57"/>
  <c r="D172" i="57"/>
  <c r="F13" i="50" l="1"/>
  <c r="F12" i="50"/>
  <c r="F13" i="61" l="1"/>
  <c r="C13" i="61"/>
  <c r="F34" i="61"/>
  <c r="A1" i="61"/>
  <c r="A1" i="60"/>
  <c r="A1" i="59"/>
  <c r="A1" i="64"/>
  <c r="A1" i="62"/>
  <c r="A1" i="57"/>
  <c r="A1" i="48"/>
  <c r="E30" i="54" l="1"/>
  <c r="E29" i="54"/>
  <c r="E28" i="54"/>
  <c r="E27" i="54"/>
  <c r="E26" i="54"/>
  <c r="E13" i="62" l="1"/>
  <c r="E12" i="62"/>
  <c r="E14" i="47"/>
  <c r="F38" i="31" l="1"/>
  <c r="F19" i="31"/>
  <c r="F29" i="56" l="1"/>
  <c r="B29" i="56"/>
  <c r="C29" i="56"/>
  <c r="E13" i="57" l="1"/>
  <c r="E12" i="57"/>
  <c r="F20" i="31" s="1"/>
  <c r="E56" i="31" l="1"/>
  <c r="F35" i="31"/>
  <c r="F13" i="31"/>
  <c r="F13" i="54" l="1"/>
  <c r="F12" i="54"/>
  <c r="D13" i="50" l="1"/>
  <c r="D12" i="50"/>
  <c r="D56" i="31" l="1"/>
  <c r="C56" i="31"/>
  <c r="B56" i="31"/>
  <c r="C41" i="31"/>
  <c r="C42" i="31"/>
  <c r="F36" i="31"/>
  <c r="D19" i="31"/>
  <c r="O17" i="31" s="1"/>
  <c r="C19" i="31"/>
  <c r="F16" i="31"/>
  <c r="E13" i="56"/>
  <c r="E24" i="47"/>
  <c r="G23" i="31"/>
  <c r="Q20" i="31" s="1"/>
  <c r="D23" i="31"/>
  <c r="O20" i="31" s="1"/>
  <c r="C23" i="31"/>
  <c r="G24" i="31"/>
  <c r="Q19" i="31" s="1"/>
  <c r="D24" i="31"/>
  <c r="O19" i="31" s="1"/>
  <c r="C24" i="31"/>
  <c r="D13" i="59"/>
  <c r="D12" i="59"/>
  <c r="E24" i="31" s="1"/>
  <c r="E13" i="59"/>
  <c r="G13" i="59" s="1"/>
  <c r="E12" i="59"/>
  <c r="G12" i="59" s="1"/>
  <c r="E13" i="60"/>
  <c r="G13" i="60" s="1"/>
  <c r="E12" i="60"/>
  <c r="F23" i="31" s="1"/>
  <c r="D13" i="60"/>
  <c r="D12" i="60"/>
  <c r="E23" i="31" s="1"/>
  <c r="D13" i="61"/>
  <c r="D20" i="31"/>
  <c r="O18" i="31" s="1"/>
  <c r="C20" i="31"/>
  <c r="F14" i="31"/>
  <c r="F24" i="31" l="1"/>
  <c r="H24" i="31" s="1"/>
  <c r="G12" i="60"/>
  <c r="C120" i="64"/>
  <c r="C119" i="64"/>
  <c r="C118" i="64"/>
  <c r="C117" i="64"/>
  <c r="C62" i="64"/>
  <c r="B62" i="64"/>
  <c r="D26" i="62"/>
  <c r="D28" i="57"/>
  <c r="D27" i="57"/>
  <c r="D26" i="57"/>
  <c r="W800" i="48"/>
  <c r="X800" i="48"/>
  <c r="Y800" i="48"/>
  <c r="Z800" i="48"/>
  <c r="AA800" i="48"/>
  <c r="A1" i="56" l="1"/>
  <c r="A1" i="54"/>
  <c r="A1" i="53"/>
  <c r="A1" i="52"/>
  <c r="A1" i="51"/>
  <c r="A1" i="50"/>
  <c r="A1" i="63"/>
  <c r="G58" i="56" l="1"/>
  <c r="G57" i="56"/>
  <c r="G56" i="56"/>
  <c r="G55" i="56"/>
  <c r="G54" i="56"/>
  <c r="G53" i="56"/>
  <c r="G52" i="56"/>
  <c r="G51" i="56"/>
  <c r="G50" i="56"/>
  <c r="G49" i="56"/>
  <c r="G48" i="56"/>
  <c r="G47" i="56"/>
  <c r="G46" i="56"/>
  <c r="G45" i="56"/>
  <c r="G44" i="56"/>
  <c r="G43" i="56"/>
  <c r="G42" i="56"/>
  <c r="G41" i="56"/>
  <c r="G71" i="54"/>
  <c r="G70" i="54"/>
  <c r="G68" i="54"/>
  <c r="D71" i="54"/>
  <c r="D70" i="54"/>
  <c r="D68" i="54"/>
  <c r="G72" i="54"/>
  <c r="D72" i="54"/>
  <c r="G69" i="54"/>
  <c r="D69" i="54"/>
  <c r="G49" i="54"/>
  <c r="G48" i="54"/>
  <c r="G47" i="54"/>
  <c r="G46" i="54"/>
  <c r="G45" i="54"/>
  <c r="G44" i="54"/>
  <c r="G43" i="54"/>
  <c r="G42" i="54"/>
  <c r="G41" i="54"/>
  <c r="D49" i="54"/>
  <c r="D48" i="54"/>
  <c r="D47" i="54"/>
  <c r="D46" i="54"/>
  <c r="D45" i="54"/>
  <c r="D44" i="54"/>
  <c r="D43" i="54"/>
  <c r="D42" i="54"/>
  <c r="D41" i="54"/>
  <c r="G27" i="56" l="1"/>
  <c r="H27" i="56" s="1"/>
  <c r="D27" i="56"/>
  <c r="E27" i="56" s="1"/>
  <c r="G26" i="56"/>
  <c r="D26" i="56"/>
  <c r="E26" i="56" s="1"/>
  <c r="H26" i="56" l="1"/>
  <c r="G29" i="56"/>
  <c r="D29" i="56"/>
  <c r="H29" i="56" l="1"/>
  <c r="C13" i="56"/>
  <c r="E29" i="56"/>
  <c r="C12" i="56"/>
  <c r="F13" i="56" l="1"/>
  <c r="G13" i="56" s="1"/>
  <c r="D13" i="56"/>
  <c r="F12" i="56"/>
  <c r="G12" i="56" s="1"/>
  <c r="D12" i="56"/>
  <c r="C12" i="63"/>
  <c r="C13" i="63"/>
  <c r="E13" i="48" l="1"/>
  <c r="E12" i="48"/>
  <c r="E13" i="54"/>
  <c r="E12" i="54"/>
  <c r="E13" i="52"/>
  <c r="E12" i="52"/>
  <c r="E13" i="50"/>
  <c r="E12" i="50"/>
  <c r="B13" i="63"/>
  <c r="E13" i="63"/>
  <c r="B12" i="63"/>
  <c r="E12" i="63"/>
  <c r="F13" i="48" l="1"/>
  <c r="F12" i="48"/>
  <c r="C13" i="48" l="1"/>
  <c r="D21" i="52" l="1"/>
  <c r="F12" i="52" s="1"/>
  <c r="G13" i="50" l="1"/>
  <c r="G12" i="50" l="1"/>
  <c r="D62" i="48" l="1"/>
  <c r="C62" i="48"/>
  <c r="B62" i="48"/>
  <c r="D73" i="48"/>
  <c r="C73" i="48"/>
  <c r="B73" i="48"/>
  <c r="D47" i="48"/>
  <c r="D13" i="48" s="1"/>
  <c r="C35" i="48"/>
  <c r="D35" i="48" s="1"/>
  <c r="D12" i="48" s="1"/>
  <c r="G13" i="48" l="1"/>
  <c r="C12" i="48"/>
  <c r="G12" i="48" l="1"/>
  <c r="F69" i="62" l="1"/>
  <c r="C49" i="52" l="1"/>
  <c r="C50" i="52" s="1"/>
  <c r="B49" i="52"/>
  <c r="B50" i="52" s="1"/>
  <c r="C42" i="52"/>
  <c r="C43" i="52" s="1"/>
  <c r="B42" i="52"/>
  <c r="B43" i="52" s="1"/>
  <c r="C32" i="52"/>
  <c r="B32" i="52"/>
  <c r="F13" i="52"/>
  <c r="G37" i="31" s="1"/>
  <c r="Q36" i="31" s="1"/>
  <c r="D13" i="52"/>
  <c r="G12" i="52"/>
  <c r="D12" i="52"/>
  <c r="E15" i="31" s="1"/>
  <c r="E333" i="56"/>
  <c r="E332" i="56"/>
  <c r="K15" i="47"/>
  <c r="F41" i="31" s="1"/>
  <c r="K14" i="47"/>
  <c r="F42" i="31" s="1"/>
  <c r="K9" i="47"/>
  <c r="E13" i="61" s="1"/>
  <c r="E324" i="56"/>
  <c r="E323" i="56"/>
  <c r="E322" i="56"/>
  <c r="E321" i="56"/>
  <c r="E320" i="56"/>
  <c r="E319" i="56"/>
  <c r="E310" i="56"/>
  <c r="E309" i="56"/>
  <c r="E308" i="56"/>
  <c r="E307" i="56"/>
  <c r="E306" i="56"/>
  <c r="E305" i="56"/>
  <c r="G173" i="56"/>
  <c r="G172" i="56"/>
  <c r="G171" i="56"/>
  <c r="G170" i="56"/>
  <c r="G169" i="56"/>
  <c r="G168" i="56"/>
  <c r="G83" i="56"/>
  <c r="D83" i="56"/>
  <c r="G82" i="56"/>
  <c r="D82" i="56"/>
  <c r="G81" i="56"/>
  <c r="D81" i="56"/>
  <c r="G80" i="56"/>
  <c r="D80" i="56"/>
  <c r="G79" i="56"/>
  <c r="D79" i="56"/>
  <c r="G78" i="56"/>
  <c r="D78" i="56"/>
  <c r="G77" i="56"/>
  <c r="D77" i="56"/>
  <c r="G76" i="56"/>
  <c r="D76" i="56"/>
  <c r="G75" i="56"/>
  <c r="D75" i="56"/>
  <c r="G74" i="56"/>
  <c r="D74" i="56"/>
  <c r="G73" i="56"/>
  <c r="D73" i="56"/>
  <c r="G72" i="56"/>
  <c r="D72" i="56"/>
  <c r="G71" i="56"/>
  <c r="D71" i="56"/>
  <c r="G70" i="56"/>
  <c r="D70" i="56"/>
  <c r="G69" i="56"/>
  <c r="D69" i="56"/>
  <c r="G68" i="56"/>
  <c r="D68" i="56"/>
  <c r="G67" i="56"/>
  <c r="D67" i="56"/>
  <c r="G66" i="56"/>
  <c r="D66" i="56"/>
  <c r="F34" i="31"/>
  <c r="F12" i="31"/>
  <c r="C63" i="63"/>
  <c r="B63" i="63"/>
  <c r="C55" i="63"/>
  <c r="B55" i="63"/>
  <c r="E45" i="63"/>
  <c r="D45" i="63"/>
  <c r="C45" i="63"/>
  <c r="B45" i="63"/>
  <c r="H33" i="63"/>
  <c r="F33" i="63"/>
  <c r="E33" i="63"/>
  <c r="C33" i="63"/>
  <c r="B33" i="63"/>
  <c r="C34" i="31"/>
  <c r="C12" i="31"/>
  <c r="F13" i="63"/>
  <c r="G13" i="63" s="1"/>
  <c r="D34" i="31"/>
  <c r="O34" i="31" s="1"/>
  <c r="D12" i="63"/>
  <c r="D12" i="31"/>
  <c r="F12" i="63"/>
  <c r="G12" i="31" s="1"/>
  <c r="D13" i="63"/>
  <c r="F13" i="62"/>
  <c r="G41" i="31" s="1"/>
  <c r="Q40" i="31" s="1"/>
  <c r="B94" i="62"/>
  <c r="B95" i="62" s="1"/>
  <c r="E27" i="62"/>
  <c r="F26" i="62"/>
  <c r="F27" i="62" s="1"/>
  <c r="F12" i="62" s="1"/>
  <c r="F12" i="57"/>
  <c r="G20" i="31" s="1"/>
  <c r="C13" i="57"/>
  <c r="C354" i="57"/>
  <c r="C353" i="57"/>
  <c r="C352" i="57"/>
  <c r="C351" i="57"/>
  <c r="C350" i="57"/>
  <c r="C349" i="57"/>
  <c r="C340" i="57"/>
  <c r="C339" i="57"/>
  <c r="C338" i="57"/>
  <c r="C337" i="57"/>
  <c r="C336" i="57"/>
  <c r="C335" i="57"/>
  <c r="C334" i="57"/>
  <c r="C333" i="57"/>
  <c r="F136" i="57"/>
  <c r="C172" i="57" s="1"/>
  <c r="C173" i="57" s="1"/>
  <c r="F124" i="57"/>
  <c r="B172" i="57" s="1"/>
  <c r="B173" i="57" s="1"/>
  <c r="F28" i="57"/>
  <c r="G28" i="57" s="1"/>
  <c r="F27" i="57"/>
  <c r="G27" i="57" s="1"/>
  <c r="F26" i="57"/>
  <c r="D12" i="62"/>
  <c r="E19" i="31" s="1"/>
  <c r="G27" i="62"/>
  <c r="C55" i="31"/>
  <c r="D55" i="31"/>
  <c r="E55" i="31"/>
  <c r="C59" i="31"/>
  <c r="D59" i="31"/>
  <c r="E59" i="31"/>
  <c r="E61" i="31"/>
  <c r="C60" i="31"/>
  <c r="D60" i="31"/>
  <c r="E60" i="31"/>
  <c r="C62" i="31"/>
  <c r="D62" i="31"/>
  <c r="E62" i="31"/>
  <c r="B62" i="31"/>
  <c r="B60" i="31"/>
  <c r="B59" i="31"/>
  <c r="B55" i="31"/>
  <c r="D47" i="31"/>
  <c r="O44" i="31" s="1"/>
  <c r="C47" i="31"/>
  <c r="F45" i="31"/>
  <c r="F46" i="31"/>
  <c r="D46" i="31"/>
  <c r="O42" i="31" s="1"/>
  <c r="C46" i="31"/>
  <c r="F40" i="31"/>
  <c r="G39" i="31"/>
  <c r="Q38" i="31" s="1"/>
  <c r="F39" i="31"/>
  <c r="D39" i="31"/>
  <c r="O38" i="31" s="1"/>
  <c r="F37" i="31"/>
  <c r="D37" i="31"/>
  <c r="O36" i="31" s="1"/>
  <c r="C37" i="31"/>
  <c r="G33" i="31"/>
  <c r="F33" i="31"/>
  <c r="D33" i="31"/>
  <c r="C33" i="31"/>
  <c r="F18" i="31"/>
  <c r="G17" i="31"/>
  <c r="Q15" i="31" s="1"/>
  <c r="F17" i="31"/>
  <c r="D17" i="31"/>
  <c r="O15" i="31" s="1"/>
  <c r="G15" i="31"/>
  <c r="Q13" i="31" s="1"/>
  <c r="F15" i="31"/>
  <c r="D15" i="31"/>
  <c r="O13" i="31" s="1"/>
  <c r="C15" i="31"/>
  <c r="G11" i="31"/>
  <c r="F11" i="31"/>
  <c r="D11" i="31"/>
  <c r="C11" i="31"/>
  <c r="E11" i="31"/>
  <c r="G46" i="31"/>
  <c r="Q42" i="31" s="1"/>
  <c r="G47" i="31"/>
  <c r="Q44" i="31" s="1"/>
  <c r="C45" i="31"/>
  <c r="D45" i="31"/>
  <c r="O43" i="31" s="1"/>
  <c r="G45" i="31"/>
  <c r="Q43" i="31" s="1"/>
  <c r="D12" i="57"/>
  <c r="E20" i="31" s="1"/>
  <c r="D16" i="31"/>
  <c r="O14" i="31" s="1"/>
  <c r="C16" i="31"/>
  <c r="C38" i="31"/>
  <c r="E16" i="31"/>
  <c r="D38" i="31"/>
  <c r="O37" i="31" s="1"/>
  <c r="G16" i="31"/>
  <c r="Q14" i="31" s="1"/>
  <c r="G12" i="54"/>
  <c r="D12" i="54"/>
  <c r="E17" i="31" s="1"/>
  <c r="C39" i="31"/>
  <c r="G13" i="54"/>
  <c r="D26" i="54"/>
  <c r="D27" i="54"/>
  <c r="D28" i="54"/>
  <c r="D29" i="54"/>
  <c r="D30" i="54"/>
  <c r="C17" i="31"/>
  <c r="G38" i="31"/>
  <c r="Q37" i="31" s="1"/>
  <c r="E18" i="31"/>
  <c r="C40" i="31"/>
  <c r="C18" i="31"/>
  <c r="D40" i="31"/>
  <c r="O39" i="31" s="1"/>
  <c r="A1" i="31"/>
  <c r="A2" i="8"/>
  <c r="G13" i="62" l="1"/>
  <c r="H41" i="31"/>
  <c r="G29" i="57"/>
  <c r="C26" i="31"/>
  <c r="O11" i="31"/>
  <c r="Q11" i="31"/>
  <c r="F26" i="31"/>
  <c r="C48" i="31"/>
  <c r="O12" i="31"/>
  <c r="O35" i="31"/>
  <c r="Q12" i="31"/>
  <c r="Q35" i="31"/>
  <c r="F47" i="31"/>
  <c r="F48" i="31" s="1"/>
  <c r="F13" i="57"/>
  <c r="D42" i="31"/>
  <c r="Q18" i="31"/>
  <c r="H20" i="31"/>
  <c r="D13" i="62"/>
  <c r="D41" i="31"/>
  <c r="E12" i="31"/>
  <c r="D30" i="63"/>
  <c r="D29" i="63"/>
  <c r="D32" i="63"/>
  <c r="D28" i="63"/>
  <c r="D31" i="63"/>
  <c r="D27" i="63"/>
  <c r="D49" i="52"/>
  <c r="D50" i="52" s="1"/>
  <c r="G12" i="62"/>
  <c r="H19" i="31" s="1"/>
  <c r="G19" i="31"/>
  <c r="Q17" i="31" s="1"/>
  <c r="G32" i="63"/>
  <c r="G28" i="63"/>
  <c r="G31" i="63"/>
  <c r="G27" i="63"/>
  <c r="G30" i="63"/>
  <c r="G29" i="63"/>
  <c r="G13" i="61"/>
  <c r="E40" i="31"/>
  <c r="H38" i="31"/>
  <c r="E45" i="31"/>
  <c r="H45" i="31"/>
  <c r="H46" i="31"/>
  <c r="E38" i="31"/>
  <c r="E37" i="31"/>
  <c r="H39" i="31"/>
  <c r="E46" i="31"/>
  <c r="E47" i="31"/>
  <c r="H15" i="31"/>
  <c r="H17" i="31"/>
  <c r="E33" i="31"/>
  <c r="E39" i="31"/>
  <c r="H37" i="31"/>
  <c r="H12" i="31"/>
  <c r="H11" i="31"/>
  <c r="H33" i="31"/>
  <c r="E34" i="31"/>
  <c r="H16" i="31"/>
  <c r="G12" i="57"/>
  <c r="E334" i="56"/>
  <c r="D63" i="63"/>
  <c r="D27" i="62"/>
  <c r="D29" i="57"/>
  <c r="F29" i="57"/>
  <c r="E311" i="56"/>
  <c r="D42" i="52"/>
  <c r="D43" i="52" s="1"/>
  <c r="G34" i="31"/>
  <c r="D55" i="63"/>
  <c r="D13" i="54"/>
  <c r="G12" i="63"/>
  <c r="G13" i="52"/>
  <c r="G40" i="31"/>
  <c r="Q39" i="31" s="1"/>
  <c r="G18" i="31"/>
  <c r="D18" i="31"/>
  <c r="D26" i="31" s="1"/>
  <c r="D13" i="57"/>
  <c r="D48" i="31" l="1"/>
  <c r="E48" i="31" s="1"/>
  <c r="G26" i="31"/>
  <c r="H26" i="31" s="1"/>
  <c r="H47" i="31"/>
  <c r="G33" i="63"/>
  <c r="O40" i="31"/>
  <c r="E41" i="31"/>
  <c r="O41" i="31"/>
  <c r="E42" i="31"/>
  <c r="D33" i="63"/>
  <c r="G13" i="57"/>
  <c r="G42" i="31"/>
  <c r="G48" i="31" s="1"/>
  <c r="H18" i="31"/>
  <c r="Q16" i="31"/>
  <c r="H34" i="31"/>
  <c r="Q34" i="31"/>
  <c r="E26" i="31"/>
  <c r="O16" i="31"/>
  <c r="H40" i="31"/>
  <c r="Q41" i="31" l="1"/>
  <c r="Q45" i="31" s="1"/>
  <c r="R39" i="31" s="1"/>
  <c r="H42" i="31"/>
  <c r="O45" i="31"/>
  <c r="P39" i="31" s="1"/>
  <c r="H48" i="31"/>
  <c r="Q21" i="31"/>
  <c r="O21" i="31"/>
  <c r="P37" i="31" l="1"/>
  <c r="P42" i="31"/>
  <c r="P35" i="31"/>
  <c r="P38" i="31"/>
  <c r="P44" i="31"/>
  <c r="P36" i="31"/>
  <c r="P43" i="31"/>
  <c r="P40" i="31"/>
  <c r="P34" i="31"/>
  <c r="P41" i="31"/>
  <c r="R20" i="31"/>
  <c r="R17" i="31"/>
  <c r="R19" i="31"/>
  <c r="R18" i="31"/>
  <c r="R15" i="31"/>
  <c r="R12" i="31"/>
  <c r="R14" i="31"/>
  <c r="R11" i="31"/>
  <c r="R13" i="31"/>
  <c r="R16" i="31"/>
  <c r="R40" i="31"/>
  <c r="R41" i="31"/>
  <c r="R42" i="31"/>
  <c r="R36" i="31"/>
  <c r="R44" i="31"/>
  <c r="R35" i="31"/>
  <c r="R37" i="31"/>
  <c r="R38" i="31"/>
  <c r="R43" i="31"/>
  <c r="R34" i="31"/>
  <c r="P17" i="31"/>
  <c r="P18" i="31"/>
  <c r="P19" i="31"/>
  <c r="P20" i="31"/>
  <c r="P13" i="31"/>
  <c r="P14" i="31"/>
  <c r="P15" i="31"/>
  <c r="P12" i="31"/>
  <c r="P11" i="31"/>
  <c r="P16" i="31"/>
  <c r="P45" i="31" l="1"/>
  <c r="R45" i="31"/>
  <c r="R21" i="31"/>
  <c r="P21" i="31"/>
</calcChain>
</file>

<file path=xl/sharedStrings.xml><?xml version="1.0" encoding="utf-8"?>
<sst xmlns="http://schemas.openxmlformats.org/spreadsheetml/2006/main" count="3452" uniqueCount="1398">
  <si>
    <t>Prepared for KCP&amp;L – Greater Missouri Operations</t>
  </si>
  <si>
    <t xml:space="preserve">Submitted by: </t>
  </si>
  <si>
    <t>Navigant Consulting, Inc.</t>
  </si>
  <si>
    <t>1375 Walnut Street, Suite 100</t>
  </si>
  <si>
    <t>Boulder, CO 80302</t>
  </si>
  <si>
    <t>Tel: +1.303.728.2500</t>
  </si>
  <si>
    <t>navigant.com</t>
  </si>
  <si>
    <t>Overall Program: Figures</t>
  </si>
  <si>
    <t>Energy Savings at the Customer Meter – PY2016</t>
  </si>
  <si>
    <t>Sector</t>
  </si>
  <si>
    <t>Program</t>
  </si>
  <si>
    <t>Gross</t>
  </si>
  <si>
    <t>Net</t>
  </si>
  <si>
    <t>Reported Savings</t>
  </si>
  <si>
    <t>Verified Savings</t>
  </si>
  <si>
    <t>Realization Rate</t>
  </si>
  <si>
    <t>% of MEEIA Target Achieved</t>
  </si>
  <si>
    <t>Commercial EE Programs</t>
  </si>
  <si>
    <t>Block Bidding</t>
  </si>
  <si>
    <t>Small Bus. Lighting</t>
  </si>
  <si>
    <t>Strategic Energy Management</t>
  </si>
  <si>
    <t>Residential EE Programs</t>
  </si>
  <si>
    <t>Income-Eligible Multi-Family</t>
  </si>
  <si>
    <t>Whole House Efficiency</t>
  </si>
  <si>
    <t xml:space="preserve">Home Lighting Rebate </t>
  </si>
  <si>
    <t>Income-Eligible Home Energy Report</t>
  </si>
  <si>
    <t>Home Energy Report</t>
  </si>
  <si>
    <t>Educational Programs</t>
  </si>
  <si>
    <t>Educational programs are not part of MEEIA Targets for Energy or Demand Savings</t>
  </si>
  <si>
    <t>DR Programs</t>
  </si>
  <si>
    <t>Residential Programmable Thermostat</t>
  </si>
  <si>
    <t>Business Programmable Thermostat</t>
  </si>
  <si>
    <t>Demand Response Incentive</t>
  </si>
  <si>
    <t>KCP&amp;L-MO TOTAL</t>
  </si>
  <si>
    <t>Coincident Demand Savings at the Customer Meter – PY2016</t>
  </si>
  <si>
    <t>NTG Components by Program</t>
  </si>
  <si>
    <t>Program Name*</t>
  </si>
  <si>
    <t>Free Ridership</t>
  </si>
  <si>
    <t>Participant Spillover</t>
  </si>
  <si>
    <t>Non-Participant Spillover</t>
  </si>
  <si>
    <t>NTGR</t>
  </si>
  <si>
    <t>DRI's analysis is inherently net</t>
  </si>
  <si>
    <t>Total Resource Cost Test</t>
  </si>
  <si>
    <t>Societal Cost Test</t>
  </si>
  <si>
    <t>Utility Cost Test</t>
  </si>
  <si>
    <t>Participant Cost Test</t>
  </si>
  <si>
    <t>Rate Impact Measure Test</t>
  </si>
  <si>
    <t>KCP&amp;L-MO</t>
  </si>
  <si>
    <t>Navigant</t>
  </si>
  <si>
    <t>Business Energy Efficiency Rebate - Custom</t>
  </si>
  <si>
    <t>Business Energy Efficiency Rebate - Standard</t>
  </si>
  <si>
    <t>Home Appliance Recycling Rebate</t>
  </si>
  <si>
    <t>Income-Eligible Weatherization</t>
  </si>
  <si>
    <t>Home Energy Reports</t>
  </si>
  <si>
    <t>*Ratios are infinite because there are positive benefits and no participant costs.</t>
  </si>
  <si>
    <t>*** Includes the commercial segment of HLR in total</t>
  </si>
  <si>
    <t>*** Includes all components of HLR which covers both residential and commercial cross sector sales</t>
  </si>
  <si>
    <t>Portfolio</t>
  </si>
  <si>
    <t>EE Programs*</t>
  </si>
  <si>
    <t>     Residential EE Programs</t>
  </si>
  <si>
    <t>     C&amp;I EE Programs</t>
  </si>
  <si>
    <t>Benefit-Cost Ratios by Program Groups and Cost Test – Program to Date</t>
  </si>
  <si>
    <t>First Year kWh Savings (at the meter)</t>
  </si>
  <si>
    <t>First Year kW Savings (at the meter)</t>
  </si>
  <si>
    <t>Cumulative kWh Savings (at the meter)</t>
  </si>
  <si>
    <t>Cumulative kW Savings (at the meter)</t>
  </si>
  <si>
    <t>PY1</t>
  </si>
  <si>
    <t>PY2</t>
  </si>
  <si>
    <t>PY3</t>
  </si>
  <si>
    <t>Total</t>
  </si>
  <si>
    <t>Small Business Direct Install</t>
  </si>
  <si>
    <t>Online Business Energy Audit</t>
  </si>
  <si>
    <t>Home Lighting Rebate</t>
  </si>
  <si>
    <t>Online Home Energy Audit</t>
  </si>
  <si>
    <t>Business Energy Efficiency Rebate - Custom: Data Tables</t>
  </si>
  <si>
    <t>Business Energy Efficiency Rebate - Custom: Figures</t>
  </si>
  <si>
    <t>Program Savings Summary</t>
  </si>
  <si>
    <t>Energy at the Customer Meter: Program Savings Summary</t>
  </si>
  <si>
    <t>Net to Gross Component Summary</t>
  </si>
  <si>
    <t>KCP&amp;L-MO BEER Custom - PY 2016 Summary by Measure Type</t>
  </si>
  <si>
    <t>Measure Type</t>
  </si>
  <si>
    <t>Total Number of Projects</t>
  </si>
  <si>
    <t>Reported Energy Savings (kWh)</t>
  </si>
  <si>
    <t>% of Total</t>
  </si>
  <si>
    <t>Reported Demand Savings (kW)</t>
  </si>
  <si>
    <t>Building Optimization</t>
  </si>
  <si>
    <t>HVAC</t>
  </si>
  <si>
    <t>Lighting</t>
  </si>
  <si>
    <t>Misc Custom</t>
  </si>
  <si>
    <t>Motors, Drives &amp; Compressors</t>
  </si>
  <si>
    <t>New Construction</t>
  </si>
  <si>
    <t>Source: C&amp;I Custom Rebate Program Tracking Database and Navigant analysis</t>
  </si>
  <si>
    <t>Coincident Demand at Customer Meter: Program Savings Summary</t>
  </si>
  <si>
    <t xml:space="preserve">End-of-Year Population and Sample Sizes </t>
  </si>
  <si>
    <t>Stratum</t>
  </si>
  <si>
    <t>Reported Peak Demand Savings (kW)</t>
  </si>
  <si>
    <t>Projects in Sample</t>
  </si>
  <si>
    <t>Large</t>
  </si>
  <si>
    <t>Small</t>
  </si>
  <si>
    <t>Energy Impacts at the Customer Meter</t>
  </si>
  <si>
    <t>Total Reported Energy Savings (kWh)</t>
  </si>
  <si>
    <t>Total Verified Energy Savings (kWh)</t>
  </si>
  <si>
    <t>Energy RR</t>
  </si>
  <si>
    <t>Relative Precision at 90% Confidence (one-tailed)</t>
  </si>
  <si>
    <t>Coincident Demand Impacts at Customer Meter</t>
  </si>
  <si>
    <t>Total Reported Coincident Demand Savings (kW)</t>
  </si>
  <si>
    <t>Total Verified Coincident Demand Savings (kW)</t>
  </si>
  <si>
    <t>Coincident Demand RR</t>
  </si>
  <si>
    <t xml:space="preserve">Project-Level Energy and Demand Savings and RRs </t>
  </si>
  <si>
    <t>Reported kW Savings by Measure Type: PY 2016</t>
  </si>
  <si>
    <t>Navigant Site ID</t>
  </si>
  <si>
    <t>Project Type</t>
  </si>
  <si>
    <t>Reported kWh</t>
  </si>
  <si>
    <t>Verified kWh</t>
  </si>
  <si>
    <t>Realization Rate (kWh)</t>
  </si>
  <si>
    <t>Reported kW</t>
  </si>
  <si>
    <t>Verified kW</t>
  </si>
  <si>
    <t>Realization Rate (kW)</t>
  </si>
  <si>
    <t>PRJ-829713</t>
  </si>
  <si>
    <t>PRJ-810059</t>
  </si>
  <si>
    <t>PRJ-974873</t>
  </si>
  <si>
    <t>PRJ-974786</t>
  </si>
  <si>
    <t>PRJ-1046045</t>
  </si>
  <si>
    <t>Project-Level Results for Sampled Projects</t>
  </si>
  <si>
    <t>Nav. Site ID</t>
  </si>
  <si>
    <t>Energy RR (%)</t>
  </si>
  <si>
    <t>Effect on Energy RR (%)</t>
  </si>
  <si>
    <t>Demand RR (%)</t>
  </si>
  <si>
    <t>Effect on Demand RR (%)</t>
  </si>
  <si>
    <t>Reason for Discrepancy</t>
  </si>
  <si>
    <t>No discrepancies. The tiny difference between ex ante kWh and ex post kWh is because data tracking.</t>
  </si>
  <si>
    <t>No discrepancies.</t>
  </si>
  <si>
    <t>Discrepancies on the peak demand savings. Navigant recreated peak demand savings using the KCPL peak demand time period.</t>
  </si>
  <si>
    <t>Discrepancies on the peak demand savings. The implementer didn't consider the waste heat factors for demand (WHFd) when calculating the peak demand savings.</t>
  </si>
  <si>
    <t>Discrepancies on the electric savings. This is an exterior lighting project. Navigant used the waste heat factor for energy (WHFe) of 1.00 rather than 1.12 which was used by the implementer for the ex ante calculation.</t>
  </si>
  <si>
    <t>Business Energy Efficiency Rebate - Standard: Data Tables</t>
  </si>
  <si>
    <t>Business Energy Efficiency Rebate - Standard: Figures</t>
  </si>
  <si>
    <t>Savings by Measure Type</t>
  </si>
  <si>
    <t>HVAC &amp; R</t>
  </si>
  <si>
    <t>Compressed Air Upgrade</t>
  </si>
  <si>
    <t>Office</t>
  </si>
  <si>
    <t>Retail</t>
  </si>
  <si>
    <t>Other</t>
  </si>
  <si>
    <t>Warehouse</t>
  </si>
  <si>
    <t>Industrial</t>
  </si>
  <si>
    <t>School</t>
  </si>
  <si>
    <t>Notes:</t>
  </si>
  <si>
    <t>Final NTG Component Results - C&amp;I Standard Rebate Program</t>
  </si>
  <si>
    <t>Survey Type</t>
  </si>
  <si>
    <t>Respondents</t>
  </si>
  <si>
    <t>Number of Respondents</t>
  </si>
  <si>
    <t>Period</t>
  </si>
  <si>
    <t xml:space="preserve">Free Ridership </t>
  </si>
  <si>
    <t xml:space="preserve">Non-Participant Spillover </t>
  </si>
  <si>
    <t>Percent of Total Program Savings for Period</t>
  </si>
  <si>
    <t>Participants</t>
  </si>
  <si>
    <t>Trade Ally</t>
  </si>
  <si>
    <t>Participating Trade Allies</t>
  </si>
  <si>
    <t>Block Bidding: Data Tables</t>
  </si>
  <si>
    <t>NA</t>
  </si>
  <si>
    <t>Deemed 1.0 pending future research</t>
  </si>
  <si>
    <t xml:space="preserve">Measure-Level Energy and Demand Savings and RRs </t>
  </si>
  <si>
    <t>Coincident Demand at the Customer Meter: Program Savings Summary</t>
  </si>
  <si>
    <t>Small Bus. Lighting: Data Tables</t>
  </si>
  <si>
    <t>Business Energy Efficiency Rebate - Small Bus. Lighting: Figures</t>
  </si>
  <si>
    <t>Measure Summary Table</t>
  </si>
  <si>
    <t>LED Linear</t>
  </si>
  <si>
    <t>LED Exterior</t>
  </si>
  <si>
    <t>LED Screw In</t>
  </si>
  <si>
    <t>Light Optimization</t>
  </si>
  <si>
    <t>Small Business Lighting</t>
  </si>
  <si>
    <t>GMO</t>
  </si>
  <si>
    <t>Final NTG Component Results - C&amp;I SBL Rebate Program</t>
  </si>
  <si>
    <t>Participant Survey</t>
  </si>
  <si>
    <t>Reported Savings (kWh)</t>
  </si>
  <si>
    <t>Verified Savings (kWh)</t>
  </si>
  <si>
    <t>Reported Savings (kW)</t>
  </si>
  <si>
    <t>Verified Savings (kW)</t>
  </si>
  <si>
    <t>-</t>
  </si>
  <si>
    <t>Income-Eligible Multi-Family: Data Tables</t>
  </si>
  <si>
    <t>Income Eligible Multifamily: Figures</t>
  </si>
  <si>
    <t>Reported and Realized kWh Energy and Demand Savings by Measure</t>
  </si>
  <si>
    <t>Savings Summary by Measure</t>
  </si>
  <si>
    <t>% of Total Program kWh Savings</t>
  </si>
  <si>
    <t>Aerators</t>
  </si>
  <si>
    <t>Insulation</t>
  </si>
  <si>
    <t>Low Flow Shower Head</t>
  </si>
  <si>
    <t>Reported and Realized kW Energy and Demand Savings by Measure</t>
  </si>
  <si>
    <t>Lighting LED - 9 Watt</t>
  </si>
  <si>
    <t>Low Flow Shower Heads Chrome 1.5 - Electric WH</t>
  </si>
  <si>
    <t>Hot Water Pipe Insulation - Electric WH</t>
  </si>
  <si>
    <t>1.5 GPM Kitchen Aerator</t>
  </si>
  <si>
    <t>1.0 GPM Bathroom Aerator</t>
  </si>
  <si>
    <t>Contribution to Total kWh Savings by Measure Type</t>
  </si>
  <si>
    <t>CFLs (Food Bank Distribution)</t>
  </si>
  <si>
    <t>Power Saving Strips</t>
  </si>
  <si>
    <t>Low Flow Shower Heads Handheld Chrome 1.5 - Electric WH</t>
  </si>
  <si>
    <t>Lighting LED - 15 Watt - Common Area</t>
  </si>
  <si>
    <t>Count of Measures Installed by Type</t>
  </si>
  <si>
    <t>Number of Measures Installed</t>
  </si>
  <si>
    <t>Measure Category</t>
  </si>
  <si>
    <t>Whole House Efficiency - Custom: Data Tables</t>
  </si>
  <si>
    <t>Whole House Efficiency - Custom: Figures</t>
  </si>
  <si>
    <t>Tier 1: Energy Savings Kit</t>
  </si>
  <si>
    <t>Tier 2: Building Shell Measures</t>
  </si>
  <si>
    <t>Tier 3: HVAC Measures</t>
  </si>
  <si>
    <t>Measure</t>
  </si>
  <si>
    <t>Sub-Measure</t>
  </si>
  <si>
    <t>Quantity</t>
  </si>
  <si>
    <t>T1: Energy Savings Kit</t>
  </si>
  <si>
    <t>LED</t>
  </si>
  <si>
    <t>Coincident Demand Impacts at the Customer Meter</t>
  </si>
  <si>
    <t>Energy Savings by Measure Type</t>
  </si>
  <si>
    <t>Hot Water Pipe Wrap</t>
  </si>
  <si>
    <t>Advanced Power Strip</t>
  </si>
  <si>
    <t>Aerator</t>
  </si>
  <si>
    <t>Kitchen Faucet</t>
  </si>
  <si>
    <t>Bathroom Faucet</t>
  </si>
  <si>
    <t>Shower</t>
  </si>
  <si>
    <t>T2: Building Shell</t>
  </si>
  <si>
    <t>Air Sealing</t>
  </si>
  <si>
    <t>Ceiling</t>
  </si>
  <si>
    <t>Wall</t>
  </si>
  <si>
    <t>Windows</t>
  </si>
  <si>
    <t>T3: HVAC</t>
  </si>
  <si>
    <t>Air Conditioner</t>
  </si>
  <si>
    <t>Early Replacement</t>
  </si>
  <si>
    <t>Heat Pump</t>
  </si>
  <si>
    <t>Replace ER Heat</t>
  </si>
  <si>
    <t>Ductless Mini-Split</t>
  </si>
  <si>
    <t>Heat Pump Water Heater</t>
  </si>
  <si>
    <t>ECM Fan</t>
  </si>
  <si>
    <t>THIS ONE</t>
  </si>
  <si>
    <t>Measure-Level Results and Reasons</t>
  </si>
  <si>
    <t>Full Load Cooling Hours.  R-Value: Avg installed 23.7, claimed 33.</t>
  </si>
  <si>
    <t>Reported savings do not account for Heating and Cooling savings.</t>
  </si>
  <si>
    <t>Impact Analysis: T3 HVAC Metadata, Averages, and Quantity.</t>
  </si>
  <si>
    <t>SEER</t>
  </si>
  <si>
    <t>EER</t>
  </si>
  <si>
    <t>HSPF</t>
  </si>
  <si>
    <t>Average Cooling Capacity</t>
  </si>
  <si>
    <t>Average Heating Capacity</t>
  </si>
  <si>
    <t>Total Installed Quantity</t>
  </si>
  <si>
    <t>Average
Replaced</t>
  </si>
  <si>
    <t>Average
Installed</t>
  </si>
  <si>
    <t>n/a</t>
  </si>
  <si>
    <t>SEER 15</t>
  </si>
  <si>
    <t>SEER 16</t>
  </si>
  <si>
    <t>SEER 17</t>
  </si>
  <si>
    <t>Air Conditioner, Early Replacement</t>
  </si>
  <si>
    <t>x</t>
  </si>
  <si>
    <t xml:space="preserve"> 
Heat Pump, Energy Efficient</t>
  </si>
  <si>
    <t>Heat Pump, Replaces Electric Resistance Heat</t>
  </si>
  <si>
    <t>Heat Pump, Ductless Mini-Split</t>
  </si>
  <si>
    <t>Impact Analysis: T2 Building Shell metadata, averages, and quantity.</t>
  </si>
  <si>
    <t>Initial Value</t>
  </si>
  <si>
    <t>Final Value</t>
  </si>
  <si>
    <t>Average Square Footage Replaced</t>
  </si>
  <si>
    <t>Total Sq. Ft. Replaced</t>
  </si>
  <si>
    <t>Insulation (R-Value)</t>
  </si>
  <si>
    <t>Windows (U-Value)</t>
  </si>
  <si>
    <t>Average Satisfaction (1-5)</t>
  </si>
  <si>
    <t>Program Component</t>
  </si>
  <si>
    <t>All Measures*</t>
  </si>
  <si>
    <t>Installation contractor</t>
  </si>
  <si>
    <t>Time to receive rebate</t>
  </si>
  <si>
    <t>Contractor communications</t>
  </si>
  <si>
    <t>Amount of the rebate</t>
  </si>
  <si>
    <t>Participation requirements</t>
  </si>
  <si>
    <t>Overall program</t>
  </si>
  <si>
    <t xml:space="preserve">*Weighted by each measure's relative share of rebated units within the program population. </t>
  </si>
  <si>
    <t>Energy savings items provided in the kit</t>
  </si>
  <si>
    <t>Information provided in the assessment</t>
  </si>
  <si>
    <t>Energy efficiency professional who conducted the assessment</t>
  </si>
  <si>
    <t>Overall experience with the Energy Savings Kit and home assessment</t>
  </si>
  <si>
    <t>Source: Navigant survey of participants; n=35.</t>
  </si>
  <si>
    <t>Process Evaluation: Barriers to High Efficiency HVAC</t>
  </si>
  <si>
    <t>Information provided in the home energy audit</t>
  </si>
  <si>
    <t>Energy efficiency professional who conducted the audit</t>
  </si>
  <si>
    <t>Cost of the home energy audit</t>
  </si>
  <si>
    <t>Overall experience with the home energy audit</t>
  </si>
  <si>
    <t>Source: Navigant survey of participants; n=25.</t>
  </si>
  <si>
    <t>Average Rating</t>
  </si>
  <si>
    <t>Time to complete a project through the program</t>
  </si>
  <si>
    <t>Ease of project application process</t>
  </si>
  <si>
    <t>Amount of communication received from the program</t>
  </si>
  <si>
    <t>Marketing support provided by the program</t>
  </si>
  <si>
    <t>Amount of program incentives</t>
  </si>
  <si>
    <t>Overall satisfaction with program</t>
  </si>
  <si>
    <t>Source: Navigant survey of trade allies; n=23.</t>
  </si>
  <si>
    <t>Barrier</t>
  </si>
  <si>
    <t>% of Trade Allies Citing Barrier as Top 3</t>
  </si>
  <si>
    <t>% of Trade Allies Citing Barrier as Most Significant</t>
  </si>
  <si>
    <t>Customers prioritize other features over energy efficiency</t>
  </si>
  <si>
    <t>Customers are unaware of non-energy benefits</t>
  </si>
  <si>
    <t>Customers are unaware of energy savings</t>
  </si>
  <si>
    <t>Some contractors do not offer higher efficiency units</t>
  </si>
  <si>
    <t>Customers do not believe that energy savings will offset extra cost</t>
  </si>
  <si>
    <t>Customers are unwilling to replace still-functioning equipment</t>
  </si>
  <si>
    <t>Customers balk at the high cost</t>
  </si>
  <si>
    <t>Source: Navigant survey of HVAC trade allies; n=24.</t>
  </si>
  <si>
    <t>Process Evaluation: Barriers to HVAC Tune-ups</t>
  </si>
  <si>
    <t>Customers are unaware of the need for tune-ups</t>
  </si>
  <si>
    <t>Customers perceive that their equipment is still functioning properly</t>
  </si>
  <si>
    <t>Customers don't know how to find qualified contractors</t>
  </si>
  <si>
    <t>Not enough contractors are qualified to perform tune-ups</t>
  </si>
  <si>
    <t>Process Evaluation: Typical Program Participant Characteristics</t>
  </si>
  <si>
    <t>Higher income</t>
  </si>
  <si>
    <t>Lower income</t>
  </si>
  <si>
    <t>Suburban dwellers</t>
  </si>
  <si>
    <t>City slickers</t>
  </si>
  <si>
    <t>Environmentally concerned</t>
  </si>
  <si>
    <t>Not motivated to go green</t>
  </si>
  <si>
    <t>Larger homes</t>
  </si>
  <si>
    <t>Smaller homes</t>
  </si>
  <si>
    <t>Older homes</t>
  </si>
  <si>
    <t>Younger homes</t>
  </si>
  <si>
    <t>Budget conscious</t>
  </si>
  <si>
    <t>Big spenders</t>
  </si>
  <si>
    <t>Source: Navigant survey of trade allies.</t>
  </si>
  <si>
    <t>Process Evaluation: Efficiency Measures Offered by HVAC Trade Allies</t>
  </si>
  <si>
    <t>% of Trade Allies Offering Measure Now</t>
  </si>
  <si>
    <t>% of Trade Allies Who Offered Measure Prior to Program</t>
  </si>
  <si>
    <t>Central air conditioner - SEER 15</t>
  </si>
  <si>
    <t>Central air conditioner - SEER 16</t>
  </si>
  <si>
    <t>ECM furnace fan</t>
  </si>
  <si>
    <t>Heat pump ductless mini-split</t>
  </si>
  <si>
    <t>Heat pump - SEER 15</t>
  </si>
  <si>
    <t>Heat pump - SEER 16</t>
  </si>
  <si>
    <t>Heat pump - SEER 17</t>
  </si>
  <si>
    <t>Heat pump - geothermal</t>
  </si>
  <si>
    <t>Heat pump water heater</t>
  </si>
  <si>
    <t>Ceiling insulation</t>
  </si>
  <si>
    <t>Wall insulation</t>
  </si>
  <si>
    <t>ENERGY STAR windows</t>
  </si>
  <si>
    <t>Air sealing</t>
  </si>
  <si>
    <t>Comprehensive energy audit</t>
  </si>
  <si>
    <t>HVAC tune-up service</t>
  </si>
  <si>
    <t xml:space="preserve">Source: Navigant survey of HVAC trade allies. </t>
  </si>
  <si>
    <t>Process Evaluation: Trade Ally Recommendations for Program Improvement</t>
  </si>
  <si>
    <t>Improvement</t>
  </si>
  <si>
    <t>All Trade Allies</t>
  </si>
  <si>
    <t>More marketing directly to customers</t>
  </si>
  <si>
    <t>%</t>
  </si>
  <si>
    <t>Offer incentives for additional types of equipment</t>
  </si>
  <si>
    <t>More marketing support for contractors and other trade allies</t>
  </si>
  <si>
    <t>More training/technical support for contractors and other trade allies</t>
  </si>
  <si>
    <t>Target marketing to specific customer groups</t>
  </si>
  <si>
    <t>More administrative support for contractor and other trade allies</t>
  </si>
  <si>
    <t>Source: Navigant survey of trade allies; n=20.</t>
  </si>
  <si>
    <t>Process Evaluation: Usefulness of Trade Ally Training</t>
  </si>
  <si>
    <t>Rating</t>
  </si>
  <si>
    <t>Very useful (5)</t>
  </si>
  <si>
    <t>Not at all useful (1)</t>
  </si>
  <si>
    <t>Not applicable - haven't participated</t>
  </si>
  <si>
    <t xml:space="preserve">Source: Navigant survey of trade allies. </t>
  </si>
  <si>
    <t>Process Evaluation: Influence of Marketing Assistance on Trade Allies</t>
  </si>
  <si>
    <t>Very influential (5)</t>
  </si>
  <si>
    <t>Not at all influential (1)</t>
  </si>
  <si>
    <t>Not applicable - haven't received</t>
  </si>
  <si>
    <t>Process/NTG Evaluation: Changes to Trade Ally Offerings</t>
  </si>
  <si>
    <t>HVAC Trade Allies</t>
  </si>
  <si>
    <t>Started offering higher efficiency equipment as the default</t>
  </si>
  <si>
    <t>Added new high efficiency equipment</t>
  </si>
  <si>
    <t>Stopped carrying lower efficiency equipment</t>
  </si>
  <si>
    <t>None of the above</t>
  </si>
  <si>
    <t>Process/NTG Evaluation: Likelihood of Changing Offerings in Absence of Program</t>
  </si>
  <si>
    <t>Very likely (5)</t>
  </si>
  <si>
    <t>Not at all likely (1)</t>
  </si>
  <si>
    <t>Not applicable - haven't changed</t>
  </si>
  <si>
    <t>Change</t>
  </si>
  <si>
    <t>NTG Evaluation: HVAC Trade Ally Free Ridership Estimates</t>
  </si>
  <si>
    <t>% of Program Savings in Measure Category</t>
  </si>
  <si>
    <t>Program Units Sold in Sample</t>
  </si>
  <si>
    <t>Estimated Number of Free Rider Units</t>
  </si>
  <si>
    <t>FR %</t>
  </si>
  <si>
    <t xml:space="preserve">Source: Navigant survey of trade allies and analysis of program participation database. </t>
  </si>
  <si>
    <t xml:space="preserve">NTG Evaluation: HVAC Trade Ally Non-Participant Spillover Estimates </t>
  </si>
  <si>
    <t>Non-Participant Spillover Units Sold</t>
  </si>
  <si>
    <t>NPSO %</t>
  </si>
  <si>
    <t xml:space="preserve">NTG Evaluation: Envelope Trade Ally Self-Reported NTG Estimates </t>
  </si>
  <si>
    <t>Program-Rebated Projects in Sample</t>
  </si>
  <si>
    <t>Trade Ally Net-of-FR Estimate</t>
  </si>
  <si>
    <t>Home Lighting Rebate: Data Tables</t>
  </si>
  <si>
    <t>Home Lighting Rebate: Figures</t>
  </si>
  <si>
    <t>N/A</t>
  </si>
  <si>
    <t>Standard LEDs</t>
  </si>
  <si>
    <t>Specialty LEDs</t>
  </si>
  <si>
    <t>Number of Packages</t>
  </si>
  <si>
    <t>Number of Bulbs</t>
  </si>
  <si>
    <t>Final NTG Component Results - Home Lighting Rebate Program</t>
  </si>
  <si>
    <t>Estimation Approach</t>
  </si>
  <si>
    <t>--</t>
  </si>
  <si>
    <t>Demand Elasticity Modeling Free Ridership Estimates by Retail Channel - Home Lighting Rebate</t>
  </si>
  <si>
    <t>Retail Channel</t>
  </si>
  <si>
    <t>Home Improvement</t>
  </si>
  <si>
    <t>Mass Merchandise</t>
  </si>
  <si>
    <t>Membership Clubs</t>
  </si>
  <si>
    <t>All Other Channels</t>
  </si>
  <si>
    <t>Source: Navigant analysis or Program Tracking and Promotional Data</t>
  </si>
  <si>
    <t>Socket Saturation</t>
  </si>
  <si>
    <t>Bulb Type</t>
  </si>
  <si>
    <t>Combined</t>
  </si>
  <si>
    <t>n</t>
  </si>
  <si>
    <t>#</t>
  </si>
  <si>
    <t>Total Sockets</t>
  </si>
  <si>
    <t>Avg. # of Sockets</t>
  </si>
  <si>
    <t>Incandescent</t>
  </si>
  <si>
    <t>CFL</t>
  </si>
  <si>
    <t>Fluorescent</t>
  </si>
  <si>
    <t>Halogen</t>
  </si>
  <si>
    <t>Other/Unknown</t>
  </si>
  <si>
    <t>Empty Socket</t>
  </si>
  <si>
    <t>CFL + LED</t>
  </si>
  <si>
    <t>CFL + LED + Fluorescent</t>
  </si>
  <si>
    <t>Incandescent + Halogen</t>
  </si>
  <si>
    <t>Source: Navigant analysis of Home Lighting Rebate On-site Saturation Data</t>
  </si>
  <si>
    <t>ENERGY STAR LEDs (Percentage of Installed LEDs)</t>
  </si>
  <si>
    <t>ENERGY STAR LEDs</t>
  </si>
  <si>
    <t>Non ENERGY STAR LEDs</t>
  </si>
  <si>
    <t>Vertical Bar Chart of Consumer Survey Self-reported and On-site Verified Bulb Penetration (KCP&amp;L-MO Only) using data from</t>
  </si>
  <si>
    <t>Penetration of Various Bulb Types - Onsite Saturation Study</t>
  </si>
  <si>
    <t>% of homes with at least one [bulb type] installed</t>
  </si>
  <si>
    <t>Penetration of Various Bulb Types - Consumer Survey</t>
  </si>
  <si>
    <t>Phone</t>
  </si>
  <si>
    <t>Web</t>
  </si>
  <si>
    <t>LEDs</t>
  </si>
  <si>
    <t>Halogens</t>
  </si>
  <si>
    <t>Source: Navigant analysis of Home Lighting Rebate consumer survey</t>
  </si>
  <si>
    <t>LED Purchases in Past Year - Onsite Saturation Study</t>
  </si>
  <si>
    <t>Total Purchased (n = purchasing households)</t>
  </si>
  <si>
    <t>Avg. Purchased, Among Purchasing Households</t>
  </si>
  <si>
    <t>Average Purchased, Among All Households</t>
  </si>
  <si>
    <t>Purchased in the past year</t>
  </si>
  <si>
    <t>Purchasing Households</t>
  </si>
  <si>
    <t>Bulb Purchases in Past Six Months - Consumer Survey</t>
  </si>
  <si>
    <t>Avg. Purchased by Purchasing Households</t>
  </si>
  <si>
    <t xml:space="preserve">Notes: </t>
  </si>
  <si>
    <t>Year</t>
  </si>
  <si>
    <t>Cumulative Installation Rate</t>
  </si>
  <si>
    <t>Incremental Installation Rate</t>
  </si>
  <si>
    <t>SUPPLIER INTERVIEW PROCESS RELATED FINDINGS</t>
  </si>
  <si>
    <t>Program Incentives Over Time - Home Lighting Rebate</t>
  </si>
  <si>
    <t>Price Prior to Incentive</t>
  </si>
  <si>
    <t>Incentive</t>
  </si>
  <si>
    <t>Price After Incentive</t>
  </si>
  <si>
    <t>First six months</t>
  </si>
  <si>
    <t>Second six months</t>
  </si>
  <si>
    <t>Source: Navigant analysis of Home Lighting Rebate Tracking Database</t>
  </si>
  <si>
    <t>Supplier-identified Strengths and Weaknesses of Non-ENERGY STAR LEDs - Home Lighting Rebate</t>
  </si>
  <si>
    <t>Responses</t>
  </si>
  <si>
    <t>Strengths</t>
  </si>
  <si>
    <t>Price</t>
  </si>
  <si>
    <t>Longer life compared to incandescents &amp; halogens</t>
  </si>
  <si>
    <t>Availability</t>
  </si>
  <si>
    <t>Weaknesses</t>
  </si>
  <si>
    <t>Poor quality (e.g., brightness, color)</t>
  </si>
  <si>
    <t>Negative effect on market transformation</t>
  </si>
  <si>
    <t>Negative experience could slow adoption of all LEDs</t>
  </si>
  <si>
    <t>Limited functionality</t>
  </si>
  <si>
    <t>Source: Navigant analysis of Supplier In-depth Interviews</t>
  </si>
  <si>
    <t>Impact on Non-ENERGY STAR Sales in Absence of Program - Home Lighting Rebate</t>
  </si>
  <si>
    <t>Response</t>
  </si>
  <si>
    <t>Would sell more non-ES LEDs</t>
  </si>
  <si>
    <t>Would sell same amount of non-ES LEDs</t>
  </si>
  <si>
    <t>Would not manufacture/sell non-ES LEDs</t>
  </si>
  <si>
    <t>Products Suppliers Suggest Could be Added to the Home Lighting Rebate Program</t>
  </si>
  <si>
    <t>“Vintage” Color Bulbs</t>
  </si>
  <si>
    <t>Retrofit kits</t>
  </si>
  <si>
    <t>LED Downlights</t>
  </si>
  <si>
    <t>A15 Bulbs</t>
  </si>
  <si>
    <t>Hardwired LED fixtures</t>
  </si>
  <si>
    <t>Connected Lighting</t>
  </si>
  <si>
    <t>Greater variety of specialty bulbs</t>
  </si>
  <si>
    <t>Larger pack sizes</t>
  </si>
  <si>
    <t>Supplier Satisfaction with the Home Lighting Rebate Program</t>
  </si>
  <si>
    <t>Average</t>
  </si>
  <si>
    <t>Manufacturers</t>
  </si>
  <si>
    <t>Retailers</t>
  </si>
  <si>
    <t>Supplier Suggestions for Program Improvements to the Home Lighting Rebate Program</t>
  </si>
  <si>
    <t>More budget/incentives</t>
  </si>
  <si>
    <t>Flexibility in incentives/timing</t>
  </si>
  <si>
    <t>Targeted promotions</t>
  </si>
  <si>
    <t>Remove the budget/category split</t>
  </si>
  <si>
    <t>Have ICF handle printing/managing POP materials</t>
  </si>
  <si>
    <t>Expand product mix</t>
  </si>
  <si>
    <t>Process and Additional Impact Context On-site Saturation Findings</t>
  </si>
  <si>
    <t>Socket Saturation by Income</t>
  </si>
  <si>
    <t>Low Income</t>
  </si>
  <si>
    <t>Non-Low Income</t>
  </si>
  <si>
    <t>Other/Don’t know</t>
  </si>
  <si>
    <t>Socket Count by Room Type</t>
  </si>
  <si>
    <t>Total Socket Counts</t>
  </si>
  <si>
    <t>Avg. Socket Counts</t>
  </si>
  <si>
    <t>Room Type</t>
  </si>
  <si>
    <t>Exterior</t>
  </si>
  <si>
    <t>Kitchen</t>
  </si>
  <si>
    <t>Living Space</t>
  </si>
  <si>
    <t>Dining Room</t>
  </si>
  <si>
    <t>Bedroom</t>
  </si>
  <si>
    <t>Bathroom</t>
  </si>
  <si>
    <t>Saturation by Room Type</t>
  </si>
  <si>
    <t>CFLs</t>
  </si>
  <si>
    <t>Incandescents+Halogens</t>
  </si>
  <si>
    <t>% of sockets filled with [bulb type]</t>
  </si>
  <si>
    <t>Penetration by Room Type</t>
  </si>
  <si>
    <t>Purchases by Store Name</t>
  </si>
  <si>
    <t>All LEDs</t>
  </si>
  <si>
    <t>Store Name</t>
  </si>
  <si>
    <t>Bulbs Purchased</t>
  </si>
  <si>
    <t>Avg. # Purchased</t>
  </si>
  <si>
    <t>Ace Hardware</t>
  </si>
  <si>
    <t>Home Depot</t>
  </si>
  <si>
    <t>Lowe's</t>
  </si>
  <si>
    <t>Target</t>
  </si>
  <si>
    <t>Purchases by Store Type</t>
  </si>
  <si>
    <t>Store Type</t>
  </si>
  <si>
    <t>Online</t>
  </si>
  <si>
    <t>Membership Club</t>
  </si>
  <si>
    <t>Lighting and Electronics</t>
  </si>
  <si>
    <t>Hardware</t>
  </si>
  <si>
    <t>Grocery</t>
  </si>
  <si>
    <t>Discount</t>
  </si>
  <si>
    <t>Free/Gift</t>
  </si>
  <si>
    <t>Don’t know</t>
  </si>
  <si>
    <t>Stored Bulbs</t>
  </si>
  <si>
    <t>Total Bulbs</t>
  </si>
  <si>
    <t>Avg. # of Bulbs</t>
  </si>
  <si>
    <t>Why Purchased LED</t>
  </si>
  <si>
    <t>Why did you buy an LED bulb rather than another type?</t>
  </si>
  <si>
    <t>n (# who purchased an LED in the past year)</t>
  </si>
  <si>
    <t>The price was right/it was on sale</t>
  </si>
  <si>
    <t>I wanted to use a more energy-efficient bulb</t>
  </si>
  <si>
    <t>I wanted to try a different type of bulb</t>
  </si>
  <si>
    <t>I wanted a brighter/dimmer bulb in this fixture</t>
  </si>
  <si>
    <t>Installed by KCP&amp;L (or another EE program)</t>
  </si>
  <si>
    <t>Would Purchase LED again</t>
  </si>
  <si>
    <t>Would you buy an LED bulb again?</t>
  </si>
  <si>
    <t>Yes</t>
  </si>
  <si>
    <t>No</t>
  </si>
  <si>
    <t>It depends</t>
  </si>
  <si>
    <t>Don't know</t>
  </si>
  <si>
    <t>Reason for answer to, "Would you buy an LED bulb again?"</t>
  </si>
  <si>
    <t>Why?</t>
  </si>
  <si>
    <t>Yes (Would purchase again)</t>
  </si>
  <si>
    <t>No (Would not purchase again)</t>
  </si>
  <si>
    <t>It depends (Might purchase again)</t>
  </si>
  <si>
    <t>Don't know (Don't know if would purchase again)</t>
  </si>
  <si>
    <t>Why Purchased Halogen</t>
  </si>
  <si>
    <t>Why did you buy a halogen bulb rather than another type?</t>
  </si>
  <si>
    <t>n (# who purchased a halogen in the past year)</t>
  </si>
  <si>
    <t>I didn't think about what type of bulb it was</t>
  </si>
  <si>
    <t>It was the least expensive bulb at the store</t>
  </si>
  <si>
    <t>It was all they had at the store where I bought the bulb</t>
  </si>
  <si>
    <t>I prefer this type of bulb over other types/It's what I'm familiar with</t>
  </si>
  <si>
    <t>The bulb type was installed in this fixture previously/It looked like the bulb that had been in the fixture before</t>
  </si>
  <si>
    <t>Would Purchase Halogen again</t>
  </si>
  <si>
    <t>Would you buy a Halogen bulb again?</t>
  </si>
  <si>
    <t>Reason for answer to, "Would you buy a Halogen bulb again?"</t>
  </si>
  <si>
    <t>Consumer Survey</t>
  </si>
  <si>
    <t>Familiarity with CFLs</t>
  </si>
  <si>
    <t>Very familiar*</t>
  </si>
  <si>
    <t>Somewhat familiar</t>
  </si>
  <si>
    <t>Not too familiar</t>
  </si>
  <si>
    <t>Not at all familiar</t>
  </si>
  <si>
    <t>* Significantly different between web and phone respondents at the 90% confidence level.</t>
  </si>
  <si>
    <t>Has Used a CFL Screw-in Bulb in Home</t>
  </si>
  <si>
    <t>Yes*</t>
  </si>
  <si>
    <t>No*</t>
  </si>
  <si>
    <t>Familiarity with LEDs</t>
  </si>
  <si>
    <t>Very familiar</t>
  </si>
  <si>
    <t>Not at all familiar*</t>
  </si>
  <si>
    <t>Has Used an LED Screw-in Bulb in Home</t>
  </si>
  <si>
    <t>Familiarity with Halogens</t>
  </si>
  <si>
    <t>Somewhat familiar*</t>
  </si>
  <si>
    <t>Has Used a Halogen Screw-in Bulb in Home</t>
  </si>
  <si>
    <t>Relative Preference Between LED and CFL</t>
  </si>
  <si>
    <t>Prefer LEDs over CFLs*</t>
  </si>
  <si>
    <t>Prefer CFLs over LEDs</t>
  </si>
  <si>
    <t>Depends on the situation</t>
  </si>
  <si>
    <t>Not yet sure which you prefer</t>
  </si>
  <si>
    <t>Reasons for Stated LED/CFL Preference</t>
  </si>
  <si>
    <t>Prefer LEDs over CFLs</t>
  </si>
  <si>
    <t>CFLs are less expensive than LEDs/LEDs more expensive than CFLs</t>
  </si>
  <si>
    <t>LEDs are more energy efficient compared to CFLs</t>
  </si>
  <si>
    <t>LEDs produce better light than CFLs</t>
  </si>
  <si>
    <t>CFLs produce better light than LEDs</t>
  </si>
  <si>
    <t>LEDs turn on instantly</t>
  </si>
  <si>
    <t>LEDs have a longer bulb life/CFLs have a shorter bulb life</t>
  </si>
  <si>
    <t>Depends on lighting needs or settings</t>
  </si>
  <si>
    <t>Bulb shape</t>
  </si>
  <si>
    <t>In some cases, respondents preferred one bulb, but acknowledged positive attributes of the other. For example, one respondent preferred CFLs to LEDs because of CFLs’ lower price points, yet the respondent noted that LEDs “give better illumination” than CFLs.</t>
  </si>
  <si>
    <t>Relative Preference Between LED and Halogen</t>
  </si>
  <si>
    <t>Prefer LEDs over halogens</t>
  </si>
  <si>
    <t>Prefer halogens over LEDs</t>
  </si>
  <si>
    <t>Reasons for Stated LED/Halogen Preference</t>
  </si>
  <si>
    <t>Prefer LEDS over halogens</t>
  </si>
  <si>
    <t>Prefer Halogens over LEDs</t>
  </si>
  <si>
    <t>Halogens produce better light than LEDs</t>
  </si>
  <si>
    <t>LEDs produce better light than halogens</t>
  </si>
  <si>
    <t>LEDs are more energy efficient compared to halogens</t>
  </si>
  <si>
    <t>LEDs have a longer bulb life/Halogens have a shorter bulb life</t>
  </si>
  <si>
    <t>Halogens are less expensive than LEDs/LEDs more expensive than halogens</t>
  </si>
  <si>
    <t>Halogens produce a lot of heat/LEDs do not produce a lot of heat</t>
  </si>
  <si>
    <t>Bulb Purchase Responsibility</t>
  </si>
  <si>
    <t>The landlord/building management is responsible for purchasing bulbs for my home</t>
  </si>
  <si>
    <t>Purchased Bulbs in Past Six Months</t>
  </si>
  <si>
    <t>Types of Bulbs Purchased in the Past Six Months</t>
  </si>
  <si>
    <t>LEDs*</t>
  </si>
  <si>
    <t>Incandescents*</t>
  </si>
  <si>
    <t>Fluorescents</t>
  </si>
  <si>
    <t>Limited to respondents who purchased bulbs in the past six months.</t>
  </si>
  <si>
    <t>Considerations for Recent Lighting Purchase</t>
  </si>
  <si>
    <t>Wattage or wattage equivalency*</t>
  </si>
  <si>
    <t>ENERGY STAR label</t>
  </si>
  <si>
    <t>Lumens or Brightness</t>
  </si>
  <si>
    <t>Bulb Life</t>
  </si>
  <si>
    <t>Dimming</t>
  </si>
  <si>
    <t>Bulb shape*</t>
  </si>
  <si>
    <t>Color appearance</t>
  </si>
  <si>
    <t>Brand or Manufacturer</t>
  </si>
  <si>
    <t>Frequency at Which Respondent Shops at Different Stores</t>
  </si>
  <si>
    <t>Number of respondents</t>
  </si>
  <si>
    <t>Always</t>
  </si>
  <si>
    <t>Almost always</t>
  </si>
  <si>
    <t>Sometimes</t>
  </si>
  <si>
    <t>Rarely</t>
  </si>
  <si>
    <t>Never</t>
  </si>
  <si>
    <t>Where Households Report Shopping for Light Bulbs (Consumer Survey)</t>
  </si>
  <si>
    <t>DATA NOT FOR IMPORT - ONLY FOR GRAPH MAKING</t>
  </si>
  <si>
    <t xml:space="preserve">Home improvement or do-it-yourself </t>
  </si>
  <si>
    <t>Almost Always</t>
  </si>
  <si>
    <t xml:space="preserve">Hardware store </t>
  </si>
  <si>
    <t>Membership</t>
  </si>
  <si>
    <t>Bargain/Dollar</t>
  </si>
  <si>
    <t xml:space="preserve">Grocery store </t>
  </si>
  <si>
    <t>Drug</t>
  </si>
  <si>
    <t>Drug store</t>
  </si>
  <si>
    <t>Club or membership store</t>
  </si>
  <si>
    <t>Bargain or dollar store</t>
  </si>
  <si>
    <t>Mass merchandise store</t>
  </si>
  <si>
    <t>Most Recently Purchased Light Bulb Type</t>
  </si>
  <si>
    <t>Limited to respondents who said they purchased more than one bulb type</t>
  </si>
  <si>
    <t>Difficulty of Lighting Purchase</t>
  </si>
  <si>
    <t>1 - Not at all difficult*</t>
  </si>
  <si>
    <t>2*</t>
  </si>
  <si>
    <t>5 - Very difficult</t>
  </si>
  <si>
    <t>Reasons Why Lighting Purchase was Difficult</t>
  </si>
  <si>
    <t>Too many choices</t>
  </si>
  <si>
    <t>Bulb I'm used to was not on shelf</t>
  </si>
  <si>
    <t>Bulb that looked like the one I needed to replace was not on the shelf</t>
  </si>
  <si>
    <t>Did not understand the information on the package*</t>
  </si>
  <si>
    <t>Hard to find a bulb to meet desired specifications</t>
  </si>
  <si>
    <t>Difficult to optimize bulb choice given numerous variables (e.g. price, wattage, lumens, bulb type).*</t>
  </si>
  <si>
    <t>Noticed Lighting Signs, Displays, or Other Materials Near Light Bulbs</t>
  </si>
  <si>
    <t>Types of Lighting Signs or Displays Seen when Shopping</t>
  </si>
  <si>
    <t>Told me that the bulb was part of a KCP&amp;L program</t>
  </si>
  <si>
    <t>Told me that the bulb was part of a utility or energy-efficiency program</t>
  </si>
  <si>
    <t>Displayed different types of light bulbs</t>
  </si>
  <si>
    <t>Tried to help me choose the best bulb for my needs</t>
  </si>
  <si>
    <t>Compared energy use or savings of different light bulbs</t>
  </si>
  <si>
    <t>Explained that some bulb types would not be sold anymore</t>
  </si>
  <si>
    <t>Explained lighting terms like lumens, wattage, bulb color*</t>
  </si>
  <si>
    <t>Don't know*</t>
  </si>
  <si>
    <t>Size of Home</t>
  </si>
  <si>
    <t>5,000 square feet or more</t>
  </si>
  <si>
    <t>4,000 to less than 5,000 square feet</t>
  </si>
  <si>
    <t>3,500 to less than 4,000 square feet</t>
  </si>
  <si>
    <t>2,500 to less than 3,500 square feet</t>
  </si>
  <si>
    <t>2,000 to less than 2,500 square feet</t>
  </si>
  <si>
    <t>1,400 to less than 2,000 square feet</t>
  </si>
  <si>
    <t>Less than 1,400 square feet</t>
  </si>
  <si>
    <t>Number of Rooms in Home</t>
  </si>
  <si>
    <t>5*</t>
  </si>
  <si>
    <t>Number of Rooms in Home, Mean and Median</t>
  </si>
  <si>
    <t>Mean</t>
  </si>
  <si>
    <t>Median</t>
  </si>
  <si>
    <t>Respondent Age</t>
  </si>
  <si>
    <t>18-24 years old</t>
  </si>
  <si>
    <t>25-34 years old</t>
  </si>
  <si>
    <t>35-44 years old</t>
  </si>
  <si>
    <t>65-74 years old</t>
  </si>
  <si>
    <t>75 or older*</t>
  </si>
  <si>
    <t>Highest Level of Education Achieved by Anyone in Household</t>
  </si>
  <si>
    <t>Graduate or Professional Degree</t>
  </si>
  <si>
    <t>Bachelor's Degree</t>
  </si>
  <si>
    <t>Associates Degree</t>
  </si>
  <si>
    <t>Some College, No Degree</t>
  </si>
  <si>
    <t>High School Graduate (includes GED)*</t>
  </si>
  <si>
    <t>Ninth to Twelfth Grade, No Diploma</t>
  </si>
  <si>
    <t>Less than Ninth Grade</t>
  </si>
  <si>
    <t>Size of Household</t>
  </si>
  <si>
    <t>2 People</t>
  </si>
  <si>
    <t>3 People</t>
  </si>
  <si>
    <t>4 People</t>
  </si>
  <si>
    <t>5 People</t>
  </si>
  <si>
    <t>Total Pre-Tax 2016 Household Income</t>
  </si>
  <si>
    <t>$150,000 or more</t>
  </si>
  <si>
    <t>$75,000 to less than $100,000</t>
  </si>
  <si>
    <t>$50,000 to less than $75,000</t>
  </si>
  <si>
    <t>$40,000 to less than $50,000</t>
  </si>
  <si>
    <t>Less than $15,000*</t>
  </si>
  <si>
    <t>Home Energy Report: Data Tables</t>
  </si>
  <si>
    <t>Savings by Wave</t>
  </si>
  <si>
    <t>Cohort</t>
  </si>
  <si>
    <t>Mean Program Effect (kWh/Day)</t>
  </si>
  <si>
    <t>Total PY2016 Participant-Days</t>
  </si>
  <si>
    <t>Verified Gross Savings Prior to Uplift Adjustment (kWh)</t>
  </si>
  <si>
    <t>Total Uplift Adjustment (kWh)</t>
  </si>
  <si>
    <t>Verified Savings After Uplift Adjustment (kWh)</t>
  </si>
  <si>
    <t>Verified Coincident Demand Savings (kW)</t>
  </si>
  <si>
    <t>KCP&amp;L-MO 2014 High Users</t>
  </si>
  <si>
    <t>KCP&amp;L-MO 2015</t>
  </si>
  <si>
    <t>KCP&amp;L-MO 2016</t>
  </si>
  <si>
    <t>Data Cleaning Steps</t>
  </si>
  <si>
    <t>Cleaning Step</t>
  </si>
  <si>
    <t>Customers</t>
  </si>
  <si>
    <t>Observations</t>
  </si>
  <si>
    <t>Treatment</t>
  </si>
  <si>
    <t>Control</t>
  </si>
  <si>
    <t>KCP&amp;L MO 2014 High Users</t>
  </si>
  <si>
    <t>Starting</t>
  </si>
  <si>
    <t>After moveout</t>
  </si>
  <si>
    <t>Date of first report</t>
  </si>
  <si>
    <t>Pre-period month not needed for PPR</t>
  </si>
  <si>
    <t>Missing/insufficient pre-period data</t>
  </si>
  <si>
    <t>Zero or insufficient post-period data</t>
  </si>
  <si>
    <t>Short billing duration</t>
  </si>
  <si>
    <t>KCP&amp;L MO 2015</t>
  </si>
  <si>
    <t>Net Verified Savings by Wave</t>
  </si>
  <si>
    <t>KCP&amp;L MO 2016</t>
  </si>
  <si>
    <t>Savings</t>
  </si>
  <si>
    <t>Treatment and Control Group Monthly Mean Usage in Pre-Program Year KCP&amp;L MO 2016</t>
  </si>
  <si>
    <t>Month and Year</t>
  </si>
  <si>
    <t>Participant Average Daily Consumption</t>
  </si>
  <si>
    <t>Control Average Daily Consumption</t>
  </si>
  <si>
    <t>P-value</t>
  </si>
  <si>
    <t>July 2015</t>
  </si>
  <si>
    <t>TRUE</t>
  </si>
  <si>
    <t>August 2015</t>
  </si>
  <si>
    <t>September 2015</t>
  </si>
  <si>
    <t>October 2015</t>
  </si>
  <si>
    <t>November 2015</t>
  </si>
  <si>
    <t>December 2015</t>
  </si>
  <si>
    <t>January 2016</t>
  </si>
  <si>
    <t>February 2016</t>
  </si>
  <si>
    <t>March 2016</t>
  </si>
  <si>
    <t>April 2016</t>
  </si>
  <si>
    <t>May 2016</t>
  </si>
  <si>
    <t>June 2016</t>
  </si>
  <si>
    <t>Program/Wave</t>
  </si>
  <si>
    <t>Pre-Program Year Treatment Effect</t>
  </si>
  <si>
    <t>Standard Error</t>
  </si>
  <si>
    <t>T Statistic</t>
  </si>
  <si>
    <t>P-Value</t>
  </si>
  <si>
    <t>Development of Estimates of Double-Counted Savings due to Uplift</t>
  </si>
  <si>
    <t>EE Program</t>
  </si>
  <si>
    <t>Calculation Step</t>
  </si>
  <si>
    <t>WHE-Equipment</t>
  </si>
  <si>
    <t>WHE-Weatherization</t>
  </si>
  <si>
    <t>Kits</t>
  </si>
  <si>
    <t>Tstats</t>
  </si>
  <si>
    <t>Median program savings (annual kWh per participant)</t>
  </si>
  <si>
    <t># Treatment Customers in EE Program</t>
  </si>
  <si>
    <t># HER Treatment Customers</t>
  </si>
  <si>
    <t>Rate of Participation, PY2016 (%)</t>
  </si>
  <si>
    <t># Control Customers in EE Program</t>
  </si>
  <si>
    <t># Control Customers</t>
  </si>
  <si>
    <t>Change in Participation Due to HER Program</t>
  </si>
  <si>
    <t>Statistically Significant at 90% Confidence Level?</t>
  </si>
  <si>
    <t>no</t>
  </si>
  <si>
    <t>yes</t>
  </si>
  <si>
    <t>Savings Attributable to Other EE Program (kWh)</t>
  </si>
  <si>
    <t>Wave Details</t>
  </si>
  <si>
    <t>Treatment Period</t>
  </si>
  <si>
    <t>Apr 2016 - Mar 2017</t>
  </si>
  <si>
    <t>Aug 2016 - Mar 2017</t>
  </si>
  <si>
    <t>First Report Date</t>
  </si>
  <si>
    <t>Jul 2014</t>
  </si>
  <si>
    <t>Mar 2015</t>
  </si>
  <si>
    <t>Jul 2016</t>
  </si>
  <si>
    <t>Control n</t>
  </si>
  <si>
    <t>Participant n</t>
  </si>
  <si>
    <t>Total Evaluated Control n</t>
  </si>
  <si>
    <t>Total Evaluated Participant n</t>
  </si>
  <si>
    <t>Modeled Baseline Consumption (kWh)</t>
  </si>
  <si>
    <t>Program Savings</t>
  </si>
  <si>
    <t>Savings from Model (kWh per HH per day)</t>
  </si>
  <si>
    <t>90% Confidence Interval (kWh per HH per day)</t>
  </si>
  <si>
    <t>Participant Days</t>
  </si>
  <si>
    <t>Program Year Savings from Model (all HH)</t>
  </si>
  <si>
    <t>90% Confidence Interval Program Year Savings (all HH)</t>
  </si>
  <si>
    <r>
      <t>Percent Savings from model</t>
    </r>
    <r>
      <rPr>
        <sz val="10"/>
        <color theme="1"/>
        <rFont val="Arial"/>
        <family val="2"/>
      </rPr>
      <t xml:space="preserve"> (% per HH)</t>
    </r>
  </si>
  <si>
    <t>90% Confidence Interval (% per HH)</t>
  </si>
  <si>
    <t>Adjusted Net Savings</t>
  </si>
  <si>
    <t>Program Year Savings from Other EE Programs (all HH)</t>
  </si>
  <si>
    <t>Total Adjusted Program Year Net Savings (kWh)</t>
  </si>
  <si>
    <t>Source: Navigant analysis of  KCP&amp;L-MO billing and tracking data</t>
  </si>
  <si>
    <t>LFER Model Results</t>
  </si>
  <si>
    <t>Source: Navigant analysis of KCP&amp;L-MO billing and tracking data</t>
  </si>
  <si>
    <t>The graphs to the right are from an Opower presentation. They show all KCP&amp;L respondents and are supporting evidence for responses to the Process Eval questions</t>
  </si>
  <si>
    <t>The tables below will show KCP&amp;L-MO only responses.</t>
  </si>
  <si>
    <t>Home Energy Report Recall</t>
  </si>
  <si>
    <t>Home Energy Report Reading</t>
  </si>
  <si>
    <t>No Recall</t>
  </si>
  <si>
    <t>Read the report thoroughly</t>
  </si>
  <si>
    <t>Aided Recall</t>
  </si>
  <si>
    <t>Read some of the content</t>
  </si>
  <si>
    <t>Unaided Recall</t>
  </si>
  <si>
    <t>Glanced at the pictures or graphs</t>
  </si>
  <si>
    <t>Did not look at the report</t>
  </si>
  <si>
    <t>Source: Navigant analysis of Opower CET survey fielded in September/October 2016</t>
  </si>
  <si>
    <t>Q20: Thinking of all the reports you have received, in general, what have you done with them?  Did you…</t>
  </si>
  <si>
    <t>Base: HER recipients, n= 299</t>
  </si>
  <si>
    <t>Base: HER recipients who recall report, n= 251</t>
  </si>
  <si>
    <t>Source: KCP&amp;L and Opower Quarterly Meeting, October 11, 2016</t>
  </si>
  <si>
    <t>Q21. After reviewing your last report, did you…[Select all]</t>
  </si>
  <si>
    <t>Energy Saving Actions</t>
  </si>
  <si>
    <t>Took a specific action after reading report</t>
  </si>
  <si>
    <t>Actions Taken</t>
  </si>
  <si>
    <t>Adjusted lighting habits</t>
  </si>
  <si>
    <t>Adjusted or replaced thermostat</t>
  </si>
  <si>
    <t>Changed to efficient lighting</t>
  </si>
  <si>
    <t>Turn off/unplug appliances</t>
  </si>
  <si>
    <t>Bought new appliances</t>
  </si>
  <si>
    <t>Add insulation</t>
  </si>
  <si>
    <t>Base: HER readers, n= 238</t>
  </si>
  <si>
    <t>Q22. What action did you take? [open]</t>
  </si>
  <si>
    <t>Base: Customers who took an action, n=68</t>
  </si>
  <si>
    <t>Home Energy Report Liking</t>
  </si>
  <si>
    <t>Dislike [strongly disagree or disagree]</t>
  </si>
  <si>
    <t>Neutral [neither agree no disagree]</t>
  </si>
  <si>
    <t>Like [strongly agree or agree]</t>
  </si>
  <si>
    <t xml:space="preserve">Q23. Tell me whether you strongly agree, somewhat agree, neither agree nor disagree, somewhat disagree, or strongly disagree with each of the following statements:
a. I like the Home Energy Reports.
</t>
  </si>
  <si>
    <t>Base: HER readers, n=238</t>
  </si>
  <si>
    <t>Home Energy Report Impact on KCP&amp;L Satisfaction</t>
  </si>
  <si>
    <t>Less Satisfied</t>
  </si>
  <si>
    <t>Opinion Unchanged</t>
  </si>
  <si>
    <t>More Satisfied</t>
  </si>
  <si>
    <t xml:space="preserve">Q24. Did receiving the report make you more satisfied or less satisfied with Kansas City Power &amp; Light, or did your opinion not change?
</t>
  </si>
  <si>
    <t>Home Energy Report Impact on Brand Perception of KCP&amp;L</t>
  </si>
  <si>
    <t>Control %</t>
  </si>
  <si>
    <t>Treatment n</t>
  </si>
  <si>
    <t>Treatment %</t>
  </si>
  <si>
    <t>KCP&amp;L wants to help me reduce my home energy use</t>
  </si>
  <si>
    <t>KCP&amp;L wants to help me save money</t>
  </si>
  <si>
    <t>KCP&amp;L helps me manage my monthly energy usage</t>
  </si>
  <si>
    <t>KCP&amp;L provides useful suggestions on ways I can reduce my energy usage and lower my monthly bills</t>
  </si>
  <si>
    <t>KCP&amp;L creates messages that get my attention</t>
  </si>
  <si>
    <t>KCP&amp;L provides customers with useful tools to learn about energy usage</t>
  </si>
  <si>
    <t>Base: All customers, Treatment n= 299 ;Control n= 128</t>
  </si>
  <si>
    <t>Home Energy Report impact on Overall Satisfaction with KCP&amp;L</t>
  </si>
  <si>
    <t>Bottom 3 [1-3 rating]</t>
  </si>
  <si>
    <t>Middle [4-7 rating]</t>
  </si>
  <si>
    <t>Top 3 [8-10 rating]</t>
  </si>
  <si>
    <t>Analysis of CET Open-Ended Comments: Like about HER</t>
  </si>
  <si>
    <t>% of Respondents</t>
  </si>
  <si>
    <t>Neighbor Comparison</t>
  </si>
  <si>
    <t>Personal Comparison</t>
  </si>
  <si>
    <t>Graphs and Charts</t>
  </si>
  <si>
    <t>Tips</t>
  </si>
  <si>
    <t>Useful Information</t>
  </si>
  <si>
    <t>Entire report</t>
  </si>
  <si>
    <t>Liked nothing</t>
  </si>
  <si>
    <t>Base: HER readers responding 4 or 5 to Q23a; n=186</t>
  </si>
  <si>
    <t>Analysis of CET Open-Ended Comments: Dislike about HER</t>
  </si>
  <si>
    <t>Accuracy of neighbor comparison</t>
  </si>
  <si>
    <t>No aspects</t>
  </si>
  <si>
    <t>More information and detail</t>
  </si>
  <si>
    <t>Do not send/ mail less frequently</t>
  </si>
  <si>
    <t>Improve tips</t>
  </si>
  <si>
    <t>Report feels negative</t>
  </si>
  <si>
    <t>Source: Navigant analysis of Opower CET survey, fielded September/October 2016</t>
  </si>
  <si>
    <t>Q26. What aspect of the Home Energy Reports should be improved?</t>
  </si>
  <si>
    <t>Base: HER readers responding 1 to 4 to Q23a; n=30</t>
  </si>
  <si>
    <t>KCP&amp;L- MO 2014 Income Eligible</t>
  </si>
  <si>
    <t>For process evaluation tables/graphs, see KCPL-MO HER. Process evaluation results are based on Opower's CET survey, fielded September/October 2016.</t>
  </si>
  <si>
    <t>The survey included treatment and control customers sampled from six waves in proportion to overall representation in KCP&amp;L program.</t>
  </si>
  <si>
    <t>However, the number of IE-HER respondents (Control n=19; Treatment n=44) is too small to distinguish meaningful differences between IE-HER and the other HER waves.</t>
  </si>
  <si>
    <t>Please see HER databook tab for complete HER and IE-HER survey results.</t>
  </si>
  <si>
    <t>Residential Programmable Thermostat: Data Tables</t>
  </si>
  <si>
    <t>Programmable Thermostat's analysis is inherently net</t>
  </si>
  <si>
    <t>Development of Program to Date Peak Demand Savings</t>
  </si>
  <si>
    <t>Direct Install Thermostat</t>
  </si>
  <si>
    <t>Do It Yourself Installations</t>
  </si>
  <si>
    <t>Bring Your Own Thermostat</t>
  </si>
  <si>
    <t>Event Descriptions</t>
  </si>
  <si>
    <t>Event</t>
  </si>
  <si>
    <t>Start Time</t>
  </si>
  <si>
    <t>End Time</t>
  </si>
  <si>
    <t>Event Length</t>
  </si>
  <si>
    <t>Business Programmable Thermostat: Data Tables</t>
  </si>
  <si>
    <t>Demand Response Incentive: Data Tables</t>
  </si>
  <si>
    <t>Average Temperature</t>
  </si>
  <si>
    <t>June 22nd</t>
  </si>
  <si>
    <t>July 21st</t>
  </si>
  <si>
    <t>July 22nd</t>
  </si>
  <si>
    <t>Energy Analyzer: Data Tables</t>
  </si>
  <si>
    <t>Energy Analyzer Customers by Territory</t>
  </si>
  <si>
    <t>Residential Customers (WUM Completers - July 2015 through Sep 2016)</t>
  </si>
  <si>
    <t>Small Business Customers who logged in (Aug 2015 through Sep 2016)</t>
  </si>
  <si>
    <t>KCP&amp;L MO</t>
  </si>
  <si>
    <t>Source: Navigant analysis of KCP&amp;L Energy Analyzer and program tracking data</t>
  </si>
  <si>
    <t>Cumulative EE Program Participation Relative to MyAccount Enrollment or What Uses Most (WUM) Completion (July 2015 through June 2016) for Customers with No Prior EE Program Participation</t>
  </si>
  <si>
    <t>Number of Months Post-Enrollment</t>
  </si>
  <si>
    <t>WUM Completers  (n=7,464)</t>
  </si>
  <si>
    <t>My Account Customers  (n=33,767)</t>
  </si>
  <si>
    <t>3</t>
  </si>
  <si>
    <t>4</t>
  </si>
  <si>
    <t>5</t>
  </si>
  <si>
    <t>6</t>
  </si>
  <si>
    <t>7</t>
  </si>
  <si>
    <t>8</t>
  </si>
  <si>
    <t>9</t>
  </si>
  <si>
    <t>10</t>
  </si>
  <si>
    <t>11</t>
  </si>
  <si>
    <t>Monthly EE Program Participation Relative to MyAccount Enrollment or What Uses Most (WUM) Completion</t>
  </si>
  <si>
    <t>Number of Months Pre-Enrollment</t>
  </si>
  <si>
    <t>WUM Completers  (n=13,336)</t>
  </si>
  <si>
    <t>My Account Customers  (n=42,310)</t>
  </si>
  <si>
    <t>WHE - Equipment</t>
  </si>
  <si>
    <t>WHE - Insulation/Windows</t>
  </si>
  <si>
    <t>Most Popular Tips (tip number)</t>
  </si>
  <si>
    <t>Marked tip "Done"</t>
  </si>
  <si>
    <t>Marked tip "Will do"</t>
  </si>
  <si>
    <t>Computer power saving modes (61)</t>
  </si>
  <si>
    <t>Turn off lights (52)</t>
  </si>
  <si>
    <t>Set thermostat wisely summer (92)</t>
  </si>
  <si>
    <t>Use power strips (59)</t>
  </si>
  <si>
    <t>Unplug devices (60)</t>
  </si>
  <si>
    <t>Keep out solar heat (20)</t>
  </si>
  <si>
    <t>Buy ENERGY STAR (1)</t>
  </si>
  <si>
    <t>Use a clothes dryer efficiently (77)</t>
  </si>
  <si>
    <t>Improve window shading (18)</t>
  </si>
  <si>
    <t>Turn off computer at night (62)</t>
  </si>
  <si>
    <t>Least Popular Tips (tip number)</t>
  </si>
  <si>
    <t>Marked tip "No thanks"</t>
  </si>
  <si>
    <t>Hang dry laundry (10)</t>
  </si>
  <si>
    <t>Recycle second refrigerator (11)</t>
  </si>
  <si>
    <t>Energy Analyzer Use</t>
  </si>
  <si>
    <t>Daily</t>
  </si>
  <si>
    <t>Weekly</t>
  </si>
  <si>
    <t>Monthly</t>
  </si>
  <si>
    <t>Have only used once or twice</t>
  </si>
  <si>
    <t>Q14. About how frequently would you say you use Kansas City Power &amp; Light’s Energy Analyzer tool?</t>
  </si>
  <si>
    <t>Base: Have used Energy Analyzer, n=83</t>
  </si>
  <si>
    <t>Took a specific action as a result of using Energy Analyzer</t>
  </si>
  <si>
    <t>Q16. Did you take a specific energy-saving action as a result of using the Energy Analyzer tool?</t>
  </si>
  <si>
    <t>Base: Have used Energy Analyzer, n= 83</t>
  </si>
  <si>
    <t>Q17. What action did you take? [open]</t>
  </si>
  <si>
    <t>Base: Customers who took an action, n=25</t>
  </si>
  <si>
    <t>Net of FR</t>
  </si>
  <si>
    <t>Verified Energy Savings (kWh)</t>
  </si>
  <si>
    <t>Demand Elasticity Modeling - Standard</t>
  </si>
  <si>
    <t>Demand Elasticity Modeling - Specialty</t>
  </si>
  <si>
    <t>Demand Elasticity Modeling - Overall</t>
  </si>
  <si>
    <t>Total LEDs</t>
  </si>
  <si>
    <t>Other/Don't Know</t>
  </si>
  <si>
    <t>No Delayed Installs</t>
  </si>
  <si>
    <t>NPV</t>
  </si>
  <si>
    <t>Ratio of all first year to delayed scenario</t>
  </si>
  <si>
    <t>NPV not discounting Year 1</t>
  </si>
  <si>
    <t>Hallway</t>
  </si>
  <si>
    <t>Garage</t>
  </si>
  <si>
    <t>Basement</t>
  </si>
  <si>
    <t>Closet</t>
  </si>
  <si>
    <t>Utility</t>
  </si>
  <si>
    <t>Foyer</t>
  </si>
  <si>
    <t>Bedroom (n = 100)</t>
  </si>
  <si>
    <t>Bathroom (n = 100)</t>
  </si>
  <si>
    <t>Kitchen (n = 99)</t>
  </si>
  <si>
    <t>Living Space (n = 99)</t>
  </si>
  <si>
    <t>Hallway (n = 90)</t>
  </si>
  <si>
    <t>Exterior (n = 90)</t>
  </si>
  <si>
    <t>Utility (n = 64)</t>
  </si>
  <si>
    <t>Dining Room (n = 73)</t>
  </si>
  <si>
    <t>Foyer (n = 34)</t>
  </si>
  <si>
    <t>Closet (n = 75)</t>
  </si>
  <si>
    <t>Office (n = 36)</t>
  </si>
  <si>
    <t>Garage (n = 58)</t>
  </si>
  <si>
    <t>Basement (n = 49)</t>
  </si>
  <si>
    <t>Other (n = 26)</t>
  </si>
  <si>
    <t>Gifted</t>
  </si>
  <si>
    <t>Menards</t>
  </si>
  <si>
    <t>Sutherlands</t>
  </si>
  <si>
    <t>Dollar store</t>
  </si>
  <si>
    <t>Amazon.com</t>
  </si>
  <si>
    <t>Landlord</t>
  </si>
  <si>
    <t>I wanted the bulb to last longer</t>
  </si>
  <si>
    <t>Bulb was purchased by another person</t>
  </si>
  <si>
    <t>Couldn't locate other bulbs</t>
  </si>
  <si>
    <t>I wanted a better light</t>
  </si>
  <si>
    <t>(Multiple Response)</t>
  </si>
  <si>
    <t>I want to use a more energy efficient bulb</t>
  </si>
  <si>
    <t>Wanted a better light</t>
  </si>
  <si>
    <t>If it was on sale/good price</t>
  </si>
  <si>
    <t>Intend to replace all </t>
  </si>
  <si>
    <t>They last longer</t>
  </si>
  <si>
    <t>n (# who purchased an halogen...)</t>
  </si>
  <si>
    <t>(unweighted counts; multiple response)</t>
  </si>
  <si>
    <t>I like halogen bulbs</t>
  </si>
  <si>
    <t>If it was the type available when I need a bulb</t>
  </si>
  <si>
    <t>Would buy LEDs next time</t>
  </si>
  <si>
    <t>Too much heat and light</t>
  </si>
  <si>
    <t>Don't Know</t>
  </si>
  <si>
    <t>I or someone else who lives here is responsible for purchasing bulbs for my home*</t>
  </si>
  <si>
    <t>12%*</t>
  </si>
  <si>
    <t>9%*</t>
  </si>
  <si>
    <t>7%*</t>
  </si>
  <si>
    <t>3*</t>
  </si>
  <si>
    <t>Helpfulness of Lighting Signs, Displays, or Other Materials Near Light Bulbs</t>
  </si>
  <si>
    <t>5 - Very helpful</t>
  </si>
  <si>
    <t>1 - Not at all helpful</t>
  </si>
  <si>
    <t>6*</t>
  </si>
  <si>
    <t>9*</t>
  </si>
  <si>
    <t>45-54 years old</t>
  </si>
  <si>
    <t>55-64 years old*</t>
  </si>
  <si>
    <t>1 Person</t>
  </si>
  <si>
    <t>6 People*</t>
  </si>
  <si>
    <t>$100,000 to less than $150,000*</t>
  </si>
  <si>
    <t>$30,000 to less than $40,000</t>
  </si>
  <si>
    <t>$20,000 to less than $30,000*</t>
  </si>
  <si>
    <t>$15,000 to less than $20,000</t>
  </si>
  <si>
    <t>Participant Web Survey</t>
  </si>
  <si>
    <t>PY2016 Participating End-Use Customers</t>
  </si>
  <si>
    <t>Trade Ally Web Survey</t>
  </si>
  <si>
    <t>Average Savings Per Day (kWh/Day)</t>
  </si>
  <si>
    <t>It adjusts for any double counting between other EE programs and the HER program.</t>
  </si>
  <si>
    <t>The uplift adjustment accounts for savings due to differences in treatment customer and control group customer participation in other EE programs.</t>
  </si>
  <si>
    <t>Results of RCT Regression Validation Check, KCP&amp;L-MO 2016</t>
  </si>
  <si>
    <t>Wave</t>
  </si>
  <si>
    <t>Uplift adjustment</t>
  </si>
  <si>
    <t>Detailed Program Results (Based on PPR Model)*</t>
  </si>
  <si>
    <t>* These model results are source of the verified savings.</t>
  </si>
  <si>
    <t>Home Energy Report Interaction: Actions Taken After Receiving Report</t>
  </si>
  <si>
    <t>Talked to members of household about report</t>
  </si>
  <si>
    <t>Saved the report for reference</t>
  </si>
  <si>
    <t>Talked to people outside of  household about the report</t>
  </si>
  <si>
    <t>Went online for more information</t>
  </si>
  <si>
    <t>KCP&amp;L-MO 2013</t>
  </si>
  <si>
    <t xml:space="preserve"> Participation in other Energy Efficiency Programs</t>
  </si>
  <si>
    <t>Number of Homes</t>
  </si>
  <si>
    <t>Number of Sockets</t>
  </si>
  <si>
    <t xml:space="preserve">Could not identify ENERGY STAR Qualification for 273 bulbs due to the inability to locate model numbers. </t>
  </si>
  <si>
    <t>kWh Realization Rate (%)</t>
  </si>
  <si>
    <t>kW Realization Rate (%)</t>
  </si>
  <si>
    <t>KCP&amp;L-MO Evaluation, Measurement, and Verification Report – Appendix Databook</t>
  </si>
  <si>
    <t>Executive Summary</t>
  </si>
  <si>
    <t>LED Replacing Interior HID</t>
  </si>
  <si>
    <t>Power Strips</t>
  </si>
  <si>
    <t>R-Value: Avg installed 23.7, claimed 33.</t>
  </si>
  <si>
    <t>R-Value: Avg installed 10.4, claimed 3.</t>
  </si>
  <si>
    <t>Deemed savings too high (no source for reported savings).</t>
  </si>
  <si>
    <t>Deemed savings too low (no source for reported savings).</t>
  </si>
  <si>
    <t>Net savings derived from individual Net of FR ratios for standard and specialty LEDs; application of weighted total NTG yields slightly different results due to rounding error.</t>
  </si>
  <si>
    <r>
      <t xml:space="preserve">Demographic and Household Characteristics (Exclude </t>
    </r>
    <r>
      <rPr>
        <b/>
        <i/>
        <sz val="10.5"/>
        <rFont val="Arial"/>
        <family val="2"/>
      </rPr>
      <t>Don't know</t>
    </r>
    <r>
      <rPr>
        <b/>
        <sz val="10.5"/>
        <rFont val="Arial"/>
        <family val="2"/>
      </rPr>
      <t xml:space="preserve"> and </t>
    </r>
    <r>
      <rPr>
        <b/>
        <i/>
        <sz val="10.5"/>
        <rFont val="Arial"/>
        <family val="2"/>
      </rPr>
      <t>Refused</t>
    </r>
    <r>
      <rPr>
        <b/>
        <sz val="10.5"/>
        <rFont val="Arial"/>
        <family val="2"/>
      </rPr>
      <t xml:space="preserve"> responses)</t>
    </r>
  </si>
  <si>
    <t>Mid-Year Population and Sample Size by End of Year Verified Energy Savings (kWh)</t>
  </si>
  <si>
    <t>Total verified savings includes the application of an in-service rate and adjustments for leakage and C&amp;I installations.</t>
  </si>
  <si>
    <t>Demand Elasticity Modeling relies on analysis of program data.</t>
  </si>
  <si>
    <t>ENERGY STAR qualification based on both Version 1.2 and Version 2.0 bulbs, according to lists from Q3 2015 to Q2 2017.</t>
  </si>
  <si>
    <t>.Note: Question limited to respondents somewhat or very familiar with each bulb type.</t>
  </si>
  <si>
    <t>Limited to respondents who purchased each type of bulb in the past six months.</t>
  </si>
  <si>
    <t>Product mix differed over the year due to inclusion of LEDs qualified under ENERGY STAR 2.0.</t>
  </si>
  <si>
    <t>Multiple responses possible.</t>
  </si>
  <si>
    <t>*Significantly different between web and phone respondents at the 90% confidence level.</t>
  </si>
  <si>
    <t>Question limited to respondents somewhat or very familiar with CFLs.</t>
  </si>
  <si>
    <t>Note: Question limited to respondents somewhat or very familiar with LEDs.</t>
  </si>
  <si>
    <t>Note: Question limited to respondents somewhat or very familiar with Halogens.</t>
  </si>
  <si>
    <t>Question limited to respondents somewhat or very familiar with both CFLs and LEDs.</t>
  </si>
  <si>
    <t>Multiple responses permitted.</t>
  </si>
  <si>
    <t>Question limited to respondents somewhat or very familiar with both Halogens and LEDs.</t>
  </si>
  <si>
    <t>Note: Multiple responses permitted.</t>
  </si>
  <si>
    <t>Limited to respondents who say they are responsible for bulb purchases in their households.</t>
  </si>
  <si>
    <t>*Significantly different from web respondents at the 90% confidence level.</t>
  </si>
  <si>
    <t>Limited to respondents who said they purchased more than one bulb type.</t>
  </si>
  <si>
    <t>Limited to respondents who rated their purchase difficulty as neutral, somewhat difficult, or very difficult (3 to 5).</t>
  </si>
  <si>
    <t>Limited to respondents who observed signs or displays when shopping for bulbs.</t>
  </si>
  <si>
    <t>Limited to respondents who noticed lighting signs, displays, or other materials near light bulbs.</t>
  </si>
  <si>
    <t>* Equivalency of other waves was verified in the last evaluation.</t>
  </si>
  <si>
    <t>Kansas City Power &amp; Light about your in-home energy use?</t>
  </si>
  <si>
    <t xml:space="preserve">Q18. In the past three months, do you remember receiving a Home Energy Report from </t>
  </si>
  <si>
    <t>Q19. The Home Energy Report is a one-page printed report sent by mail.</t>
  </si>
  <si>
    <t xml:space="preserve">Q2. Thinking about Kansas City Power &amp; Light, tell me whether you strongly agree, somewhat agree, neither agree nor disagree, somewhat disagree, or strongly disagree with each of the following statements.
</t>
  </si>
  <si>
    <t xml:space="preserve">Q1. Overall, how satisfied are you with Kansas City Power &amp; Light? Please use a one-to-ten scale where one means “Extremely Dissatisfied” and ten means “Extremely Satisfied.”
</t>
  </si>
  <si>
    <t>Q25. What aspect of the Home Energy Reports do you like the most?</t>
  </si>
  <si>
    <t>Home Energy Reports: Figures</t>
  </si>
  <si>
    <t>Customer Type</t>
  </si>
  <si>
    <t>Deemed Savings</t>
  </si>
  <si>
    <t>kW Impact</t>
  </si>
  <si>
    <t>Rush Hour Rewards</t>
  </si>
  <si>
    <t>Rush Hour Rewards + Seasonal Seasons</t>
  </si>
  <si>
    <t>*These model results are source of the verified savings.</t>
  </si>
  <si>
    <t>Note: n=11,301 customers who marked at least one tip.</t>
  </si>
  <si>
    <t>Most Popular Residential Tips (July 2015 to October 2016)</t>
  </si>
  <si>
    <t>Least Popular Residential Tips (July 2015 to October 2016)</t>
  </si>
  <si>
    <t>Results are from all KCP&amp;L customers as there are too few customers who are familiar with Energy Analyzer to look at territories separately.</t>
  </si>
  <si>
    <t xml:space="preserve">The tables below show results from additional survey questions. </t>
  </si>
  <si>
    <t>Residential Programmable Thermostat: Figures</t>
  </si>
  <si>
    <t>Bus Programmable Thermostat: Figures</t>
  </si>
  <si>
    <t>Demand Response Incentive: Figures</t>
  </si>
  <si>
    <t>Reported kWh Savings by Measure Type: PY 2016</t>
  </si>
  <si>
    <t>Data is sourced to Navigant analysis unless otherwise noted.</t>
  </si>
  <si>
    <t>Overall Portfolio: Data Tables</t>
  </si>
  <si>
    <t>Program Tables and Figures</t>
  </si>
  <si>
    <t>Overall Results</t>
  </si>
  <si>
    <t>IEHER</t>
  </si>
  <si>
    <t>OEA: Energy Analyzer</t>
  </si>
  <si>
    <t>Res Programmable Thermostat</t>
  </si>
  <si>
    <t>Bus Programmable Thermostat</t>
  </si>
  <si>
    <t>Realization Rate (%)</t>
  </si>
  <si>
    <t>Business EER - Custom</t>
  </si>
  <si>
    <t>Business EER - Standard</t>
  </si>
  <si>
    <t>The Demand Response Incentive Program did not claim any energy savings.</t>
  </si>
  <si>
    <t>Educational programs are not part of MEEIA Targets for Energy or Demand Savings.</t>
  </si>
  <si>
    <t>Verified Gross</t>
  </si>
  <si>
    <t>% of total Gross</t>
  </si>
  <si>
    <t>Verified Net</t>
  </si>
  <si>
    <t>% of total Net</t>
  </si>
  <si>
    <t>Distribution of Gross  Energy Savings by Program (PY2016)</t>
  </si>
  <si>
    <t>Distribution of Net Energy Savings by Program (PY2016)</t>
  </si>
  <si>
    <t>Distribution of Demand Savings by Program (PY2016)</t>
  </si>
  <si>
    <t>Distribution of Net Demand Savings by Program (PY2016)</t>
  </si>
  <si>
    <t xml:space="preserve">IL TRM V5 assume 2.56 person per household, versus KCPL's 1.44.  </t>
  </si>
  <si>
    <t xml:space="preserve">IL TRM V5 assumed a CF of 0.022 versus KCPL value of 0.01. IL TRM V5 assume 2.56 person per household, versus KCPL's 1.44.  </t>
  </si>
  <si>
    <t>IL TRM v5 deemed savings of 154.2 kWh is higher than reported deemed savings of 74 kWh.</t>
  </si>
  <si>
    <t>IL TRM v5 deemed savings of 103 kWh is higher than reported deemed savings of 73.7 kWh.</t>
  </si>
  <si>
    <t>IL TRM v5 deemed savings of 0.017 kW is higher than reported deemed savings of 0.008 kW.</t>
  </si>
  <si>
    <t>IL TRM v5 deemed savings of 0.011 kW is higher than reported deemed savings of 0.005 kW.</t>
  </si>
  <si>
    <t>IL TRM v5 deemed HOU of 847 was used, versus the KCPL deemed value of 938.</t>
  </si>
  <si>
    <t>Major Reasons for Discrepancy</t>
  </si>
  <si>
    <t xml:space="preserve"> Demand RR (%)</t>
  </si>
  <si>
    <t>A baseline SEER of 6.92, based on MEEIA Cycle 1 research was used, versus the deemed baseline SEER of 10. An EFLH of 982 was used to verify savings, versus the deemed value of 629.</t>
  </si>
  <si>
    <t xml:space="preserve">A baseline SEER of 6.79, based on MEEIA Cycle 1 research was used, versus the deemed baseline SEER of 9.2 </t>
  </si>
  <si>
    <t>Variations in Heating Full Load Hours (verified of 1376 vs. reported of 2.009), Cooling Full Load Hours (verified of 982 vs. reported of 1,215), and Baseline SEER all contributed to the difference in savings</t>
  </si>
  <si>
    <t>Differences in Baseline EER (verified of 11.8 vs. reported of 9.2).</t>
  </si>
  <si>
    <t>Installed SEER (average from tracking data=22.94 vs. reported value of 21)</t>
  </si>
  <si>
    <t>Installed EER (average from tracking data = 12.71 vs 19.1 reported value).</t>
  </si>
  <si>
    <t>Measure Name</t>
  </si>
  <si>
    <t>IL TRM v5 CF of 7.10% was used to calculate verified savings, versus the KCPL deemed value of 9.5%</t>
  </si>
  <si>
    <t>Total Free Ridership and Net of FR equals the savings weighted sum of standard and specialty values.</t>
  </si>
  <si>
    <t>Scale 0 = extremely dissatisfied to 10 = extremely satisfied.</t>
  </si>
  <si>
    <t>Walmart</t>
  </si>
  <si>
    <t>Equivalent **</t>
  </si>
  <si>
    <t>**TRUE indicates that the treatment and control groups have equivalent energy usage in that month.</t>
  </si>
  <si>
    <t>MEEIA 3-Year Target (kWh)</t>
  </si>
  <si>
    <t>MEEIA 3-Year Target</t>
  </si>
  <si>
    <t>Verified Demand Savings (kW)</t>
  </si>
  <si>
    <t>Verified (Navigant Analysis and IL TRM)</t>
  </si>
  <si>
    <t>Building Type</t>
  </si>
  <si>
    <t>WHFe</t>
  </si>
  <si>
    <t>WHFd</t>
  </si>
  <si>
    <t>Revised CF</t>
  </si>
  <si>
    <t>Revised HOU</t>
  </si>
  <si>
    <t>Deemed 1.0</t>
  </si>
  <si>
    <t>Note: Large projects account for at least 75% of total energy savings while total energy savings of all small projects are no more than 25%.</t>
  </si>
  <si>
    <t>Additional Detail</t>
  </si>
  <si>
    <t>Source: Navigant analysis PY2015</t>
  </si>
  <si>
    <t>Source: Program Tracking Database and Navigant analysis</t>
  </si>
  <si>
    <t>Amount of rebate</t>
  </si>
  <si>
    <t>Time it took to receive the rebate</t>
  </si>
  <si>
    <t>Requirements to participate in the program</t>
  </si>
  <si>
    <t>Application process</t>
  </si>
  <si>
    <t>Your installation contractor</t>
  </si>
  <si>
    <t>Overall satisfaction with the program</t>
  </si>
  <si>
    <t>Source: Navigant survey of participants; n=56</t>
  </si>
  <si>
    <t>Programs</t>
  </si>
  <si>
    <t>Average Willingness (1-5)</t>
  </si>
  <si>
    <t>Standard Program</t>
  </si>
  <si>
    <t>Other KCP&amp;L Commercial Rebate Program</t>
  </si>
  <si>
    <t>Other KCP&amp;L Residential Rebate Program</t>
  </si>
  <si>
    <t>Overall Satisfaction with KCP&amp;L</t>
  </si>
  <si>
    <t>Marketing materials provided by the program</t>
  </si>
  <si>
    <t>Amount and type of communication received from the program</t>
  </si>
  <si>
    <t>Amount and type of training provided by the program</t>
  </si>
  <si>
    <t>Project application process</t>
  </si>
  <si>
    <t>On-site verification follow-up visits</t>
  </si>
  <si>
    <t>The amount of the program incentives</t>
  </si>
  <si>
    <t>Source: Navigant survey of trade ally; n=19</t>
  </si>
  <si>
    <t>Trade Ally Satisfaction with Standard Program Elements over Previous Year</t>
  </si>
  <si>
    <t>Percentage response</t>
  </si>
  <si>
    <t>Program component</t>
  </si>
  <si>
    <t>Increased</t>
  </si>
  <si>
    <t>Stayed the same</t>
  </si>
  <si>
    <t>Decreased</t>
  </si>
  <si>
    <t>Average Thoughts (1-5)</t>
  </si>
  <si>
    <t>Useless:Informative</t>
  </si>
  <si>
    <t>Too short:Too long</t>
  </si>
  <si>
    <t>Boring:Interesting</t>
  </si>
  <si>
    <t>Limited:Comprehensive</t>
  </si>
  <si>
    <t>Discouraging:Motivating</t>
  </si>
  <si>
    <t>Overall Satisfaction with Standard Program</t>
  </si>
  <si>
    <t>Source: Program Tracking Database and Navigant analysis and Illinois TRM</t>
  </si>
  <si>
    <t>Participant Satisfaction with Standard Program (on a scale of 1 though 5, 1 being the lowest, 5 being the highest)</t>
  </si>
  <si>
    <t>Participant's Willingness to Participate in KCP&amp;L Rebate Program Again (on a scale of 1 though 5, 1 being the lowest, 5 being the highest)</t>
  </si>
  <si>
    <t>Participant Satisfaction with KCP&amp;L (on a scale of 1 though 5, 1 being the lowest, 5 being the highest)</t>
  </si>
  <si>
    <t>Trade Ally Satisfaction (on a scale of 1 though 5, 1 being the lowest, 5 being the highest)</t>
  </si>
  <si>
    <t>Trade Ally Thoughts of Training (on a scale of 1 though 5, 1 being the lowest, 5 being the highest)</t>
  </si>
  <si>
    <t>Trade Ally Overall Satisfaction with the Standard Program (on a scale of 1 though 5, 1 being the lowest, 5 being the highest)</t>
  </si>
  <si>
    <t>Energy at Customer Meter (kWh)</t>
  </si>
  <si>
    <t>Coinc Demand at Customer Meter (kW)</t>
  </si>
  <si>
    <t>PY 2016 Summary by Measure Type</t>
  </si>
  <si>
    <t>Source: Navigant survey of participants; n=85.</t>
  </si>
  <si>
    <t>Process Evaluation: Participant Satisfaction with Energy Savings Kit and Home Energy Assessment  (on a scale of 1 though 5, 1 being the lowest, 5 being the highest)</t>
  </si>
  <si>
    <t>Process Evaluation: Participant Satisfaction with Comprehensive Energy Audit (Insulation and Air Sealing Rebate Program Only. On a scale of 1 though 5, 1 being the lowest, 5 being the highest)</t>
  </si>
  <si>
    <t>Process Evaluation: Trade Ally Satisfaction (on a scale of 1 though 5, 1 being the lowest, 5 being the highest)</t>
  </si>
  <si>
    <t>Process Evaluation: Participant Satisfaction with Rebate Programs (on a scale of 1 though 5, 1 being the lowest, 5 being the highest)</t>
  </si>
  <si>
    <t>Tier 2:
Building Shell Measures</t>
  </si>
  <si>
    <t>Source: Program tracking data.</t>
  </si>
  <si>
    <t>Total Reported Energy Savings value was not broken out by Standard and Specialty</t>
  </si>
  <si>
    <t>Total Reported Demand Savings value was not broken out by Standard and Specialty</t>
  </si>
  <si>
    <t>In-Service Rate - LEDs Obtained in 2016 (Combined GMO and KCP&amp;L-MO)</t>
  </si>
  <si>
    <t>Results of RCT T Test Checks: KCP&amp;L-MO 2016 Expansion*</t>
  </si>
  <si>
    <t>KCP&amp;L-MO 2016 Expansion</t>
  </si>
  <si>
    <t xml:space="preserve">Note: BYOD thermostats not included in energy savings calculations. </t>
  </si>
  <si>
    <t>Energy Analyzer: Figure (below)</t>
  </si>
  <si>
    <t xml:space="preserve">Navigant’s HOU and CF are lower. </t>
  </si>
  <si>
    <t>Higher Persons per Household, higher minutes per day</t>
  </si>
  <si>
    <t>Navigant’s HOU and CF are lower.</t>
  </si>
  <si>
    <t xml:space="preserve">Used </t>
  </si>
  <si>
    <t>higher minutes per day</t>
  </si>
  <si>
    <t xml:space="preserve">Common area HOU and CF are higher. </t>
  </si>
  <si>
    <t>Tier NTG</t>
  </si>
  <si>
    <t>-- SO and NPSO are not provided through the DEM approach</t>
  </si>
  <si>
    <t>Billing analysis is inherently net</t>
  </si>
  <si>
    <t>Participant Satisfaction with SBL Program (on a scale of 1 though 5, 1 being the lowest, 5 being the highest)</t>
  </si>
  <si>
    <t>Source: Navigant survey of participants; n=21</t>
  </si>
  <si>
    <t>Source: Navigant survey of trade ally; n=12</t>
  </si>
  <si>
    <t>Verified Inputs for Lighting Projects</t>
  </si>
  <si>
    <t xml:space="preserve">          1.02 </t>
  </si>
  <si>
    <t xml:space="preserve">          1.04 </t>
  </si>
  <si>
    <t xml:space="preserve">          0.62 </t>
  </si>
  <si>
    <t xml:space="preserve">        5,144 </t>
  </si>
  <si>
    <t xml:space="preserve">          1.21 </t>
  </si>
  <si>
    <t xml:space="preserve">          1.44 </t>
  </si>
  <si>
    <t xml:space="preserve">          0.75 </t>
  </si>
  <si>
    <t xml:space="preserve">        4,484 </t>
  </si>
  <si>
    <t xml:space="preserve">          1.09 </t>
  </si>
  <si>
    <t xml:space="preserve">          1.36 </t>
  </si>
  <si>
    <t xml:space="preserve">          0.67 </t>
  </si>
  <si>
    <t xml:space="preserve">        5,280 </t>
  </si>
  <si>
    <t xml:space="preserve">          1.12 </t>
  </si>
  <si>
    <t xml:space="preserve">          1.29 </t>
  </si>
  <si>
    <t xml:space="preserve">          0.83 </t>
  </si>
  <si>
    <t xml:space="preserve">        5,662 </t>
  </si>
  <si>
    <t xml:space="preserve">          1.18 </t>
  </si>
  <si>
    <t xml:space="preserve">          1.35 </t>
  </si>
  <si>
    <t xml:space="preserve">          0.59 </t>
  </si>
  <si>
    <t xml:space="preserve">        4,074 </t>
  </si>
  <si>
    <t xml:space="preserve">          1.00 </t>
  </si>
  <si>
    <t xml:space="preserve">          1.22 </t>
  </si>
  <si>
    <t xml:space="preserve">          0.64 </t>
  </si>
  <si>
    <t xml:space="preserve">        4,110 </t>
  </si>
  <si>
    <t xml:space="preserve">          1.00 </t>
  </si>
  <si>
    <t xml:space="preserve">          1.00 </t>
  </si>
  <si>
    <t xml:space="preserve">               -   </t>
  </si>
  <si>
    <t xml:space="preserve">        4,702 </t>
  </si>
  <si>
    <t>Measures with 3% or more program level savings and their effect on Program Level Realization Rate</t>
  </si>
  <si>
    <t>Measure name</t>
  </si>
  <si>
    <t>Primary Key</t>
  </si>
  <si>
    <t>RR kWh</t>
  </si>
  <si>
    <t>RR kW</t>
  </si>
  <si>
    <t>Effect on Energy RR</t>
  </si>
  <si>
    <t>Effect on Demand RR</t>
  </si>
  <si>
    <t>0217</t>
  </si>
  <si>
    <t>0214</t>
  </si>
  <si>
    <t>0216</t>
  </si>
  <si>
    <t>0201</t>
  </si>
  <si>
    <t>0179</t>
  </si>
  <si>
    <t>0195</t>
  </si>
  <si>
    <t>0072</t>
  </si>
  <si>
    <t>0200</t>
  </si>
  <si>
    <t>TOTAL</t>
  </si>
  <si>
    <t>LED High Bay 176-350W</t>
  </si>
  <si>
    <t>LED Low Bay 30-70W</t>
  </si>
  <si>
    <t>LED High Bay 111-175W</t>
  </si>
  <si>
    <t>LED linear replacement lamp replacing a 4' T8, T12, or T5 lamp (Eligible for lighting optimization if applicable to project)</t>
  </si>
  <si>
    <t>Directional LED Bulb (&lt;15W)</t>
  </si>
  <si>
    <t>Exterior LED replacing 251-400W HID</t>
  </si>
  <si>
    <t>Lighting Optimization - Remove 4ft Lamp from T8 System</t>
  </si>
  <si>
    <t>Parking Garage LED replacing ≤ 100W HID</t>
  </si>
  <si>
    <t>Note: Gross realization rates are the ratio of verified gross savings to reported gross savings and indicates the accuracy of deemed savings tracked by GMO.</t>
  </si>
  <si>
    <t>Demand (kW) Impact By Event</t>
  </si>
  <si>
    <t>Benefit-Cost Ratios by Program and Cost Test – PY2016</t>
  </si>
  <si>
    <t>INF*</t>
  </si>
  <si>
    <t>Home Lighting Rebate***</t>
  </si>
  <si>
    <t>** Navigant did not perform benefit-cost calculations for the Online Home Energy Audit, Online Business Energy Audit, Block Bidding, Strategic Energy Management, or Income-Eligible Weatherization programs because KCP&amp;L-MO does not claim savings for these programs and therefore Navigant did not verify savings.</t>
  </si>
  <si>
    <t>Benefit-Cost Ratios by Program and Cost Test – PY2016-PY2018</t>
  </si>
  <si>
    <t>Benefit-Cost Ratios by Program Groups and Cost Test – PY2016</t>
  </si>
  <si>
    <t>*Inclusive of administrative costs for educational program costs, market research, software development, and EM&amp;V.</t>
  </si>
  <si>
    <t>MEEIA 3-Year Target (kW)</t>
  </si>
  <si>
    <t>Total Number of Loggers Installed</t>
  </si>
  <si>
    <t>Percentage of Reported savings kWh</t>
  </si>
  <si>
    <t>Percentage of Reported savings kW</t>
  </si>
  <si>
    <t>Per-Unit Energy Savings (kWh)</t>
  </si>
  <si>
    <t>Verified Energy at Customer Meter (kWh)</t>
  </si>
  <si>
    <t>Per-Unit Demand Savings (kW)</t>
  </si>
  <si>
    <t>% of Total Program kW Savings</t>
  </si>
  <si>
    <t xml:space="preserve">Home Online Energy Audit </t>
  </si>
  <si>
    <t xml:space="preserve">Business Online Energy Audit </t>
  </si>
  <si>
    <t>Income-Eligible Multifamily</t>
  </si>
  <si>
    <t>Replace on Burnout</t>
  </si>
  <si>
    <t>An EFLH of 982 was used to verify savings, versus the deemed value of 1,215. N-Factor verified as 22.5 vs. claimed 18.5.   Latent Multiplier verified as 3.6 vs. claimed 5.8.</t>
  </si>
  <si>
    <t>An EFLH of 982 was used to verify savings, versus the deemed value of 1,215.   Claimed algorithm, values, and units differ from IL TRM v5 algorithm. Other differences include heating efficiency and Adjustment values.</t>
  </si>
  <si>
    <t>An EFLH of 982 was used to verify savings, versus the deemed value of 1,215.</t>
  </si>
  <si>
    <t xml:space="preserve">An efficient EER of 12, based on the IL TRM v5, versus the deemed baseline EER of 12.5. </t>
  </si>
  <si>
    <t xml:space="preserve">Tracking Data consistently verified higher installed SEER and installed HSPF than claimed.  Verified heating capacity lower than claimed.  </t>
  </si>
  <si>
    <t>Reported savings include demand savings due to both EER and HSPF change.  IL TRM v5 demand algorithm only includes savings due to EER change.  Verified EERee frequently lower than claimed.</t>
  </si>
  <si>
    <t>Baseline SEER and HSPF reported values very low as this is not actually an early retirement measure.  (Verified SEERbase 14, reported 10.  Verified HSPFbase 8.2, reported 3.41.) Additionally, variations in Heating Full Load Hours (verified 1376 vs. reported 2.009) and Cooling Full Load Hours (verified 982 vs. reported 1,215) contributed to the difference in savings</t>
  </si>
  <si>
    <t>Reported savings include demand savings due to both EER and HSPF change.  IL TRM v5 demand algorithm only includes savings due to EER change.</t>
  </si>
  <si>
    <t>Daily hot water usage reported 50 gallons vs. verified 45 gallons.</t>
  </si>
  <si>
    <t>Air Conditioner, Replace on Burnout</t>
  </si>
  <si>
    <t>Heat Pump, Replace on Burnout</t>
  </si>
  <si>
    <t>Heating Capacity assigned by using a representative sample then normalized to cooling capacity in order to assign heating capacity for each unit.</t>
  </si>
  <si>
    <t>HVAC FR</t>
  </si>
  <si>
    <t>N-Factor verified as 22.5 vs. claimed 18.5.   Latent Multiplier verified as 3.6 vs. claimed 5.8.</t>
  </si>
  <si>
    <t>Measures with 2% or more program level savings and their effect on Program Level Realization Rate</t>
  </si>
  <si>
    <t>LED Linear replacement lamp replacing a 4' T8, T12, or T5 Lamp</t>
  </si>
  <si>
    <t>Exterior LED replacing &gt; 400W Fixture</t>
  </si>
  <si>
    <t>Wall-Mount Occupancy Sensor</t>
  </si>
  <si>
    <t>Occupancy or Vacancy Sensors</t>
  </si>
  <si>
    <t>Remaining Measures</t>
  </si>
  <si>
    <t>Reference No.: 185775</t>
  </si>
  <si>
    <t> (5,955)</t>
  </si>
  <si>
    <t xml:space="preserve">Note: The NTG ratio is rounded to the nearest 100th. </t>
  </si>
  <si>
    <t>Program Year Savings From Model (all HH)</t>
  </si>
  <si>
    <t>PPR Detailed Model Results</t>
  </si>
  <si>
    <t>Coefficient</t>
  </si>
  <si>
    <t>treatmentTRUE</t>
  </si>
  <si>
    <t>adc_pre</t>
  </si>
  <si>
    <t>month1</t>
  </si>
  <si>
    <t>month2</t>
  </si>
  <si>
    <t>month3</t>
  </si>
  <si>
    <t>month4</t>
  </si>
  <si>
    <t>month5</t>
  </si>
  <si>
    <t>month6</t>
  </si>
  <si>
    <t>month7</t>
  </si>
  <si>
    <t>month8</t>
  </si>
  <si>
    <t>month9</t>
  </si>
  <si>
    <t>month10</t>
  </si>
  <si>
    <t>month11</t>
  </si>
  <si>
    <t>month12</t>
  </si>
  <si>
    <t>adc_pre:month2</t>
  </si>
  <si>
    <t>adc_pre:month3</t>
  </si>
  <si>
    <t>adc_pre:month4</t>
  </si>
  <si>
    <t>adc_pre:month5</t>
  </si>
  <si>
    <t>adc_pre:month6</t>
  </si>
  <si>
    <t>adc_pre:month7</t>
  </si>
  <si>
    <t>adc_pre:month8</t>
  </si>
  <si>
    <t>adc_pre:month9</t>
  </si>
  <si>
    <t>adc_pre:month10</t>
  </si>
  <si>
    <t>adc_pre:month11</t>
  </si>
  <si>
    <t>adc_pre:month12</t>
  </si>
  <si>
    <t>LFER Detailed Model Results</t>
  </si>
  <si>
    <t>post</t>
  </si>
  <si>
    <t>post:treatmentTRUE</t>
  </si>
  <si>
    <t>Reported kWh*</t>
  </si>
  <si>
    <t>Reported kW*</t>
  </si>
  <si>
    <t>*Difference in Reported energy of 745 kWh and demand of 2 kW is due to "Other" measure categories</t>
  </si>
  <si>
    <t>Adjusted efficient and baseline GPM</t>
  </si>
  <si>
    <t>Rebate Costs</t>
  </si>
  <si>
    <t>Indirect Program Admin Costs</t>
  </si>
  <si>
    <t>Total Costs</t>
  </si>
  <si>
    <t>Benefits from Energy Savings</t>
  </si>
  <si>
    <t>Benefits from Demand Savings</t>
  </si>
  <si>
    <t>Total Benefits</t>
  </si>
  <si>
    <t>Total Net Benefits</t>
  </si>
  <si>
    <t>BUSINESS EER - Custom</t>
  </si>
  <si>
    <t>*</t>
  </si>
  <si>
    <t>BUSINESS EER - Standard</t>
  </si>
  <si>
    <t>Portfolio Total</t>
  </si>
  <si>
    <t>*KCP&amp;L allocates indirect program adminstrative costs to programs as a percentage of total budget. These costs are not tracked separatly from direct program adminstative costs and are therefore included in that total.</t>
  </si>
  <si>
    <t>N/A - Savings not claimed in PY2016</t>
  </si>
  <si>
    <t>1.0 based on analysis approach generating net results</t>
  </si>
  <si>
    <t>Standard &amp; SBL Program Sampling for GMO and KMO Combined - Energy Savings</t>
  </si>
  <si>
    <t>Population</t>
  </si>
  <si>
    <t>Sample</t>
  </si>
  <si>
    <t>Year-End Population</t>
  </si>
  <si>
    <t>Reported kWh Savings</t>
  </si>
  <si>
    <t>Sample Size</t>
  </si>
  <si>
    <t>Source: C&amp;I Standard and SBL Program Tracking Databases and Navigant analysis</t>
  </si>
  <si>
    <t>Standard &amp; SBL Program Sampling for GMO and KMO Combined - Demand Savings</t>
  </si>
  <si>
    <t>Reported kW Savings</t>
  </si>
  <si>
    <t>Standard &amp; SBL</t>
  </si>
  <si>
    <t>Mid-Year Population and Sample Sizes - Residential Sales</t>
  </si>
  <si>
    <t>End-of-Year Population and Sample Sizes - Residential Sales</t>
  </si>
  <si>
    <t>Mid-Year Population and Sample Sizes - Cross Sector Sales</t>
  </si>
  <si>
    <t>Based on a 4% cross-sector sales rate; savings also adjust for an in-service rate</t>
  </si>
  <si>
    <t>Source: Home Lighting Rebate Tracking Database</t>
  </si>
  <si>
    <t>End-of-Year Population and Sample Sizes - Cross Sector Sales</t>
  </si>
  <si>
    <t>End-of-Year Residential Leakage Sales</t>
  </si>
  <si>
    <t>Based on a 12% leakage rate; savings also adjust for an in-service rate</t>
  </si>
  <si>
    <t>Mid-Year Residential Leakage Sales</t>
  </si>
  <si>
    <t>Counts include application of leakage and C&amp;I installations, savings also adjust for an in-service rate</t>
  </si>
  <si>
    <t>Source: Home Lighting Rebate Tracking Database, adjusted for leakage and cross-sector sales</t>
  </si>
  <si>
    <t>Direct Program Admin Costs**</t>
  </si>
  <si>
    <t>** Portfolio Total Direct Program Admin Costs include a Portfolio cost of $1672.84 which represents costs that are not allocated to a specific program.</t>
  </si>
  <si>
    <t>Business EER - SEM</t>
  </si>
  <si>
    <r>
      <rPr>
        <b/>
        <sz val="10"/>
        <rFont val="Arial"/>
        <family val="2"/>
      </rPr>
      <t>Copyright</t>
    </r>
    <r>
      <rPr>
        <sz val="10"/>
        <rFont val="Arial"/>
        <family val="2"/>
      </rPr>
      <t xml:space="preserve">
This report is protected by copyright. Any copying, reproduction, publication, dissemination or transmittal in any form without the express written consent of Navigant Consulting, Inc. (Navigant) and KCP&amp;L is prohibited.
</t>
    </r>
    <r>
      <rPr>
        <b/>
        <sz val="10"/>
        <rFont val="Arial"/>
        <family val="2"/>
      </rPr>
      <t>Disclaimer</t>
    </r>
    <r>
      <rPr>
        <sz val="10"/>
        <rFont val="Arial"/>
        <family val="2"/>
      </rPr>
      <t xml:space="preserve">
This report (“report”) was prepared for KCP&amp;L on terms specifically limiting the liability of Navigant Consulting, Inc. (Navigant), and is not to be distributed without Navigant’s prior written consent. Navigant’s conclusions are the results of the exercise of its reasonable professional judgment. By the reader’s acceptance of this report, you hereby agree and acknowledge that (a) your use of the report will be limited solely for internal purpose, (b) you will not distribute a copy of this report to any third party without Navigant’s express prior written consent, and (c) you are bound by the disclaimers and/or limitations on liability otherwise set forth in the report. Navigant does not make any representations or warranties of any kind with respect to (i) the accuracy or completeness of the information contained in the report, (ii) the presence or absence of any errors or omissions contained in the report, (iii) any work performed by Navigant in connection with or using the report, or (iv) any conclusions reached by Navigant as a result of the report. Any use of or reliance on the report, or decisions to be made based on it, are the reader’s responsibility. Navigant accepts no duty of care or liability of any kind whatsoever to you, and all parties waive and release Navigant from all claims, liabilities and damages, if any, suffered as a result of decisions made, or not made, or actions taken, or not taken, based on this report.
</t>
    </r>
    <r>
      <rPr>
        <b/>
        <sz val="10"/>
        <rFont val="Arial"/>
        <family val="2"/>
      </rPr>
      <t xml:space="preserve">
</t>
    </r>
    <r>
      <rPr>
        <sz val="10"/>
        <rFont val="Arial"/>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</si>
</sst>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5">
    <numFmt numFmtId="41" formatCode="_(* #,##0_);_(* \(#,##0\);_(* &quot;-&quot;_);_(@_)"/>
    <numFmt numFmtId="44" formatCode="_(&quot;$&quot;* #,##0.00_);_(&quot;$&quot;* \(#,##0.00\);_(&quot;$&quot;* &quot;-&quot;??_);_(@_)"/>
    <numFmt numFmtId="43" formatCode="_(* #,##0.00_);_(* \(#,##0.00\);_(* &quot;-&quot;??_);_(@_)"/>
    <numFmt numFmtId="164" formatCode="_(* #,##0_);_(* \(#,##0\);_(* &quot;-&quot;??_);_(@_)"/>
    <numFmt numFmtId="165" formatCode="_(&quot;$&quot;* #,##0_);_(&quot;$&quot;* \(#,##0\);_(&quot;$&quot;* &quot;-&quot;??_);_(@_)"/>
    <numFmt numFmtId="166" formatCode="0.0%"/>
    <numFmt numFmtId="167" formatCode="_(&quot;$&quot;* #,##0.0_);_(&quot;$&quot;* \(#,##0.0\);_(&quot;$&quot;* &quot;-&quot;??_);_(@_)"/>
    <numFmt numFmtId="168" formatCode="#,##0.0"/>
    <numFmt numFmtId="169" formatCode="#,###,##0"/>
    <numFmt numFmtId="170" formatCode="0.0"/>
    <numFmt numFmtId="171" formatCode="###0.00_)"/>
    <numFmt numFmtId="172" formatCode="General_)"/>
    <numFmt numFmtId="173" formatCode="0.0_)"/>
    <numFmt numFmtId="174" formatCode="_([$$-409]* #,##0.00_);_([$$-409]* \(#,##0.00\);_([$$-409]* &quot;-&quot;??_);_(@_)"/>
    <numFmt numFmtId="175" formatCode="_(* #,##0.0_);_(* \(#,##0.0\);_(* &quot;-&quot;?_);_(@_)"/>
    <numFmt numFmtId="176" formatCode="_(* #,##0.0_);_(* \(#,##0.0\);_(* &quot;-&quot;??_);_(@_)"/>
    <numFmt numFmtId="177" formatCode="0.000"/>
    <numFmt numFmtId="178" formatCode="#,##0.000"/>
    <numFmt numFmtId="179" formatCode="0.000%"/>
    <numFmt numFmtId="180" formatCode="[$-409]h:mm\ AM/PM;@"/>
    <numFmt numFmtId="181" formatCode="_(* #,##0.00_);_(* \(#,##0.00\);_(* &quot;-&quot;?_);_(@_)"/>
    <numFmt numFmtId="182" formatCode="_(* #,##0.0_);_(* \(#,##0.0\);_(* &quot;-&quot;_);_(@_)"/>
    <numFmt numFmtId="183" formatCode="_(* #,##0.00_);_(* \(#,##0.00\);_(* &quot;-&quot;_);_(@_)"/>
    <numFmt numFmtId="184" formatCode="[$-409]mmm\-yy;@"/>
    <numFmt numFmtId="185" formatCode="_(* #,##0.0000_);_(* \(#,##0.0000\);_(* &quot;-&quot;??_);_(@_)"/>
  </numFmts>
  <fonts count="147">
    <font>
      <sz val="10"/>
      <name val="Arial"/>
    </font>
    <font>
      <sz val="10"/>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0"/>
      <name val="Arial"/>
      <family val="2"/>
    </font>
    <font>
      <sz val="10"/>
      <color indexed="62"/>
      <name val="Arial"/>
      <family val="2"/>
    </font>
    <font>
      <u val="singleAccounting"/>
      <sz val="10"/>
      <name val="Arial"/>
      <family val="2"/>
    </font>
    <font>
      <sz val="8"/>
      <name val="Arial"/>
      <family val="2"/>
    </font>
    <font>
      <sz val="10"/>
      <name val="Arial"/>
      <family val="2"/>
    </font>
    <font>
      <sz val="10"/>
      <name val="Times New Roman"/>
      <family val="1"/>
    </font>
    <font>
      <sz val="24"/>
      <name val="Arial Black"/>
      <family val="2"/>
    </font>
    <font>
      <sz val="24"/>
      <name val="Arial"/>
      <family val="2"/>
    </font>
    <font>
      <b/>
      <sz val="18"/>
      <name val="Arial"/>
      <family val="2"/>
    </font>
    <font>
      <sz val="14"/>
      <name val="Arial"/>
      <family val="2"/>
    </font>
    <font>
      <b/>
      <sz val="12"/>
      <name val="Arial"/>
      <family val="2"/>
    </font>
    <font>
      <u/>
      <sz val="10"/>
      <color indexed="12"/>
      <name val="Times New Roman"/>
      <family val="1"/>
    </font>
    <font>
      <i/>
      <sz val="10"/>
      <name val="Arial"/>
      <family val="2"/>
    </font>
    <font>
      <u/>
      <sz val="10"/>
      <color indexed="12"/>
      <name val="Arial"/>
      <family val="2"/>
    </font>
    <font>
      <b/>
      <sz val="10"/>
      <color indexed="9"/>
      <name val="Arial"/>
      <family val="2"/>
    </font>
    <font>
      <b/>
      <sz val="16"/>
      <color indexed="9"/>
      <name val="Arial"/>
      <family val="2"/>
    </font>
    <font>
      <i/>
      <sz val="8"/>
      <name val="Arial"/>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indexed="8"/>
      <name val="Calibri"/>
      <family val="2"/>
    </font>
    <font>
      <sz val="10"/>
      <color indexed="8"/>
      <name val="Verdana"/>
      <family val="2"/>
    </font>
    <font>
      <b/>
      <sz val="10"/>
      <color indexed="54"/>
      <name val="Verdana"/>
      <family val="2"/>
    </font>
    <font>
      <b/>
      <sz val="11"/>
      <color indexed="9"/>
      <name val="Verdana"/>
      <family val="2"/>
    </font>
    <font>
      <sz val="11"/>
      <color indexed="8"/>
      <name val="Verdana"/>
      <family val="2"/>
    </font>
    <font>
      <b/>
      <sz val="11"/>
      <color indexed="8"/>
      <name val="Verdana"/>
      <family val="2"/>
    </font>
    <font>
      <sz val="11"/>
      <color indexed="8"/>
      <name val="Arial"/>
      <family val="2"/>
    </font>
    <font>
      <sz val="10"/>
      <color indexed="9"/>
      <name val="Verdana"/>
      <family val="2"/>
    </font>
    <font>
      <sz val="10"/>
      <name val="Arial"/>
      <family val="2"/>
      <charset val="204"/>
    </font>
    <font>
      <b/>
      <sz val="10"/>
      <color indexed="8"/>
      <name val="Arial"/>
      <family val="2"/>
    </font>
    <font>
      <u/>
      <sz val="10"/>
      <color rgb="FF7030A0"/>
      <name val="Arial"/>
      <family val="2"/>
    </font>
    <font>
      <b/>
      <sz val="15"/>
      <color indexed="56"/>
      <name val="Calibri"/>
      <family val="2"/>
      <scheme val="minor"/>
    </font>
    <font>
      <b/>
      <sz val="13"/>
      <color indexed="56"/>
      <name val="Calibri"/>
      <family val="2"/>
      <scheme val="minor"/>
    </font>
    <font>
      <b/>
      <sz val="11"/>
      <color indexed="56"/>
      <name val="Calibri"/>
      <family val="2"/>
      <scheme val="minor"/>
    </font>
    <font>
      <u/>
      <sz val="11"/>
      <color theme="10"/>
      <name val="Calibri"/>
      <family val="2"/>
      <scheme val="minor"/>
    </font>
    <font>
      <b/>
      <sz val="18"/>
      <color indexed="56"/>
      <name val="Cambria"/>
      <family val="2"/>
      <scheme val="major"/>
    </font>
    <font>
      <sz val="11"/>
      <color theme="1"/>
      <name val="Arial"/>
      <family val="2"/>
    </font>
    <font>
      <sz val="10"/>
      <color theme="1"/>
      <name val="Arial"/>
      <family val="2"/>
    </font>
    <font>
      <sz val="10"/>
      <name val="Geneva"/>
    </font>
    <font>
      <sz val="9"/>
      <name val="Times New Roman"/>
      <family val="1"/>
    </font>
    <font>
      <b/>
      <sz val="9"/>
      <name val="Times New Roman"/>
      <family val="1"/>
    </font>
    <font>
      <sz val="10"/>
      <name val="Helvetica-Narrow"/>
    </font>
    <font>
      <sz val="10"/>
      <name val="Helvetica-Narrow"/>
      <family val="2"/>
    </font>
    <font>
      <sz val="10"/>
      <name val="Verdana"/>
      <family val="2"/>
    </font>
    <font>
      <sz val="10"/>
      <name val="Helv"/>
    </font>
    <font>
      <sz val="10"/>
      <color indexed="8"/>
      <name val="Arial"/>
      <family val="2"/>
    </font>
    <font>
      <b/>
      <sz val="11"/>
      <color indexed="56"/>
      <name val="Calibri"/>
      <family val="2"/>
    </font>
    <font>
      <b/>
      <sz val="10"/>
      <name val="Helv"/>
    </font>
    <font>
      <u/>
      <sz val="10"/>
      <color theme="10"/>
      <name val="Arial"/>
      <family val="2"/>
    </font>
    <font>
      <u/>
      <sz val="9.35"/>
      <color theme="10"/>
      <name val="Arial"/>
      <family val="2"/>
    </font>
    <font>
      <u/>
      <sz val="9.35"/>
      <color theme="10"/>
      <name val="Calibri"/>
      <family val="2"/>
    </font>
    <font>
      <u/>
      <sz val="11"/>
      <color theme="10"/>
      <name val="Calibri"/>
      <family val="2"/>
    </font>
    <font>
      <b/>
      <sz val="6"/>
      <color indexed="18"/>
      <name val="Arial"/>
      <family val="2"/>
    </font>
    <font>
      <u/>
      <sz val="10"/>
      <color indexed="36"/>
      <name val="Arial"/>
      <family val="2"/>
    </font>
    <font>
      <sz val="10"/>
      <color rgb="FF000000"/>
      <name val="Arial"/>
      <family val="2"/>
    </font>
    <font>
      <b/>
      <sz val="8"/>
      <color indexed="8"/>
      <name val="Arial"/>
      <family val="2"/>
    </font>
    <font>
      <i/>
      <sz val="9"/>
      <color indexed="8"/>
      <name val="Arial"/>
      <family val="2"/>
    </font>
    <font>
      <i/>
      <sz val="10"/>
      <color indexed="8"/>
      <name val="Arial"/>
      <family val="2"/>
    </font>
    <font>
      <sz val="8"/>
      <name val="Helvetica-Narrow"/>
    </font>
    <font>
      <sz val="8"/>
      <name val="Helvetica-Narrow"/>
      <family val="2"/>
    </font>
    <font>
      <sz val="24"/>
      <name val="Helv"/>
    </font>
    <font>
      <b/>
      <sz val="14"/>
      <name val="Helv"/>
    </font>
    <font>
      <sz val="8"/>
      <color theme="1"/>
      <name val="Calibri"/>
      <family val="2"/>
      <scheme val="minor"/>
    </font>
    <font>
      <sz val="12"/>
      <name val="Helv"/>
    </font>
    <font>
      <sz val="10"/>
      <name val="MS Sans Serif"/>
      <family val="2"/>
    </font>
    <font>
      <sz val="9"/>
      <name val="Geneva"/>
      <family val="2"/>
    </font>
    <font>
      <sz val="8"/>
      <name val="Helvetica"/>
    </font>
    <font>
      <sz val="8"/>
      <name val="Helvetica"/>
      <family val="2"/>
    </font>
    <font>
      <sz val="9"/>
      <name val="Verdana"/>
      <family val="2"/>
    </font>
    <font>
      <i/>
      <sz val="9"/>
      <color indexed="60"/>
      <name val="Verdana"/>
      <family val="2"/>
    </font>
    <font>
      <b/>
      <sz val="9"/>
      <name val="Verdana"/>
      <family val="2"/>
    </font>
    <font>
      <b/>
      <sz val="9"/>
      <name val="Arial"/>
      <family val="2"/>
    </font>
    <font>
      <b/>
      <sz val="10"/>
      <color indexed="37"/>
      <name val="Arial"/>
      <family val="2"/>
    </font>
    <font>
      <b/>
      <sz val="12"/>
      <color indexed="8"/>
      <name val="Arial"/>
      <family val="2"/>
    </font>
    <font>
      <b/>
      <sz val="10"/>
      <color indexed="18"/>
      <name val="Arial"/>
      <family val="2"/>
    </font>
    <font>
      <b/>
      <i/>
      <sz val="12"/>
      <color indexed="8"/>
      <name val="Arial"/>
      <family val="2"/>
    </font>
    <font>
      <b/>
      <i/>
      <sz val="12"/>
      <color indexed="10"/>
      <name val="Arial"/>
      <family val="2"/>
    </font>
    <font>
      <b/>
      <u/>
      <sz val="10"/>
      <color indexed="9"/>
      <name val="Arial"/>
      <family val="2"/>
    </font>
    <font>
      <b/>
      <i/>
      <sz val="10"/>
      <color indexed="18"/>
      <name val="Arial"/>
      <family val="2"/>
    </font>
    <font>
      <b/>
      <i/>
      <sz val="10"/>
      <color indexed="8"/>
      <name val="Arial"/>
      <family val="2"/>
    </font>
    <font>
      <sz val="10"/>
      <color rgb="FF545759"/>
      <name val="Arial"/>
      <family val="2"/>
    </font>
    <font>
      <u/>
      <sz val="10"/>
      <color rgb="FF95D600"/>
      <name val="Arial"/>
      <family val="2"/>
    </font>
    <font>
      <b/>
      <sz val="18"/>
      <color rgb="FF555759"/>
      <name val="Arial"/>
      <family val="2"/>
    </font>
    <font>
      <b/>
      <sz val="10"/>
      <color rgb="FF555759"/>
      <name val="Arial"/>
      <family val="2"/>
    </font>
    <font>
      <b/>
      <sz val="12"/>
      <color theme="4"/>
      <name val="Arial"/>
      <family val="2"/>
    </font>
    <font>
      <b/>
      <sz val="10"/>
      <color theme="0"/>
      <name val="Arial"/>
      <family val="2"/>
    </font>
    <font>
      <b/>
      <i/>
      <sz val="10"/>
      <color theme="5"/>
      <name val="Arial"/>
      <family val="2"/>
    </font>
    <font>
      <b/>
      <sz val="10"/>
      <color rgb="FFFFFFFF"/>
      <name val="Arial"/>
      <family val="2"/>
    </font>
    <font>
      <b/>
      <sz val="10"/>
      <color rgb="FF000000"/>
      <name val="Arial"/>
      <family val="2"/>
    </font>
    <font>
      <sz val="10"/>
      <color rgb="FFFFFFFF"/>
      <name val="Arial"/>
      <family val="2"/>
    </font>
    <font>
      <sz val="10"/>
      <color rgb="FFFF0000"/>
      <name val="Arial"/>
      <family val="2"/>
    </font>
    <font>
      <b/>
      <i/>
      <sz val="10"/>
      <color theme="0"/>
      <name val="Arial"/>
      <family val="2"/>
    </font>
    <font>
      <b/>
      <sz val="10"/>
      <color rgb="FFFF0000"/>
      <name val="Arial"/>
      <family val="2"/>
    </font>
    <font>
      <sz val="10"/>
      <color theme="4"/>
      <name val="Arial"/>
      <family val="2"/>
    </font>
    <font>
      <sz val="11"/>
      <color rgb="FFFF0000"/>
      <name val="Arial"/>
      <family val="2"/>
    </font>
    <font>
      <b/>
      <sz val="10"/>
      <color theme="4"/>
      <name val="Arial"/>
      <family val="2"/>
    </font>
    <font>
      <sz val="8"/>
      <color rgb="FF000000"/>
      <name val="Arial"/>
      <family val="2"/>
    </font>
    <font>
      <sz val="9"/>
      <color rgb="FF000000"/>
      <name val="Arial"/>
      <family val="2"/>
    </font>
    <font>
      <b/>
      <sz val="9"/>
      <color rgb="FFFFFFFF"/>
      <name val="Arial"/>
      <family val="2"/>
    </font>
    <font>
      <b/>
      <sz val="26"/>
      <color rgb="FFFF0000"/>
      <name val="Arial"/>
      <family val="2"/>
    </font>
    <font>
      <b/>
      <i/>
      <sz val="10"/>
      <color theme="8" tint="-0.249977111117893"/>
      <name val="Arial"/>
      <family val="2"/>
    </font>
    <font>
      <b/>
      <sz val="10"/>
      <color theme="1"/>
      <name val="Arial"/>
      <family val="2"/>
    </font>
    <font>
      <b/>
      <sz val="10"/>
      <color rgb="FF555759"/>
      <name val="Arial"/>
      <family val="2"/>
    </font>
    <font>
      <sz val="10"/>
      <name val="Arial"/>
      <family val="2"/>
    </font>
    <font>
      <b/>
      <sz val="12"/>
      <name val="Arial"/>
      <family val="2"/>
    </font>
    <font>
      <b/>
      <sz val="10"/>
      <name val="Arial"/>
      <family val="2"/>
    </font>
    <font>
      <b/>
      <sz val="10"/>
      <color theme="0"/>
      <name val="Arial"/>
      <family val="2"/>
    </font>
    <font>
      <sz val="10"/>
      <color indexed="62"/>
      <name val="Arial"/>
      <family val="2"/>
    </font>
    <font>
      <b/>
      <sz val="10"/>
      <color rgb="FFFFFFFF"/>
      <name val="Arial"/>
      <family val="2"/>
    </font>
    <font>
      <sz val="10"/>
      <color rgb="FF000000"/>
      <name val="Arial"/>
      <family val="2"/>
    </font>
    <font>
      <i/>
      <sz val="8"/>
      <name val="Arial"/>
      <family val="2"/>
    </font>
    <font>
      <u val="singleAccounting"/>
      <sz val="10"/>
      <name val="Arial"/>
      <family val="2"/>
    </font>
    <font>
      <sz val="8"/>
      <name val="Arial"/>
      <family val="2"/>
    </font>
    <font>
      <b/>
      <sz val="10.5"/>
      <name val="Arial"/>
      <family val="2"/>
    </font>
    <font>
      <b/>
      <i/>
      <sz val="10.5"/>
      <name val="Arial"/>
      <family val="2"/>
    </font>
    <font>
      <sz val="10"/>
      <color indexed="12"/>
      <name val="Arial"/>
      <family val="2"/>
    </font>
    <font>
      <sz val="10"/>
      <color theme="0"/>
      <name val="Arial"/>
      <family val="2"/>
    </font>
    <font>
      <sz val="11"/>
      <color rgb="FF000000"/>
      <name val="Calibri"/>
      <family val="2"/>
    </font>
    <font>
      <b/>
      <sz val="11"/>
      <color rgb="FF000000"/>
      <name val="Calibri"/>
      <family val="2"/>
    </font>
    <font>
      <sz val="10"/>
      <color theme="1"/>
      <name val="Times New Roman"/>
      <family val="2"/>
    </font>
    <font>
      <sz val="10"/>
      <color rgb="FF3F3F76"/>
      <name val="Arial"/>
      <family val="2"/>
    </font>
    <font>
      <sz val="10"/>
      <name val="Arial Unicode MS"/>
      <family val="2"/>
    </font>
    <font>
      <sz val="9"/>
      <name val="Arial"/>
      <family val="2"/>
    </font>
    <font>
      <sz val="9"/>
      <color rgb="FFFFFFFF"/>
      <name val="Arial"/>
      <family val="2"/>
    </font>
    <font>
      <b/>
      <sz val="8"/>
      <color rgb="FFFFFFFF"/>
      <name val="Arial"/>
      <family val="2"/>
    </font>
  </fonts>
  <fills count="88">
    <fill>
      <patternFill patternType="none"/>
    </fill>
    <fill>
      <patternFill patternType="gray125"/>
    </fill>
    <fill>
      <patternFill patternType="solid">
        <fgColor indexed="22"/>
        <bgColor indexed="64"/>
      </patternFill>
    </fill>
    <fill>
      <patternFill patternType="solid">
        <fgColor indexed="65"/>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26"/>
      </patternFill>
    </fill>
    <fill>
      <patternFill patternType="solid">
        <fgColor indexed="53"/>
      </patternFill>
    </fill>
    <fill>
      <patternFill patternType="solid">
        <fgColor indexed="22"/>
      </patternFill>
    </fill>
    <fill>
      <patternFill patternType="solid">
        <fgColor indexed="27"/>
        <bgColor indexed="64"/>
      </patternFill>
    </fill>
    <fill>
      <patternFill patternType="solid">
        <fgColor indexed="9"/>
        <bgColor indexed="64"/>
      </patternFill>
    </fill>
    <fill>
      <patternFill patternType="solid">
        <fgColor indexed="24"/>
        <bgColor indexed="64"/>
      </patternFill>
    </fill>
    <fill>
      <patternFill patternType="solid">
        <fgColor indexed="31"/>
        <bgColor indexed="64"/>
      </patternFill>
    </fill>
    <fill>
      <patternFill patternType="gray0625">
        <fgColor indexed="9"/>
      </patternFill>
    </fill>
    <fill>
      <patternFill patternType="lightGray">
        <fgColor indexed="9"/>
      </patternFill>
    </fill>
    <fill>
      <patternFill patternType="gray0625">
        <fgColor indexed="9"/>
        <bgColor indexed="9"/>
      </patternFill>
    </fill>
    <fill>
      <patternFill patternType="solid">
        <fgColor indexed="9"/>
        <bgColor indexed="9"/>
      </patternFill>
    </fill>
    <fill>
      <patternFill patternType="solid">
        <fgColor rgb="FFFFFFFF"/>
        <bgColor rgb="FFFFFFFF"/>
      </patternFill>
    </fill>
    <fill>
      <patternFill patternType="solid">
        <fgColor indexed="42"/>
        <bgColor indexed="9"/>
      </patternFill>
    </fill>
    <fill>
      <patternFill patternType="mediumGray">
        <fgColor indexed="9"/>
        <bgColor indexed="31"/>
      </patternFill>
    </fill>
    <fill>
      <patternFill patternType="mediumGray">
        <fgColor indexed="9"/>
        <bgColor indexed="44"/>
      </patternFill>
    </fill>
    <fill>
      <patternFill patternType="solid">
        <fgColor indexed="57"/>
        <bgColor indexed="9"/>
      </patternFill>
    </fill>
    <fill>
      <patternFill patternType="mediumGray">
        <fgColor indexed="9"/>
        <bgColor indexed="29"/>
      </patternFill>
    </fill>
    <fill>
      <patternFill patternType="mediumGray">
        <fgColor indexed="22"/>
        <bgColor indexed="31"/>
      </patternFill>
    </fill>
    <fill>
      <patternFill patternType="mediumGray">
        <fgColor indexed="22"/>
        <bgColor indexed="44"/>
      </patternFill>
    </fill>
    <fill>
      <patternFill patternType="solid">
        <fgColor indexed="52"/>
        <bgColor indexed="64"/>
      </patternFill>
    </fill>
    <fill>
      <patternFill patternType="mediumGray">
        <fgColor indexed="9"/>
        <bgColor indexed="52"/>
      </patternFill>
    </fill>
    <fill>
      <patternFill patternType="lightGray">
        <fgColor indexed="13"/>
      </patternFill>
    </fill>
    <fill>
      <patternFill patternType="lightGray">
        <fgColor indexed="9"/>
        <bgColor indexed="9"/>
      </patternFill>
    </fill>
    <fill>
      <patternFill patternType="lightGray">
        <fgColor indexed="22"/>
      </patternFill>
    </fill>
    <fill>
      <patternFill patternType="solid">
        <fgColor rgb="FF95D600"/>
        <bgColor indexed="64"/>
      </patternFill>
    </fill>
    <fill>
      <patternFill patternType="solid">
        <fgColor rgb="FF555759"/>
        <bgColor indexed="64"/>
      </patternFill>
    </fill>
    <fill>
      <patternFill patternType="solid">
        <fgColor theme="5"/>
        <bgColor indexed="64"/>
      </patternFill>
    </fill>
    <fill>
      <patternFill patternType="solid">
        <fgColor theme="5" tint="0.79998168889431442"/>
        <bgColor indexed="64"/>
      </patternFill>
    </fill>
    <fill>
      <patternFill patternType="solid">
        <fgColor rgb="FFF2F2F2"/>
        <bgColor indexed="64"/>
      </patternFill>
    </fill>
    <fill>
      <patternFill patternType="solid">
        <fgColor rgb="FFFFFFFF"/>
        <bgColor indexed="64"/>
      </patternFill>
    </fill>
    <fill>
      <patternFill patternType="solid">
        <fgColor rgb="FF00B0F0"/>
        <bgColor indexed="64"/>
      </patternFill>
    </fill>
    <fill>
      <patternFill patternType="solid">
        <fgColor theme="2"/>
        <bgColor indexed="64"/>
      </patternFill>
    </fill>
    <fill>
      <patternFill patternType="solid">
        <fgColor rgb="FFD9D9D9"/>
        <bgColor indexed="64"/>
      </patternFill>
    </fill>
    <fill>
      <patternFill patternType="solid">
        <fgColor rgb="FF555759"/>
        <bgColor rgb="FF000000"/>
      </patternFill>
    </fill>
    <fill>
      <patternFill patternType="solid">
        <fgColor theme="6" tint="0.39997558519241921"/>
        <bgColor indexed="64"/>
      </patternFill>
    </fill>
    <fill>
      <patternFill patternType="solid">
        <fgColor theme="4"/>
        <bgColor indexed="64"/>
      </patternFill>
    </fill>
  </fills>
  <borders count="11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22"/>
      </bottom>
      <diagonal/>
    </border>
    <border>
      <left style="thin">
        <color indexed="24"/>
      </left>
      <right style="thin">
        <color indexed="24"/>
      </right>
      <top style="thin">
        <color indexed="24"/>
      </top>
      <bottom style="thin">
        <color indexed="2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bottom style="medium">
        <color theme="4"/>
      </bottom>
      <diagonal/>
    </border>
    <border>
      <left/>
      <right/>
      <top/>
      <bottom style="medium">
        <color rgb="FFDCDDDE"/>
      </bottom>
      <diagonal/>
    </border>
    <border>
      <left/>
      <right/>
      <top/>
      <bottom style="thick">
        <color rgb="FF95D600"/>
      </bottom>
      <diagonal/>
    </border>
    <border>
      <left/>
      <right style="medium">
        <color indexed="64"/>
      </right>
      <top/>
      <bottom style="thick">
        <color rgb="FF95D600"/>
      </bottom>
      <diagonal/>
    </border>
    <border>
      <left/>
      <right style="medium">
        <color indexed="64"/>
      </right>
      <top/>
      <bottom style="medium">
        <color rgb="FFDCDDDE"/>
      </bottom>
      <diagonal/>
    </border>
    <border>
      <left/>
      <right/>
      <top/>
      <bottom style="medium">
        <color rgb="FF555759"/>
      </bottom>
      <diagonal/>
    </border>
    <border>
      <left/>
      <right/>
      <top style="medium">
        <color rgb="FFDCDDDE"/>
      </top>
      <bottom/>
      <diagonal/>
    </border>
    <border>
      <left/>
      <right/>
      <top/>
      <bottom style="medium">
        <color rgb="FFFFFFFF"/>
      </bottom>
      <diagonal/>
    </border>
    <border>
      <left style="medium">
        <color indexed="64"/>
      </left>
      <right/>
      <top/>
      <bottom style="medium">
        <color rgb="FFFFFFFF"/>
      </bottom>
      <diagonal/>
    </border>
    <border>
      <left style="medium">
        <color indexed="64"/>
      </left>
      <right/>
      <top/>
      <bottom style="medium">
        <color rgb="FFDCDDDE"/>
      </bottom>
      <diagonal/>
    </border>
    <border>
      <left style="medium">
        <color indexed="64"/>
      </left>
      <right/>
      <top style="medium">
        <color rgb="FFFFFFFF"/>
      </top>
      <bottom style="thick">
        <color rgb="FF95D600"/>
      </bottom>
      <diagonal/>
    </border>
    <border>
      <left/>
      <right/>
      <top style="medium">
        <color rgb="FFFFFFFF"/>
      </top>
      <bottom style="thick">
        <color rgb="FF95D600"/>
      </bottom>
      <diagonal/>
    </border>
    <border>
      <left/>
      <right/>
      <top style="thick">
        <color rgb="FF95D600"/>
      </top>
      <bottom/>
      <diagonal/>
    </border>
    <border>
      <left style="thin">
        <color theme="2" tint="-9.9978637043366805E-2"/>
      </left>
      <right/>
      <top/>
      <bottom/>
      <diagonal/>
    </border>
    <border>
      <left/>
      <right style="medium">
        <color indexed="64"/>
      </right>
      <top style="medium">
        <color rgb="FFDCDDDE"/>
      </top>
      <bottom style="medium">
        <color rgb="FFDCDDDE"/>
      </bottom>
      <diagonal/>
    </border>
    <border>
      <left/>
      <right/>
      <top style="medium">
        <color rgb="FFDCDDDE"/>
      </top>
      <bottom style="medium">
        <color theme="5"/>
      </bottom>
      <diagonal/>
    </border>
    <border>
      <left/>
      <right/>
      <top style="medium">
        <color theme="5"/>
      </top>
      <bottom/>
      <diagonal/>
    </border>
    <border>
      <left style="medium">
        <color indexed="64"/>
      </left>
      <right/>
      <top style="medium">
        <color rgb="FFDCDDDE"/>
      </top>
      <bottom style="medium">
        <color theme="5"/>
      </bottom>
      <diagonal/>
    </border>
    <border>
      <left style="medium">
        <color indexed="64"/>
      </left>
      <right/>
      <top/>
      <bottom style="medium">
        <color theme="4"/>
      </bottom>
      <diagonal/>
    </border>
    <border>
      <left style="medium">
        <color indexed="64"/>
      </left>
      <right/>
      <top/>
      <bottom/>
      <diagonal/>
    </border>
    <border>
      <left style="medium">
        <color indexed="64"/>
      </left>
      <right/>
      <top/>
      <bottom style="thick">
        <color rgb="FF95D600"/>
      </bottom>
      <diagonal/>
    </border>
    <border>
      <left style="thin">
        <color theme="4"/>
      </left>
      <right/>
      <top/>
      <bottom/>
      <diagonal/>
    </border>
    <border>
      <left style="thin">
        <color theme="4"/>
      </left>
      <right/>
      <top/>
      <bottom style="medium">
        <color theme="4"/>
      </bottom>
      <diagonal/>
    </border>
    <border>
      <left/>
      <right/>
      <top/>
      <bottom style="thin">
        <color theme="4"/>
      </bottom>
      <diagonal/>
    </border>
    <border>
      <left style="thin">
        <color theme="4"/>
      </left>
      <right/>
      <top/>
      <bottom style="thin">
        <color theme="4"/>
      </bottom>
      <diagonal/>
    </border>
    <border>
      <left/>
      <right style="thin">
        <color theme="4"/>
      </right>
      <top/>
      <bottom/>
      <diagonal/>
    </border>
    <border>
      <left/>
      <right/>
      <top style="thin">
        <color auto="1"/>
      </top>
      <bottom style="double">
        <color auto="1"/>
      </bottom>
      <diagonal/>
    </border>
    <border>
      <left/>
      <right/>
      <top style="medium">
        <color theme="4"/>
      </top>
      <bottom/>
      <diagonal/>
    </border>
    <border>
      <left/>
      <right style="medium">
        <color theme="5" tint="0.39997558519241921"/>
      </right>
      <top/>
      <bottom/>
      <diagonal/>
    </border>
    <border>
      <left/>
      <right style="medium">
        <color theme="5" tint="0.39997558519241921"/>
      </right>
      <top style="medium">
        <color theme="4"/>
      </top>
      <bottom/>
      <diagonal/>
    </border>
    <border>
      <left style="medium">
        <color indexed="64"/>
      </left>
      <right style="medium">
        <color theme="5" tint="0.39997558519241921"/>
      </right>
      <top/>
      <bottom/>
      <diagonal/>
    </border>
    <border>
      <left/>
      <right style="medium">
        <color theme="5" tint="0.39997558519241921"/>
      </right>
      <top/>
      <bottom style="medium">
        <color theme="4"/>
      </bottom>
      <diagonal/>
    </border>
    <border>
      <left style="medium">
        <color indexed="64"/>
      </left>
      <right style="medium">
        <color theme="5" tint="0.39997558519241921"/>
      </right>
      <top/>
      <bottom style="medium">
        <color theme="4"/>
      </bottom>
      <diagonal/>
    </border>
    <border>
      <left/>
      <right/>
      <top/>
      <bottom style="medium">
        <color theme="5" tint="0.39997558519241921"/>
      </bottom>
      <diagonal/>
    </border>
    <border>
      <left/>
      <right/>
      <top/>
      <bottom style="thin">
        <color theme="5" tint="0.59999389629810485"/>
      </bottom>
      <diagonal/>
    </border>
    <border>
      <left/>
      <right style="medium">
        <color theme="5" tint="0.39997558519241921"/>
      </right>
      <top style="medium">
        <color theme="5" tint="0.39997558519241921"/>
      </top>
      <bottom style="medium">
        <color theme="4"/>
      </bottom>
      <diagonal/>
    </border>
    <border>
      <left/>
      <right/>
      <top style="medium">
        <color theme="5" tint="0.39997558519241921"/>
      </top>
      <bottom style="medium">
        <color theme="4"/>
      </bottom>
      <diagonal/>
    </border>
    <border>
      <left style="medium">
        <color theme="5" tint="0.39997558519241921"/>
      </left>
      <right/>
      <top/>
      <bottom style="medium">
        <color theme="5" tint="0.39997558519241921"/>
      </bottom>
      <diagonal/>
    </border>
    <border>
      <left/>
      <right style="medium">
        <color theme="5" tint="0.39997558519241921"/>
      </right>
      <top/>
      <bottom style="medium">
        <color theme="5" tint="0.39997558519241921"/>
      </bottom>
      <diagonal/>
    </border>
    <border>
      <left/>
      <right/>
      <top/>
      <bottom style="thin">
        <color indexed="64"/>
      </bottom>
      <diagonal/>
    </border>
    <border>
      <left style="medium">
        <color theme="5" tint="0.39997558519241921"/>
      </left>
      <right/>
      <top/>
      <bottom/>
      <diagonal/>
    </border>
    <border>
      <left style="medium">
        <color indexed="64"/>
      </left>
      <right/>
      <top/>
      <bottom style="thin">
        <color indexed="64"/>
      </bottom>
      <diagonal/>
    </border>
    <border>
      <left/>
      <right/>
      <top style="thin">
        <color theme="0" tint="-0.34998626667073579"/>
      </top>
      <bottom/>
      <diagonal/>
    </border>
    <border>
      <left/>
      <right style="thin">
        <color theme="4"/>
      </right>
      <top/>
      <bottom style="medium">
        <color theme="4"/>
      </bottom>
      <diagonal/>
    </border>
    <border>
      <left/>
      <right/>
      <top style="thin">
        <color auto="1"/>
      </top>
      <bottom/>
      <diagonal/>
    </border>
    <border>
      <left/>
      <right/>
      <top/>
      <bottom style="medium">
        <color auto="1"/>
      </bottom>
      <diagonal/>
    </border>
    <border>
      <left/>
      <right/>
      <top/>
      <bottom style="thick">
        <color rgb="FF92D050"/>
      </bottom>
      <diagonal/>
    </border>
    <border>
      <left/>
      <right/>
      <top style="thick">
        <color rgb="FF92D050"/>
      </top>
      <bottom style="thin">
        <color auto="1"/>
      </bottom>
      <diagonal/>
    </border>
    <border>
      <left/>
      <right/>
      <top/>
      <bottom style="double">
        <color auto="1"/>
      </bottom>
      <diagonal/>
    </border>
    <border>
      <left/>
      <right/>
      <top style="medium">
        <color rgb="FFD9D9D9"/>
      </top>
      <bottom style="medium">
        <color rgb="FFD9D9D9"/>
      </bottom>
      <diagonal/>
    </border>
    <border>
      <left/>
      <right/>
      <top/>
      <bottom style="medium">
        <color rgb="FFD9D9D9"/>
      </bottom>
      <diagonal/>
    </border>
    <border>
      <left/>
      <right/>
      <top style="thick">
        <color rgb="FF92D050"/>
      </top>
      <bottom style="medium">
        <color rgb="FFD9D9D9"/>
      </bottom>
      <diagonal/>
    </border>
    <border>
      <left/>
      <right/>
      <top style="medium">
        <color theme="4"/>
      </top>
      <bottom style="thin">
        <color indexed="64"/>
      </bottom>
      <diagonal/>
    </border>
    <border>
      <left style="medium">
        <color indexed="64"/>
      </left>
      <right/>
      <top style="thick">
        <color rgb="FF95D600"/>
      </top>
      <bottom/>
      <diagonal/>
    </border>
    <border>
      <left/>
      <right/>
      <top/>
      <bottom style="medium">
        <color theme="5"/>
      </bottom>
      <diagonal/>
    </border>
    <border>
      <left/>
      <right/>
      <top style="medium">
        <color rgb="FFFFFFFF"/>
      </top>
      <bottom style="thick">
        <color rgb="FF92D050"/>
      </bottom>
      <diagonal/>
    </border>
    <border>
      <left/>
      <right/>
      <top/>
      <bottom style="medium">
        <color rgb="FF95D600"/>
      </bottom>
      <diagonal/>
    </border>
    <border>
      <left/>
      <right/>
      <top style="medium">
        <color rgb="FFD9D9D9"/>
      </top>
      <bottom style="medium">
        <color auto="1"/>
      </bottom>
      <diagonal/>
    </border>
    <border>
      <left/>
      <right/>
      <top style="thin">
        <color indexed="64"/>
      </top>
      <bottom style="thin">
        <color indexed="64"/>
      </bottom>
      <diagonal/>
    </border>
    <border>
      <left/>
      <right/>
      <top/>
      <bottom style="medium">
        <color theme="5" tint="0.39994506668294322"/>
      </bottom>
      <diagonal/>
    </border>
    <border>
      <left/>
      <right/>
      <top style="medium">
        <color theme="5" tint="0.39994506668294322"/>
      </top>
      <bottom style="medium">
        <color theme="4"/>
      </bottom>
      <diagonal/>
    </border>
    <border>
      <left style="medium">
        <color theme="5" tint="0.39997558519241921"/>
      </left>
      <right/>
      <top/>
      <bottom style="medium">
        <color theme="5" tint="0.39994506668294322"/>
      </bottom>
      <diagonal/>
    </border>
    <border>
      <left style="medium">
        <color theme="5" tint="0.39994506668294322"/>
      </left>
      <right/>
      <top/>
      <bottom style="medium">
        <color theme="5" tint="0.39994506668294322"/>
      </bottom>
      <diagonal/>
    </border>
    <border>
      <left/>
      <right/>
      <top style="thick">
        <color rgb="FF92D050"/>
      </top>
      <bottom style="medium">
        <color theme="5"/>
      </bottom>
      <diagonal/>
    </border>
    <border>
      <left/>
      <right/>
      <top/>
      <bottom style="medium">
        <color indexed="3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style="thin">
        <color auto="1"/>
      </top>
      <bottom style="double">
        <color auto="1"/>
      </bottom>
      <diagonal/>
    </border>
    <border>
      <left/>
      <right/>
      <top style="medium">
        <color rgb="FFD9D9D9"/>
      </top>
      <bottom style="medium">
        <color theme="5"/>
      </bottom>
      <diagonal/>
    </border>
    <border>
      <left style="thin">
        <color indexed="64"/>
      </left>
      <right/>
      <top style="thin">
        <color indexed="64"/>
      </top>
      <bottom style="double">
        <color indexed="64"/>
      </bottom>
      <diagonal/>
    </border>
    <border>
      <left style="medium">
        <color theme="5" tint="0.39991454817346722"/>
      </left>
      <right/>
      <top/>
      <bottom style="medium">
        <color theme="5" tint="0.39997558519241921"/>
      </bottom>
      <diagonal/>
    </border>
    <border>
      <left style="medium">
        <color theme="5" tint="0.39994506668294322"/>
      </left>
      <right/>
      <top style="medium">
        <color theme="5" tint="0.39997558519241921"/>
      </top>
      <bottom style="medium">
        <color theme="4"/>
      </bottom>
      <diagonal/>
    </border>
    <border>
      <left/>
      <right/>
      <top style="medium">
        <color rgb="FFDCDDDE"/>
      </top>
      <bottom style="medium">
        <color rgb="FFDCDDDE"/>
      </bottom>
      <diagonal/>
    </border>
    <border>
      <left/>
      <right/>
      <top/>
      <bottom style="medium">
        <color indexed="64"/>
      </bottom>
      <diagonal/>
    </border>
    <border>
      <left/>
      <right/>
      <top style="medium">
        <color rgb="FFDCDDDE"/>
      </top>
      <bottom style="medium">
        <color indexed="64"/>
      </bottom>
      <diagonal/>
    </border>
    <border>
      <left style="medium">
        <color indexed="64"/>
      </left>
      <right/>
      <top style="medium">
        <color rgb="FFDCDDDE"/>
      </top>
      <bottom style="medium">
        <color indexed="64"/>
      </bottom>
      <diagonal/>
    </border>
    <border>
      <left/>
      <right/>
      <top style="medium">
        <color indexed="64"/>
      </top>
      <bottom/>
      <diagonal/>
    </border>
    <border>
      <left/>
      <right style="medium">
        <color indexed="64"/>
      </right>
      <top style="medium">
        <color rgb="FFDCDDDE"/>
      </top>
      <bottom style="medium">
        <color indexed="64"/>
      </bottom>
      <diagonal/>
    </border>
    <border>
      <left/>
      <right/>
      <top style="thin">
        <color auto="1"/>
      </top>
      <bottom style="thin">
        <color theme="0" tint="-0.34998626667073579"/>
      </bottom>
      <diagonal/>
    </border>
    <border>
      <left/>
      <right/>
      <top/>
      <bottom style="thin">
        <color theme="0" tint="-0.34998626667073579"/>
      </bottom>
      <diagonal/>
    </border>
    <border>
      <left/>
      <right/>
      <top style="thin">
        <color indexed="62"/>
      </top>
      <bottom style="double">
        <color indexed="62"/>
      </bottom>
      <diagonal/>
    </border>
    <border>
      <left style="thin">
        <color indexed="24"/>
      </left>
      <right style="thin">
        <color indexed="24"/>
      </right>
      <top style="thin">
        <color indexed="24"/>
      </top>
      <bottom style="thin">
        <color indexed="24"/>
      </bottom>
      <diagonal/>
    </border>
    <border>
      <left style="thin">
        <color indexed="64"/>
      </left>
      <right style="thin">
        <color indexed="64"/>
      </right>
      <top style="thin">
        <color indexed="64"/>
      </top>
      <bottom style="thin">
        <color indexed="64"/>
      </bottom>
      <diagonal/>
    </border>
    <border>
      <left/>
      <right/>
      <top style="thin">
        <color indexed="62"/>
      </top>
      <bottom style="double">
        <color indexed="62"/>
      </bottom>
      <diagonal/>
    </border>
    <border>
      <left style="medium">
        <color indexed="64"/>
      </left>
      <right style="thin">
        <color indexed="64"/>
      </right>
      <top style="thin">
        <color indexed="64"/>
      </top>
      <bottom style="thin">
        <color indexed="64"/>
      </bottom>
      <diagonal/>
    </border>
    <border>
      <left style="thin">
        <color indexed="24"/>
      </left>
      <right style="thin">
        <color indexed="24"/>
      </right>
      <top style="thin">
        <color indexed="24"/>
      </top>
      <bottom style="thin">
        <color indexed="2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right/>
      <top style="thin">
        <color auto="1"/>
      </top>
      <bottom style="double">
        <color auto="1"/>
      </bottom>
      <diagonal/>
    </border>
  </borders>
  <cellStyleXfs count="1962">
    <xf numFmtId="0" fontId="0" fillId="0" borderId="0"/>
    <xf numFmtId="43" fontId="8" fillId="0" borderId="0" applyFont="0" applyFill="0" applyBorder="0" applyAlignment="0" applyProtection="0"/>
    <xf numFmtId="44" fontId="8" fillId="0" borderId="0" applyFont="0" applyFill="0" applyBorder="0" applyAlignment="0" applyProtection="0"/>
    <xf numFmtId="0" fontId="20" fillId="0" borderId="0" applyNumberFormat="0" applyFill="0" applyBorder="0" applyAlignment="0" applyProtection="0">
      <alignment vertical="top"/>
      <protection locked="0"/>
    </xf>
    <xf numFmtId="0" fontId="8" fillId="0" borderId="0"/>
    <xf numFmtId="0" fontId="14" fillId="0" borderId="0"/>
    <xf numFmtId="0" fontId="13" fillId="0" borderId="0"/>
    <xf numFmtId="9" fontId="8" fillId="0" borderId="0" applyFont="0" applyFill="0" applyBorder="0" applyAlignment="0" applyProtection="0"/>
    <xf numFmtId="0" fontId="31" fillId="6" borderId="0" applyNumberFormat="0" applyBorder="0" applyAlignment="0" applyProtection="0"/>
    <xf numFmtId="0" fontId="32" fillId="7" borderId="0" applyNumberFormat="0" applyBorder="0" applyAlignment="0" applyProtection="0"/>
    <xf numFmtId="0" fontId="33" fillId="8" borderId="4" applyNumberFormat="0" applyAlignment="0" applyProtection="0"/>
    <xf numFmtId="0" fontId="36" fillId="0" borderId="6" applyNumberFormat="0" applyFill="0" applyAlignment="0" applyProtection="0"/>
    <xf numFmtId="0" fontId="37" fillId="10" borderId="7" applyNumberFormat="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7" fillId="33" borderId="0" applyNumberFormat="0" applyBorder="0" applyAlignment="0" applyProtection="0"/>
    <xf numFmtId="0" fontId="7" fillId="36" borderId="0" applyNumberFormat="0" applyBorder="0" applyAlignment="0" applyProtection="0"/>
    <xf numFmtId="0" fontId="7" fillId="13" borderId="0" applyNumberFormat="0" applyBorder="0" applyAlignment="0" applyProtection="0"/>
    <xf numFmtId="0" fontId="7" fillId="37" borderId="0" applyNumberFormat="0" applyBorder="0" applyAlignment="0" applyProtection="0"/>
    <xf numFmtId="0" fontId="7" fillId="17" borderId="0" applyNumberFormat="0" applyBorder="0" applyAlignment="0" applyProtection="0"/>
    <xf numFmtId="0" fontId="7" fillId="38" borderId="0" applyNumberFormat="0" applyBorder="0" applyAlignment="0" applyProtection="0"/>
    <xf numFmtId="0" fontId="7" fillId="21" borderId="0" applyNumberFormat="0" applyBorder="0" applyAlignment="0" applyProtection="0"/>
    <xf numFmtId="0" fontId="7" fillId="39" borderId="0" applyNumberFormat="0" applyBorder="0" applyAlignment="0" applyProtection="0"/>
    <xf numFmtId="0" fontId="7" fillId="25" borderId="0" applyNumberFormat="0" applyBorder="0" applyAlignment="0" applyProtection="0"/>
    <xf numFmtId="0" fontId="7" fillId="40" borderId="0" applyNumberFormat="0" applyBorder="0" applyAlignment="0" applyProtection="0"/>
    <xf numFmtId="0" fontId="7" fillId="29" borderId="0" applyNumberFormat="0" applyBorder="0" applyAlignment="0" applyProtection="0"/>
    <xf numFmtId="0" fontId="7" fillId="41" borderId="0" applyNumberFormat="0" applyBorder="0" applyAlignment="0" applyProtection="0"/>
    <xf numFmtId="0" fontId="7" fillId="14" borderId="0" applyNumberFormat="0" applyBorder="0" applyAlignment="0" applyProtection="0"/>
    <xf numFmtId="0" fontId="7" fillId="42" borderId="0" applyNumberFormat="0" applyBorder="0" applyAlignment="0" applyProtection="0"/>
    <xf numFmtId="0" fontId="7" fillId="18" borderId="0" applyNumberFormat="0" applyBorder="0" applyAlignment="0" applyProtection="0"/>
    <xf numFmtId="0" fontId="7" fillId="43" borderId="0" applyNumberFormat="0" applyBorder="0" applyAlignment="0" applyProtection="0"/>
    <xf numFmtId="0" fontId="7" fillId="22" borderId="0" applyNumberFormat="0" applyBorder="0" applyAlignment="0" applyProtection="0"/>
    <xf numFmtId="0" fontId="7" fillId="39" borderId="0" applyNumberFormat="0" applyBorder="0" applyAlignment="0" applyProtection="0"/>
    <xf numFmtId="0" fontId="7" fillId="26" borderId="0" applyNumberFormat="0" applyBorder="0" applyAlignment="0" applyProtection="0"/>
    <xf numFmtId="0" fontId="7" fillId="41" borderId="0" applyNumberFormat="0" applyBorder="0" applyAlignment="0" applyProtection="0"/>
    <xf numFmtId="0" fontId="7" fillId="30" borderId="0" applyNumberFormat="0" applyBorder="0" applyAlignment="0" applyProtection="0"/>
    <xf numFmtId="0" fontId="7" fillId="44" borderId="0" applyNumberFormat="0" applyBorder="0" applyAlignment="0" applyProtection="0"/>
    <xf numFmtId="0" fontId="7" fillId="34" borderId="0" applyNumberFormat="0" applyBorder="0" applyAlignment="0" applyProtection="0"/>
    <xf numFmtId="0" fontId="41" fillId="45" borderId="0" applyNumberFormat="0" applyBorder="0" applyAlignment="0" applyProtection="0"/>
    <xf numFmtId="0" fontId="41" fillId="15" borderId="0" applyNumberFormat="0" applyBorder="0" applyAlignment="0" applyProtection="0"/>
    <xf numFmtId="0" fontId="41" fillId="42" borderId="0" applyNumberFormat="0" applyBorder="0" applyAlignment="0" applyProtection="0"/>
    <xf numFmtId="0" fontId="41" fillId="19" borderId="0" applyNumberFormat="0" applyBorder="0" applyAlignment="0" applyProtection="0"/>
    <xf numFmtId="0" fontId="41" fillId="43" borderId="0" applyNumberFormat="0" applyBorder="0" applyAlignment="0" applyProtection="0"/>
    <xf numFmtId="0" fontId="41" fillId="23" borderId="0" applyNumberFormat="0" applyBorder="0" applyAlignment="0" applyProtection="0"/>
    <xf numFmtId="0" fontId="41" fillId="46" borderId="0" applyNumberFormat="0" applyBorder="0" applyAlignment="0" applyProtection="0"/>
    <xf numFmtId="0" fontId="41" fillId="27" borderId="0" applyNumberFormat="0" applyBorder="0" applyAlignment="0" applyProtection="0"/>
    <xf numFmtId="0" fontId="41" fillId="47" borderId="0" applyNumberFormat="0" applyBorder="0" applyAlignment="0" applyProtection="0"/>
    <xf numFmtId="0" fontId="41" fillId="31" borderId="0" applyNumberFormat="0" applyBorder="0" applyAlignment="0" applyProtection="0"/>
    <xf numFmtId="0" fontId="41" fillId="48" borderId="0" applyNumberFormat="0" applyBorder="0" applyAlignment="0" applyProtection="0"/>
    <xf numFmtId="0" fontId="41" fillId="35" borderId="0" applyNumberFormat="0" applyBorder="0" applyAlignment="0" applyProtection="0"/>
    <xf numFmtId="0" fontId="41" fillId="49" borderId="0" applyNumberFormat="0" applyBorder="0" applyAlignment="0" applyProtection="0"/>
    <xf numFmtId="0" fontId="41" fillId="12" borderId="0" applyNumberFormat="0" applyBorder="0" applyAlignment="0" applyProtection="0"/>
    <xf numFmtId="0" fontId="41" fillId="50" borderId="0" applyNumberFormat="0" applyBorder="0" applyAlignment="0" applyProtection="0"/>
    <xf numFmtId="0" fontId="41" fillId="16" borderId="0" applyNumberFormat="0" applyBorder="0" applyAlignment="0" applyProtection="0"/>
    <xf numFmtId="0" fontId="41" fillId="51" borderId="0" applyNumberFormat="0" applyBorder="0" applyAlignment="0" applyProtection="0"/>
    <xf numFmtId="0" fontId="41" fillId="20" borderId="0" applyNumberFormat="0" applyBorder="0" applyAlignment="0" applyProtection="0"/>
    <xf numFmtId="0" fontId="41" fillId="46" borderId="0" applyNumberFormat="0" applyBorder="0" applyAlignment="0" applyProtection="0"/>
    <xf numFmtId="0" fontId="41" fillId="24" borderId="0" applyNumberFormat="0" applyBorder="0" applyAlignment="0" applyProtection="0"/>
    <xf numFmtId="0" fontId="41" fillId="47" borderId="0" applyNumberFormat="0" applyBorder="0" applyAlignment="0" applyProtection="0"/>
    <xf numFmtId="0" fontId="41" fillId="28" borderId="0" applyNumberFormat="0" applyBorder="0" applyAlignment="0" applyProtection="0"/>
    <xf numFmtId="0" fontId="41" fillId="53" borderId="0" applyNumberFormat="0" applyBorder="0" applyAlignment="0" applyProtection="0"/>
    <xf numFmtId="0" fontId="41" fillId="32" borderId="0" applyNumberFormat="0" applyBorder="0" applyAlignment="0" applyProtection="0"/>
    <xf numFmtId="0" fontId="35" fillId="54" borderId="4" applyNumberFormat="0" applyAlignment="0" applyProtection="0"/>
    <xf numFmtId="0" fontId="35" fillId="9" borderId="4" applyNumberFormat="0" applyAlignment="0" applyProtection="0"/>
    <xf numFmtId="168" fontId="43" fillId="55" borderId="10">
      <alignment horizontal="right" vertical="center" indent="1"/>
    </xf>
    <xf numFmtId="168" fontId="43" fillId="55" borderId="10">
      <alignment horizontal="right" vertical="center" indent="1"/>
    </xf>
    <xf numFmtId="0" fontId="44" fillId="55" borderId="10">
      <alignment horizontal="left" vertical="center" indent="1"/>
    </xf>
    <xf numFmtId="0" fontId="8" fillId="56" borderId="11"/>
    <xf numFmtId="0" fontId="45" fillId="57" borderId="10">
      <alignment horizontal="center" vertical="center"/>
    </xf>
    <xf numFmtId="0" fontId="46" fillId="56" borderId="10">
      <alignment horizontal="center" vertical="center"/>
    </xf>
    <xf numFmtId="0" fontId="46" fillId="56" borderId="10">
      <alignment horizontal="center" vertical="center"/>
    </xf>
    <xf numFmtId="168" fontId="43" fillId="56" borderId="10">
      <alignment horizontal="right" vertical="center" indent="1"/>
    </xf>
    <xf numFmtId="0" fontId="8" fillId="56" borderId="0"/>
    <xf numFmtId="0" fontId="46" fillId="56" borderId="12">
      <alignment horizontal="left" vertical="center" indent="1"/>
    </xf>
    <xf numFmtId="0" fontId="47" fillId="56" borderId="13">
      <alignment horizontal="left" vertical="center" indent="1"/>
    </xf>
    <xf numFmtId="0" fontId="48" fillId="56" borderId="10">
      <alignment horizontal="left" vertical="center" indent="1"/>
    </xf>
    <xf numFmtId="168" fontId="43" fillId="56" borderId="10">
      <alignment horizontal="right" vertical="center" indent="1"/>
    </xf>
    <xf numFmtId="0" fontId="47" fillId="58" borderId="10">
      <alignment horizontal="left" vertical="center" indent="1"/>
    </xf>
    <xf numFmtId="0" fontId="49" fillId="57" borderId="10">
      <alignment horizontal="left" vertical="center" indent="1"/>
    </xf>
    <xf numFmtId="0" fontId="48" fillId="56" borderId="10">
      <alignment horizontal="left" vertical="center" indent="1"/>
    </xf>
    <xf numFmtId="0" fontId="44" fillId="56" borderId="10">
      <alignment horizontal="left" vertical="center" indent="1"/>
    </xf>
    <xf numFmtId="0" fontId="44" fillId="56" borderId="10">
      <alignment horizontal="left" vertical="center" wrapText="1" indent="1"/>
    </xf>
    <xf numFmtId="0" fontId="47" fillId="58" borderId="10">
      <alignment horizontal="left" vertical="center" indent="1"/>
    </xf>
    <xf numFmtId="0" fontId="47" fillId="58" borderId="10">
      <alignment horizontal="left" vertical="center" indent="1"/>
    </xf>
    <xf numFmtId="43" fontId="42" fillId="0" borderId="0" applyFont="0" applyFill="0" applyBorder="0" applyAlignment="0" applyProtection="0"/>
    <xf numFmtId="43" fontId="8" fillId="0" borderId="0" applyFont="0" applyFill="0" applyBorder="0" applyAlignment="0" applyProtection="0"/>
    <xf numFmtId="43" fontId="42" fillId="0" borderId="0" applyFont="0" applyFill="0" applyBorder="0" applyAlignment="0" applyProtection="0"/>
    <xf numFmtId="43" fontId="8" fillId="0" borderId="0" applyFont="0" applyFill="0" applyBorder="0" applyAlignment="0" applyProtection="0"/>
    <xf numFmtId="43" fontId="50" fillId="0" borderId="0" applyFont="0" applyFill="0" applyBorder="0" applyAlignment="0" applyProtection="0"/>
    <xf numFmtId="43" fontId="42" fillId="0" borderId="0" applyFont="0" applyFill="0" applyBorder="0" applyAlignment="0" applyProtection="0"/>
    <xf numFmtId="43" fontId="7" fillId="0" borderId="0" applyFont="0" applyFill="0" applyBorder="0" applyAlignment="0" applyProtection="0"/>
    <xf numFmtId="44" fontId="42" fillId="0" borderId="0" applyFont="0" applyFill="0" applyBorder="0" applyAlignment="0" applyProtection="0"/>
    <xf numFmtId="44" fontId="8" fillId="0" borderId="0" applyFont="0" applyFill="0" applyBorder="0" applyAlignment="0" applyProtection="0"/>
    <xf numFmtId="44" fontId="42" fillId="0" borderId="0" applyFont="0" applyFill="0" applyBorder="0" applyAlignment="0" applyProtection="0"/>
    <xf numFmtId="44" fontId="42" fillId="0" borderId="0" applyFont="0" applyFill="0" applyBorder="0" applyAlignment="0" applyProtection="0"/>
    <xf numFmtId="44" fontId="42"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42" fillId="0" borderId="0" applyFont="0" applyFill="0" applyBorder="0" applyAlignment="0" applyProtection="0"/>
    <xf numFmtId="44" fontId="42" fillId="0" borderId="0" applyFont="0" applyFill="0" applyBorder="0" applyAlignment="0" applyProtection="0"/>
    <xf numFmtId="44" fontId="7" fillId="0" borderId="0" applyFont="0" applyFill="0" applyBorder="0" applyAlignment="0" applyProtection="0"/>
    <xf numFmtId="44" fontId="42"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50" fillId="0" borderId="0" applyFont="0" applyFill="0" applyBorder="0" applyAlignment="0" applyProtection="0"/>
    <xf numFmtId="0" fontId="52" fillId="0" borderId="0" applyNumberFormat="0" applyFill="0" applyBorder="0" applyAlignment="0" applyProtection="0">
      <alignment vertical="top"/>
      <protection locked="0"/>
    </xf>
    <xf numFmtId="0" fontId="30" fillId="38" borderId="0" applyNumberFormat="0" applyBorder="0" applyAlignment="0" applyProtection="0"/>
    <xf numFmtId="0" fontId="30" fillId="5" borderId="0" applyNumberFormat="0" applyBorder="0" applyAlignment="0" applyProtection="0"/>
    <xf numFmtId="0" fontId="53" fillId="0" borderId="14" applyNumberFormat="0" applyFill="0" applyAlignment="0" applyProtection="0"/>
    <xf numFmtId="0" fontId="27" fillId="0" borderId="1" applyNumberFormat="0" applyFill="0" applyAlignment="0" applyProtection="0"/>
    <xf numFmtId="0" fontId="54" fillId="0" borderId="15" applyNumberFormat="0" applyFill="0" applyAlignment="0" applyProtection="0"/>
    <xf numFmtId="0" fontId="28" fillId="0" borderId="2" applyNumberFormat="0" applyFill="0" applyAlignment="0" applyProtection="0"/>
    <xf numFmtId="0" fontId="55" fillId="0" borderId="16" applyNumberFormat="0" applyFill="0" applyAlignment="0" applyProtection="0"/>
    <xf numFmtId="0" fontId="29" fillId="0" borderId="3" applyNumberFormat="0" applyFill="0" applyAlignment="0" applyProtection="0"/>
    <xf numFmtId="0" fontId="55" fillId="0" borderId="0" applyNumberFormat="0" applyFill="0" applyBorder="0" applyAlignment="0" applyProtection="0"/>
    <xf numFmtId="0" fontId="29" fillId="0" borderId="0" applyNumberFormat="0" applyFill="0" applyBorder="0" applyAlignment="0" applyProtection="0"/>
    <xf numFmtId="0" fontId="56" fillId="0" borderId="0" applyNumberFormat="0" applyFill="0" applyBorder="0" applyAlignment="0" applyProtection="0"/>
    <xf numFmtId="0" fontId="20" fillId="0" borderId="0" applyNumberFormat="0" applyFill="0" applyBorder="0" applyAlignment="0" applyProtection="0">
      <alignment vertical="top"/>
      <protection locked="0"/>
    </xf>
    <xf numFmtId="0" fontId="20" fillId="0" borderId="0" applyNumberFormat="0" applyFill="0" applyBorder="0" applyAlignment="0" applyProtection="0">
      <alignment vertical="top"/>
      <protection locked="0"/>
    </xf>
    <xf numFmtId="0" fontId="20" fillId="0" borderId="0" applyNumberFormat="0" applyFill="0" applyBorder="0" applyAlignment="0" applyProtection="0">
      <alignment vertical="top"/>
      <protection locked="0"/>
    </xf>
    <xf numFmtId="0" fontId="20" fillId="0" borderId="0" applyNumberFormat="0" applyFill="0" applyBorder="0" applyAlignment="0" applyProtection="0">
      <alignment vertical="top"/>
      <protection locked="0"/>
    </xf>
    <xf numFmtId="0" fontId="7" fillId="0" borderId="0"/>
    <xf numFmtId="0" fontId="50" fillId="0" borderId="0"/>
    <xf numFmtId="0" fontId="7" fillId="0" borderId="0"/>
    <xf numFmtId="0" fontId="7" fillId="0" borderId="0"/>
    <xf numFmtId="0" fontId="8" fillId="0" borderId="0"/>
    <xf numFmtId="0" fontId="7" fillId="0" borderId="0"/>
    <xf numFmtId="0" fontId="7" fillId="0" borderId="0"/>
    <xf numFmtId="0" fontId="7" fillId="0" borderId="0"/>
    <xf numFmtId="0" fontId="7" fillId="0" borderId="0"/>
    <xf numFmtId="0" fontId="7" fillId="0" borderId="0"/>
    <xf numFmtId="0" fontId="8" fillId="0" borderId="0"/>
    <xf numFmtId="0" fontId="8" fillId="0" borderId="0"/>
    <xf numFmtId="0" fontId="50" fillId="0" borderId="0"/>
    <xf numFmtId="0" fontId="8" fillId="0" borderId="0"/>
    <xf numFmtId="0" fontId="8" fillId="0" borderId="0"/>
    <xf numFmtId="0" fontId="7" fillId="0" borderId="0"/>
    <xf numFmtId="0" fontId="7" fillId="0" borderId="0"/>
    <xf numFmtId="0" fontId="7" fillId="0" borderId="0"/>
    <xf numFmtId="0" fontId="42" fillId="52" borderId="8" applyNumberFormat="0" applyFont="0" applyAlignment="0" applyProtection="0"/>
    <xf numFmtId="0" fontId="7" fillId="11" borderId="8" applyNumberFormat="0" applyFont="0" applyAlignment="0" applyProtection="0"/>
    <xf numFmtId="0" fontId="34" fillId="54" borderId="5" applyNumberFormat="0" applyAlignment="0" applyProtection="0"/>
    <xf numFmtId="0" fontId="34" fillId="9" borderId="5" applyNumberFormat="0" applyAlignment="0" applyProtection="0"/>
    <xf numFmtId="9" fontId="42" fillId="0" borderId="0" applyFont="0" applyFill="0" applyBorder="0" applyAlignment="0" applyProtection="0"/>
    <xf numFmtId="9" fontId="8" fillId="0" borderId="0" applyFont="0" applyFill="0" applyBorder="0" applyAlignment="0" applyProtection="0"/>
    <xf numFmtId="9" fontId="42" fillId="0" borderId="0" applyFont="0" applyFill="0" applyBorder="0" applyAlignment="0" applyProtection="0"/>
    <xf numFmtId="9" fontId="8" fillId="0" borderId="0" applyFont="0" applyFill="0" applyBorder="0" applyAlignment="0" applyProtection="0"/>
    <xf numFmtId="9" fontId="50" fillId="0" borderId="0" applyFont="0" applyFill="0" applyBorder="0" applyAlignment="0" applyProtection="0"/>
    <xf numFmtId="9" fontId="42" fillId="0" borderId="0" applyFont="0" applyFill="0" applyBorder="0" applyAlignment="0" applyProtection="0"/>
    <xf numFmtId="9" fontId="7" fillId="0" borderId="0" applyFont="0" applyFill="0" applyBorder="0" applyAlignment="0" applyProtection="0"/>
    <xf numFmtId="0" fontId="57" fillId="0" borderId="0" applyNumberFormat="0" applyFill="0" applyBorder="0" applyAlignment="0" applyProtection="0"/>
    <xf numFmtId="0" fontId="26" fillId="0" borderId="0" applyNumberFormat="0" applyFill="0" applyBorder="0" applyAlignment="0" applyProtection="0"/>
    <xf numFmtId="0" fontId="40" fillId="0" borderId="17" applyNumberFormat="0" applyFill="0" applyAlignment="0" applyProtection="0"/>
    <xf numFmtId="0" fontId="40" fillId="0" borderId="9" applyNumberFormat="0" applyFill="0" applyAlignment="0" applyProtection="0"/>
    <xf numFmtId="169" fontId="51" fillId="59" borderId="0" applyNumberFormat="0" applyBorder="0">
      <protection locked="0"/>
    </xf>
    <xf numFmtId="169" fontId="51" fillId="59" borderId="0" applyNumberFormat="0" applyBorder="0">
      <protection locked="0"/>
    </xf>
    <xf numFmtId="0" fontId="6" fillId="0" borderId="0"/>
    <xf numFmtId="170" fontId="60" fillId="0" borderId="0" applyFont="0" applyFill="0" applyBorder="0" applyAlignment="0" applyProtection="0"/>
    <xf numFmtId="2" fontId="60" fillId="0" borderId="0" applyFont="0" applyFill="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36"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3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38"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39"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40"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49" fontId="61" fillId="0" borderId="10" applyNumberFormat="0" applyFont="0" applyFill="0" applyBorder="0" applyProtection="0">
      <alignment horizontal="left" vertical="center" indent="2"/>
    </xf>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41"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42"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2" borderId="0" applyNumberFormat="0" applyBorder="0" applyAlignment="0" applyProtection="0"/>
    <xf numFmtId="0" fontId="6" fillId="22" borderId="0" applyNumberFormat="0" applyBorder="0" applyAlignment="0" applyProtection="0"/>
    <xf numFmtId="0" fontId="6" fillId="43" borderId="0" applyNumberFormat="0" applyBorder="0" applyAlignment="0" applyProtection="0"/>
    <xf numFmtId="0" fontId="6" fillId="22"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26" borderId="0" applyNumberFormat="0" applyBorder="0" applyAlignment="0" applyProtection="0"/>
    <xf numFmtId="0" fontId="6" fillId="26" borderId="0" applyNumberFormat="0" applyBorder="0" applyAlignment="0" applyProtection="0"/>
    <xf numFmtId="0" fontId="6" fillId="39" borderId="0" applyNumberFormat="0" applyBorder="0" applyAlignment="0" applyProtection="0"/>
    <xf numFmtId="0" fontId="6" fillId="26"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0" borderId="0" applyNumberFormat="0" applyBorder="0" applyAlignment="0" applyProtection="0"/>
    <xf numFmtId="0" fontId="6" fillId="30" borderId="0" applyNumberFormat="0" applyBorder="0" applyAlignment="0" applyProtection="0"/>
    <xf numFmtId="0" fontId="6" fillId="41" borderId="0" applyNumberFormat="0" applyBorder="0" applyAlignment="0" applyProtection="0"/>
    <xf numFmtId="0" fontId="6" fillId="30"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34" borderId="0" applyNumberFormat="0" applyBorder="0" applyAlignment="0" applyProtection="0"/>
    <xf numFmtId="0" fontId="6" fillId="34" borderId="0" applyNumberFormat="0" applyBorder="0" applyAlignment="0" applyProtection="0"/>
    <xf numFmtId="0" fontId="6" fillId="44" borderId="0" applyNumberFormat="0" applyBorder="0" applyAlignment="0" applyProtection="0"/>
    <xf numFmtId="0" fontId="6" fillId="34" borderId="0" applyNumberFormat="0" applyBorder="0" applyAlignment="0" applyProtection="0"/>
    <xf numFmtId="0" fontId="6" fillId="34" borderId="0" applyNumberFormat="0" applyBorder="0" applyAlignment="0" applyProtection="0"/>
    <xf numFmtId="49" fontId="61" fillId="0" borderId="18" applyNumberFormat="0" applyFont="0" applyFill="0" applyBorder="0" applyProtection="0">
      <alignment horizontal="left" vertical="center" indent="5"/>
    </xf>
    <xf numFmtId="4" fontId="62" fillId="0" borderId="19" applyFill="0" applyBorder="0" applyProtection="0">
      <alignment horizontal="right" vertical="center"/>
    </xf>
    <xf numFmtId="0" fontId="63" fillId="0" borderId="0"/>
    <xf numFmtId="0" fontId="64" fillId="0" borderId="0"/>
    <xf numFmtId="0" fontId="63" fillId="0" borderId="0"/>
    <xf numFmtId="0" fontId="64" fillId="0" borderId="0"/>
    <xf numFmtId="0" fontId="63" fillId="0" borderId="0"/>
    <xf numFmtId="0" fontId="64" fillId="0" borderId="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50" fillId="0" borderId="0" applyFont="0" applyFill="0" applyBorder="0" applyAlignment="0" applyProtection="0"/>
    <xf numFmtId="43" fontId="8"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6" fillId="0" borderId="0" applyFont="0" applyFill="0" applyBorder="0" applyAlignment="0" applyProtection="0"/>
    <xf numFmtId="43" fontId="8"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50" fillId="0" borderId="0" applyFont="0" applyFill="0" applyBorder="0" applyAlignment="0" applyProtection="0"/>
    <xf numFmtId="43" fontId="6"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42"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0" fontId="63" fillId="0" borderId="0"/>
    <xf numFmtId="0" fontId="64" fillId="0" borderId="0"/>
    <xf numFmtId="0" fontId="63" fillId="0" borderId="0"/>
    <xf numFmtId="0" fontId="64" fillId="0" borderId="0"/>
    <xf numFmtId="44" fontId="8" fillId="0" borderId="0" applyFont="0" applyFill="0" applyBorder="0" applyAlignment="0" applyProtection="0"/>
    <xf numFmtId="44" fontId="50" fillId="0" borderId="0" applyFont="0" applyFill="0" applyBorder="0" applyAlignment="0" applyProtection="0"/>
    <xf numFmtId="44" fontId="42" fillId="0" borderId="0" applyFont="0" applyFill="0" applyBorder="0" applyAlignment="0" applyProtection="0"/>
    <xf numFmtId="44" fontId="42" fillId="0" borderId="0" applyFont="0" applyFill="0" applyBorder="0" applyAlignment="0" applyProtection="0"/>
    <xf numFmtId="44" fontId="8" fillId="0" borderId="0" applyFont="0" applyFill="0" applyBorder="0" applyAlignment="0" applyProtection="0"/>
    <xf numFmtId="44" fontId="6" fillId="0" borderId="0" applyFont="0" applyFill="0" applyBorder="0" applyAlignment="0" applyProtection="0"/>
    <xf numFmtId="44" fontId="4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5"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42" fillId="0" borderId="0" applyFont="0" applyFill="0" applyBorder="0" applyAlignment="0" applyProtection="0"/>
    <xf numFmtId="44" fontId="6" fillId="0" borderId="0" applyFont="0" applyFill="0" applyBorder="0" applyAlignment="0" applyProtection="0"/>
    <xf numFmtId="44" fontId="42" fillId="0" borderId="0" applyFont="0" applyFill="0" applyBorder="0" applyAlignment="0" applyProtection="0"/>
    <xf numFmtId="44" fontId="6" fillId="0" borderId="0" applyFont="0" applyFill="0" applyBorder="0" applyAlignment="0" applyProtection="0"/>
    <xf numFmtId="44" fontId="4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8" fillId="0" borderId="0" applyFont="0" applyFill="0" applyBorder="0" applyAlignment="0" applyProtection="0"/>
    <xf numFmtId="171" fontId="66" fillId="0" borderId="20" applyNumberFormat="0" applyFill="0">
      <alignment horizontal="right"/>
    </xf>
    <xf numFmtId="169" fontId="67" fillId="60" borderId="0" applyNumberFormat="0" applyBorder="0">
      <protection locked="0"/>
    </xf>
    <xf numFmtId="0" fontId="68" fillId="0" borderId="16" applyNumberFormat="0" applyFill="0" applyAlignment="0" applyProtection="0"/>
    <xf numFmtId="0" fontId="69" fillId="0" borderId="20">
      <alignment horizontal="left"/>
    </xf>
    <xf numFmtId="0" fontId="70" fillId="0" borderId="0" applyNumberFormat="0" applyFill="0" applyBorder="0" applyAlignment="0" applyProtection="0">
      <alignment vertical="top"/>
      <protection locked="0"/>
    </xf>
    <xf numFmtId="0" fontId="56" fillId="0" borderId="0" applyNumberFormat="0" applyFill="0" applyBorder="0" applyAlignment="0" applyProtection="0"/>
    <xf numFmtId="0" fontId="71" fillId="0" borderId="0" applyNumberFormat="0" applyFill="0" applyBorder="0" applyAlignment="0" applyProtection="0">
      <alignment vertical="top"/>
      <protection locked="0"/>
    </xf>
    <xf numFmtId="0" fontId="22" fillId="0" borderId="0" applyNumberFormat="0" applyFill="0" applyBorder="0" applyAlignment="0" applyProtection="0">
      <alignment vertical="top"/>
      <protection locked="0"/>
    </xf>
    <xf numFmtId="0" fontId="20" fillId="0" borderId="0" applyNumberFormat="0" applyFill="0" applyBorder="0" applyAlignment="0" applyProtection="0">
      <alignment vertical="top"/>
      <protection locked="0"/>
    </xf>
    <xf numFmtId="0" fontId="72" fillId="0" borderId="0" applyNumberFormat="0" applyFill="0" applyBorder="0" applyAlignment="0" applyProtection="0">
      <alignment vertical="top"/>
      <protection locked="0"/>
    </xf>
    <xf numFmtId="0" fontId="20" fillId="0" borderId="0" applyNumberFormat="0" applyFill="0" applyBorder="0" applyAlignment="0" applyProtection="0">
      <alignment vertical="top"/>
      <protection locked="0"/>
    </xf>
    <xf numFmtId="0" fontId="73" fillId="0" borderId="0" applyNumberFormat="0" applyFill="0" applyBorder="0" applyAlignment="0" applyProtection="0">
      <alignment vertical="top"/>
      <protection locked="0"/>
    </xf>
    <xf numFmtId="0" fontId="73" fillId="0" borderId="0" applyNumberFormat="0" applyFill="0" applyBorder="0" applyAlignment="0" applyProtection="0">
      <alignment vertical="top"/>
      <protection locked="0"/>
    </xf>
    <xf numFmtId="169" fontId="74" fillId="59" borderId="0" applyNumberFormat="0" applyBorder="0">
      <alignment horizontal="left"/>
      <protection locked="0"/>
    </xf>
    <xf numFmtId="0" fontId="22" fillId="0" borderId="0" applyNumberFormat="0" applyFill="0" applyBorder="0" applyAlignment="0" applyProtection="0">
      <alignment vertical="top"/>
      <protection locked="0"/>
    </xf>
    <xf numFmtId="0" fontId="75" fillId="0" borderId="0" applyNumberFormat="0" applyFill="0" applyBorder="0" applyAlignment="0" applyProtection="0">
      <alignment vertical="top"/>
      <protection locked="0"/>
    </xf>
    <xf numFmtId="169" fontId="67" fillId="61" borderId="0" applyNumberFormat="0" applyBorder="0">
      <alignment horizontal="right"/>
      <protection locked="0"/>
    </xf>
    <xf numFmtId="169" fontId="67" fillId="62" borderId="0" applyNumberFormat="0" applyBorder="0">
      <alignment horizontal="right"/>
      <protection locked="0"/>
    </xf>
    <xf numFmtId="169" fontId="76" fillId="63" borderId="0" applyNumberFormat="0" applyBorder="0">
      <alignment horizontal="right"/>
      <protection locked="0"/>
    </xf>
    <xf numFmtId="169" fontId="77" fillId="61" borderId="0" applyNumberFormat="0" applyBorder="0">
      <alignment horizontal="right"/>
      <protection locked="0"/>
    </xf>
    <xf numFmtId="169" fontId="78" fillId="61" borderId="0" applyNumberFormat="0" applyBorder="0">
      <alignment horizontal="right"/>
      <protection locked="0"/>
    </xf>
    <xf numFmtId="169" fontId="79" fillId="64" borderId="0" applyNumberFormat="0" applyBorder="0">
      <alignment horizontal="right" vertical="center"/>
      <protection locked="0"/>
    </xf>
    <xf numFmtId="172" fontId="80" fillId="0" borderId="0"/>
    <xf numFmtId="172" fontId="81" fillId="0" borderId="0"/>
    <xf numFmtId="173" fontId="66" fillId="0" borderId="0"/>
    <xf numFmtId="173" fontId="66" fillId="0" borderId="0"/>
    <xf numFmtId="173" fontId="82" fillId="0" borderId="0"/>
    <xf numFmtId="173" fontId="82" fillId="0" borderId="0"/>
    <xf numFmtId="173" fontId="83" fillId="0" borderId="0"/>
    <xf numFmtId="173" fontId="66" fillId="0" borderId="0"/>
    <xf numFmtId="173" fontId="8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59"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84" fillId="0" borderId="0"/>
    <xf numFmtId="0" fontId="6" fillId="0" borderId="0"/>
    <xf numFmtId="37" fontId="85" fillId="0" borderId="0"/>
    <xf numFmtId="0" fontId="59" fillId="0" borderId="0"/>
    <xf numFmtId="37" fontId="85" fillId="0" borderId="0"/>
    <xf numFmtId="0" fontId="6" fillId="0" borderId="0"/>
    <xf numFmtId="0" fontId="6" fillId="0" borderId="0"/>
    <xf numFmtId="0" fontId="6" fillId="0" borderId="0"/>
    <xf numFmtId="0" fontId="6" fillId="0" borderId="0"/>
    <xf numFmtId="0" fontId="6" fillId="0" borderId="0"/>
    <xf numFmtId="0" fontId="6" fillId="0" borderId="0"/>
    <xf numFmtId="0" fontId="8" fillId="0" borderId="0"/>
    <xf numFmtId="0" fontId="59" fillId="0" borderId="0"/>
    <xf numFmtId="0" fontId="8" fillId="0" borderId="0"/>
    <xf numFmtId="0" fontId="8" fillId="0" borderId="0"/>
    <xf numFmtId="0" fontId="8" fillId="0" borderId="0"/>
    <xf numFmtId="0" fontId="8" fillId="0" borderId="0"/>
    <xf numFmtId="0" fontId="8" fillId="0" borderId="0"/>
    <xf numFmtId="0" fontId="6" fillId="0" borderId="0"/>
    <xf numFmtId="0" fontId="6" fillId="0" borderId="0"/>
    <xf numFmtId="0" fontId="8" fillId="0" borderId="0"/>
    <xf numFmtId="0" fontId="8" fillId="0" borderId="0"/>
    <xf numFmtId="0" fontId="8" fillId="0" borderId="0"/>
    <xf numFmtId="0" fontId="8" fillId="0" borderId="0"/>
    <xf numFmtId="0" fontId="6" fillId="0" borderId="0"/>
    <xf numFmtId="0" fontId="6" fillId="0" borderId="0"/>
    <xf numFmtId="0" fontId="6" fillId="0" borderId="0"/>
    <xf numFmtId="0" fontId="6" fillId="0" borderId="0"/>
    <xf numFmtId="0" fontId="6" fillId="0" borderId="0"/>
    <xf numFmtId="0" fontId="6" fillId="0" borderId="0"/>
    <xf numFmtId="0" fontId="8" fillId="0" borderId="0"/>
    <xf numFmtId="0" fontId="58" fillId="0" borderId="0"/>
    <xf numFmtId="0" fontId="6" fillId="0" borderId="0"/>
    <xf numFmtId="0" fontId="8" fillId="0" borderId="0"/>
    <xf numFmtId="0" fontId="8" fillId="0" borderId="0"/>
    <xf numFmtId="0" fontId="6" fillId="0" borderId="0"/>
    <xf numFmtId="0" fontId="6" fillId="0" borderId="0"/>
    <xf numFmtId="169" fontId="86" fillId="0" borderId="0" applyBorder="0"/>
    <xf numFmtId="0" fontId="6" fillId="0" borderId="0"/>
    <xf numFmtId="0" fontId="6" fillId="0" borderId="0"/>
    <xf numFmtId="0" fontId="8" fillId="0" borderId="0"/>
    <xf numFmtId="0" fontId="8" fillId="0" borderId="0"/>
    <xf numFmtId="0" fontId="6" fillId="0" borderId="0"/>
    <xf numFmtId="0" fontId="6" fillId="0" borderId="0"/>
    <xf numFmtId="0" fontId="8" fillId="0" borderId="0"/>
    <xf numFmtId="0" fontId="8" fillId="0" borderId="0"/>
    <xf numFmtId="0" fontId="8" fillId="0" borderId="0"/>
    <xf numFmtId="0" fontId="6" fillId="0" borderId="0"/>
    <xf numFmtId="0" fontId="6" fillId="0" borderId="0"/>
    <xf numFmtId="0" fontId="6" fillId="0" borderId="0"/>
    <xf numFmtId="0" fontId="6" fillId="0" borderId="0"/>
    <xf numFmtId="0" fontId="8" fillId="0" borderId="0"/>
    <xf numFmtId="0" fontId="6" fillId="0" borderId="0"/>
    <xf numFmtId="0" fontId="6" fillId="0" borderId="0"/>
    <xf numFmtId="0" fontId="6" fillId="0" borderId="0"/>
    <xf numFmtId="0" fontId="8" fillId="0" borderId="0"/>
    <xf numFmtId="0" fontId="6" fillId="0" borderId="0"/>
    <xf numFmtId="0" fontId="6" fillId="0" borderId="0"/>
    <xf numFmtId="0" fontId="6" fillId="0" borderId="0"/>
    <xf numFmtId="0" fontId="6"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6" fillId="0" borderId="0"/>
    <xf numFmtId="0" fontId="6" fillId="0" borderId="0"/>
    <xf numFmtId="0" fontId="6" fillId="0" borderId="0"/>
    <xf numFmtId="0" fontId="65" fillId="0" borderId="0"/>
    <xf numFmtId="0" fontId="8" fillId="0" borderId="0"/>
    <xf numFmtId="0" fontId="59" fillId="0" borderId="0"/>
    <xf numFmtId="0" fontId="87" fillId="0" borderId="0"/>
    <xf numFmtId="0" fontId="8" fillId="0" borderId="0"/>
    <xf numFmtId="174" fontId="8" fillId="0" borderId="0"/>
    <xf numFmtId="0" fontId="6" fillId="0" borderId="0"/>
    <xf numFmtId="0" fontId="6" fillId="0" borderId="0"/>
    <xf numFmtId="0" fontId="8" fillId="0" borderId="0"/>
    <xf numFmtId="0" fontId="65" fillId="0" borderId="0"/>
    <xf numFmtId="0" fontId="8" fillId="0" borderId="0"/>
    <xf numFmtId="0" fontId="6" fillId="0" borderId="0"/>
    <xf numFmtId="0" fontId="6" fillId="0" borderId="0"/>
    <xf numFmtId="0" fontId="6" fillId="0" borderId="0"/>
    <xf numFmtId="0" fontId="6" fillId="0" borderId="0"/>
    <xf numFmtId="0" fontId="6" fillId="0" borderId="0"/>
    <xf numFmtId="4" fontId="61" fillId="0" borderId="10" applyFill="0" applyBorder="0" applyProtection="0">
      <alignment horizontal="right" vertical="center"/>
    </xf>
    <xf numFmtId="0" fontId="88" fillId="2" borderId="0" applyNumberFormat="0" applyFont="0" applyBorder="0" applyAlignment="0" applyProtection="0"/>
    <xf numFmtId="0" fontId="89" fillId="2" borderId="0" applyNumberFormat="0" applyFont="0" applyBorder="0" applyAlignment="0" applyProtection="0"/>
    <xf numFmtId="0" fontId="6" fillId="11" borderId="8" applyNumberFormat="0" applyFont="0" applyAlignment="0" applyProtection="0"/>
    <xf numFmtId="0" fontId="6" fillId="11" borderId="8" applyNumberFormat="0" applyFont="0" applyAlignment="0" applyProtection="0"/>
    <xf numFmtId="0" fontId="6" fillId="11" borderId="8" applyNumberFormat="0" applyFont="0" applyAlignment="0" applyProtection="0"/>
    <xf numFmtId="0" fontId="42" fillId="52" borderId="8" applyNumberFormat="0" applyFont="0" applyAlignment="0" applyProtection="0"/>
    <xf numFmtId="0" fontId="6" fillId="11" borderId="8" applyNumberFormat="0" applyFont="0" applyAlignment="0" applyProtection="0"/>
    <xf numFmtId="0" fontId="6" fillId="11" borderId="8" applyNumberFormat="0" applyFont="0" applyAlignment="0" applyProtection="0"/>
    <xf numFmtId="9" fontId="42" fillId="0" borderId="0" applyFont="0" applyFill="0" applyBorder="0" applyAlignment="0" applyProtection="0"/>
    <xf numFmtId="9" fontId="50" fillId="0" borderId="0" applyFont="0" applyFill="0" applyBorder="0" applyAlignment="0" applyProtection="0"/>
    <xf numFmtId="9" fontId="8" fillId="0" borderId="0" applyFont="0" applyFill="0" applyBorder="0" applyAlignment="0" applyProtection="0"/>
    <xf numFmtId="9" fontId="42" fillId="0" borderId="0" applyFont="0" applyFill="0" applyBorder="0" applyAlignment="0" applyProtection="0"/>
    <xf numFmtId="9" fontId="42" fillId="0" borderId="0" applyFont="0" applyFill="0" applyBorder="0" applyAlignment="0" applyProtection="0"/>
    <xf numFmtId="9" fontId="8" fillId="0" borderId="0" applyFont="0" applyFill="0" applyBorder="0" applyAlignment="0" applyProtection="0"/>
    <xf numFmtId="9" fontId="58" fillId="0" borderId="0" applyFont="0" applyFill="0" applyBorder="0" applyAlignment="0" applyProtection="0"/>
    <xf numFmtId="9" fontId="58" fillId="0" borderId="0" applyFont="0" applyFill="0" applyBorder="0" applyAlignment="0" applyProtection="0"/>
    <xf numFmtId="9" fontId="65"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50" fillId="0" borderId="0" applyFont="0" applyFill="0" applyBorder="0" applyAlignment="0" applyProtection="0"/>
    <xf numFmtId="9" fontId="6" fillId="0" borderId="0" applyFont="0" applyFill="0" applyBorder="0" applyAlignment="0" applyProtection="0"/>
    <xf numFmtId="9" fontId="8" fillId="0" borderId="0" applyFont="0" applyFill="0" applyBorder="0" applyAlignment="0" applyProtection="0"/>
    <xf numFmtId="9" fontId="6" fillId="0" borderId="0" applyFont="0" applyFill="0" applyBorder="0" applyAlignment="0" applyProtection="0"/>
    <xf numFmtId="9" fontId="4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59"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8" fillId="0" borderId="0"/>
    <xf numFmtId="168" fontId="90" fillId="65" borderId="21">
      <alignment vertical="center"/>
    </xf>
    <xf numFmtId="166" fontId="91" fillId="65" borderId="21">
      <alignment vertical="center"/>
    </xf>
    <xf numFmtId="168" fontId="92" fillId="66" borderId="21">
      <alignment vertical="center"/>
    </xf>
    <xf numFmtId="0" fontId="8" fillId="67" borderId="22" applyBorder="0">
      <alignment horizontal="left" vertical="center"/>
    </xf>
    <xf numFmtId="49" fontId="8" fillId="68" borderId="10">
      <alignment vertical="center" wrapText="1"/>
    </xf>
    <xf numFmtId="0" fontId="8" fillId="69" borderId="23">
      <alignment horizontal="left" vertical="center" wrapText="1"/>
    </xf>
    <xf numFmtId="0" fontId="93" fillId="70" borderId="10">
      <alignment horizontal="left" vertical="center" wrapText="1"/>
    </xf>
    <xf numFmtId="0" fontId="8" fillId="71" borderId="10">
      <alignment horizontal="left" vertical="center" wrapText="1"/>
    </xf>
    <xf numFmtId="0" fontId="8" fillId="72" borderId="10">
      <alignment horizontal="left" vertical="center" wrapText="1"/>
    </xf>
    <xf numFmtId="169" fontId="94" fillId="73" borderId="0" applyNumberFormat="0" applyBorder="0">
      <alignment horizontal="center"/>
      <protection locked="0"/>
    </xf>
    <xf numFmtId="169" fontId="51" fillId="61" borderId="0" applyNumberFormat="0" applyBorder="0">
      <alignment horizontal="left"/>
      <protection locked="0"/>
    </xf>
    <xf numFmtId="169" fontId="67" fillId="62" borderId="0" applyNumberFormat="0" applyBorder="0">
      <alignment horizontal="left"/>
      <protection locked="0"/>
    </xf>
    <xf numFmtId="169" fontId="76" fillId="63" borderId="0" applyNumberFormat="0" applyBorder="0">
      <alignment horizontal="left"/>
      <protection locked="0"/>
    </xf>
    <xf numFmtId="169" fontId="95" fillId="60" borderId="0" applyNumberFormat="0" applyBorder="0">
      <alignment horizontal="center"/>
      <protection locked="0"/>
    </xf>
    <xf numFmtId="169" fontId="95" fillId="61" borderId="0" applyNumberFormat="0" applyBorder="0">
      <alignment horizontal="left"/>
      <protection locked="0"/>
    </xf>
    <xf numFmtId="169" fontId="96" fillId="60" borderId="0" applyNumberFormat="0" applyBorder="0">
      <protection locked="0"/>
    </xf>
    <xf numFmtId="169" fontId="51" fillId="62" borderId="0" applyNumberFormat="0" applyBorder="0">
      <alignment horizontal="left"/>
      <protection locked="0"/>
    </xf>
    <xf numFmtId="169" fontId="67" fillId="62" borderId="0" applyNumberFormat="0" applyBorder="0">
      <alignment horizontal="left"/>
      <protection locked="0"/>
    </xf>
    <xf numFmtId="169" fontId="76" fillId="63" borderId="0" applyNumberFormat="0" applyBorder="0">
      <alignment horizontal="left"/>
      <protection locked="0"/>
    </xf>
    <xf numFmtId="169" fontId="97" fillId="62" borderId="0" applyNumberFormat="0" applyBorder="0">
      <alignment horizontal="left" vertical="center"/>
      <protection locked="0"/>
    </xf>
    <xf numFmtId="169" fontId="98" fillId="60" borderId="0" applyNumberFormat="0" applyBorder="0">
      <protection locked="0"/>
    </xf>
    <xf numFmtId="0" fontId="40" fillId="0" borderId="9" applyNumberFormat="0" applyFill="0" applyAlignment="0" applyProtection="0"/>
    <xf numFmtId="169" fontId="51" fillId="62" borderId="0" applyNumberFormat="0" applyBorder="0">
      <alignment horizontal="right"/>
      <protection locked="0"/>
    </xf>
    <xf numFmtId="169" fontId="99" fillId="74" borderId="0" applyNumberFormat="0" applyBorder="0">
      <protection locked="0"/>
    </xf>
    <xf numFmtId="169" fontId="100" fillId="74" borderId="0" applyNumberFormat="0" applyBorder="0">
      <protection locked="0"/>
    </xf>
    <xf numFmtId="169" fontId="51" fillId="59" borderId="0" applyNumberFormat="0" applyBorder="0">
      <protection locked="0"/>
    </xf>
    <xf numFmtId="169" fontId="51" fillId="61" borderId="0" applyNumberFormat="0" applyBorder="0">
      <protection locked="0"/>
    </xf>
    <xf numFmtId="169" fontId="51" fillId="61" borderId="0" applyNumberFormat="0" applyBorder="0">
      <protection locked="0"/>
    </xf>
    <xf numFmtId="169" fontId="101" fillId="75" borderId="0" applyNumberFormat="0" applyBorder="0">
      <protection locked="0"/>
    </xf>
    <xf numFmtId="0" fontId="5" fillId="0" borderId="0"/>
    <xf numFmtId="0" fontId="4" fillId="33" borderId="0" applyNumberFormat="0" applyBorder="0" applyAlignment="0" applyProtection="0"/>
    <xf numFmtId="0" fontId="4" fillId="36" borderId="0" applyNumberFormat="0" applyBorder="0" applyAlignment="0" applyProtection="0"/>
    <xf numFmtId="0" fontId="4" fillId="13" borderId="0" applyNumberFormat="0" applyBorder="0" applyAlignment="0" applyProtection="0"/>
    <xf numFmtId="0" fontId="4" fillId="37" borderId="0" applyNumberFormat="0" applyBorder="0" applyAlignment="0" applyProtection="0"/>
    <xf numFmtId="0" fontId="4" fillId="17" borderId="0" applyNumberFormat="0" applyBorder="0" applyAlignment="0" applyProtection="0"/>
    <xf numFmtId="0" fontId="4" fillId="38" borderId="0" applyNumberFormat="0" applyBorder="0" applyAlignment="0" applyProtection="0"/>
    <xf numFmtId="0" fontId="4" fillId="21" borderId="0" applyNumberFormat="0" applyBorder="0" applyAlignment="0" applyProtection="0"/>
    <xf numFmtId="0" fontId="4" fillId="39" borderId="0" applyNumberFormat="0" applyBorder="0" applyAlignment="0" applyProtection="0"/>
    <xf numFmtId="0" fontId="4" fillId="25" borderId="0" applyNumberFormat="0" applyBorder="0" applyAlignment="0" applyProtection="0"/>
    <xf numFmtId="0" fontId="4" fillId="40" borderId="0" applyNumberFormat="0" applyBorder="0" applyAlignment="0" applyProtection="0"/>
    <xf numFmtId="0" fontId="4" fillId="29" borderId="0" applyNumberFormat="0" applyBorder="0" applyAlignment="0" applyProtection="0"/>
    <xf numFmtId="0" fontId="4" fillId="41" borderId="0" applyNumberFormat="0" applyBorder="0" applyAlignment="0" applyProtection="0"/>
    <xf numFmtId="0" fontId="4" fillId="14" borderId="0" applyNumberFormat="0" applyBorder="0" applyAlignment="0" applyProtection="0"/>
    <xf numFmtId="0" fontId="4" fillId="42" borderId="0" applyNumberFormat="0" applyBorder="0" applyAlignment="0" applyProtection="0"/>
    <xf numFmtId="0" fontId="4" fillId="18" borderId="0" applyNumberFormat="0" applyBorder="0" applyAlignment="0" applyProtection="0"/>
    <xf numFmtId="0" fontId="4" fillId="43" borderId="0" applyNumberFormat="0" applyBorder="0" applyAlignment="0" applyProtection="0"/>
    <xf numFmtId="0" fontId="4" fillId="22" borderId="0" applyNumberFormat="0" applyBorder="0" applyAlignment="0" applyProtection="0"/>
    <xf numFmtId="0" fontId="4" fillId="39" borderId="0" applyNumberFormat="0" applyBorder="0" applyAlignment="0" applyProtection="0"/>
    <xf numFmtId="0" fontId="4" fillId="26" borderId="0" applyNumberFormat="0" applyBorder="0" applyAlignment="0" applyProtection="0"/>
    <xf numFmtId="0" fontId="4" fillId="41" borderId="0" applyNumberFormat="0" applyBorder="0" applyAlignment="0" applyProtection="0"/>
    <xf numFmtId="0" fontId="4" fillId="30" borderId="0" applyNumberFormat="0" applyBorder="0" applyAlignment="0" applyProtection="0"/>
    <xf numFmtId="0" fontId="4" fillId="44" borderId="0" applyNumberFormat="0" applyBorder="0" applyAlignment="0" applyProtection="0"/>
    <xf numFmtId="0" fontId="4" fillId="34" borderId="0" applyNumberFormat="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11" borderId="8" applyNumberFormat="0" applyFont="0" applyAlignment="0" applyProtection="0"/>
    <xf numFmtId="9" fontId="4" fillId="0" borderId="0" applyFont="0" applyFill="0" applyBorder="0" applyAlignment="0" applyProtection="0"/>
    <xf numFmtId="0" fontId="4" fillId="0" borderId="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36"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3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38"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39"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40"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41"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42"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43"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39"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41"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4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11" borderId="8" applyNumberFormat="0" applyFont="0" applyAlignment="0" applyProtection="0"/>
    <xf numFmtId="0" fontId="4" fillId="11" borderId="8" applyNumberFormat="0" applyFont="0" applyAlignment="0" applyProtection="0"/>
    <xf numFmtId="0" fontId="4" fillId="11" borderId="8" applyNumberFormat="0" applyFont="0" applyAlignment="0" applyProtection="0"/>
    <xf numFmtId="0" fontId="4" fillId="11" borderId="8" applyNumberFormat="0" applyFont="0" applyAlignment="0" applyProtection="0"/>
    <xf numFmtId="0" fontId="4" fillId="11" borderId="8" applyNumberFormat="0" applyFont="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0" fontId="59" fillId="0" borderId="0"/>
    <xf numFmtId="0" fontId="59" fillId="0" borderId="0"/>
    <xf numFmtId="43" fontId="59" fillId="0" borderId="0" applyFont="0" applyFill="0" applyBorder="0" applyAlignment="0" applyProtection="0"/>
    <xf numFmtId="0" fontId="8" fillId="0" borderId="0"/>
    <xf numFmtId="0" fontId="8" fillId="0" borderId="0"/>
    <xf numFmtId="0" fontId="3" fillId="33" borderId="0" applyNumberFormat="0" applyBorder="0" applyAlignment="0" applyProtection="0"/>
    <xf numFmtId="0" fontId="3" fillId="36" borderId="0" applyNumberFormat="0" applyBorder="0" applyAlignment="0" applyProtection="0"/>
    <xf numFmtId="0" fontId="3" fillId="13" borderId="0" applyNumberFormat="0" applyBorder="0" applyAlignment="0" applyProtection="0"/>
    <xf numFmtId="0" fontId="3" fillId="37" borderId="0" applyNumberFormat="0" applyBorder="0" applyAlignment="0" applyProtection="0"/>
    <xf numFmtId="0" fontId="3" fillId="17" borderId="0" applyNumberFormat="0" applyBorder="0" applyAlignment="0" applyProtection="0"/>
    <xf numFmtId="0" fontId="3" fillId="38" borderId="0" applyNumberFormat="0" applyBorder="0" applyAlignment="0" applyProtection="0"/>
    <xf numFmtId="0" fontId="3" fillId="21" borderId="0" applyNumberFormat="0" applyBorder="0" applyAlignment="0" applyProtection="0"/>
    <xf numFmtId="0" fontId="3" fillId="39" borderId="0" applyNumberFormat="0" applyBorder="0" applyAlignment="0" applyProtection="0"/>
    <xf numFmtId="0" fontId="3" fillId="25" borderId="0" applyNumberFormat="0" applyBorder="0" applyAlignment="0" applyProtection="0"/>
    <xf numFmtId="0" fontId="3" fillId="40" borderId="0" applyNumberFormat="0" applyBorder="0" applyAlignment="0" applyProtection="0"/>
    <xf numFmtId="0" fontId="3" fillId="29" borderId="0" applyNumberFormat="0" applyBorder="0" applyAlignment="0" applyProtection="0"/>
    <xf numFmtId="0" fontId="3" fillId="41" borderId="0" applyNumberFormat="0" applyBorder="0" applyAlignment="0" applyProtection="0"/>
    <xf numFmtId="0" fontId="3" fillId="14" borderId="0" applyNumberFormat="0" applyBorder="0" applyAlignment="0" applyProtection="0"/>
    <xf numFmtId="0" fontId="3" fillId="42" borderId="0" applyNumberFormat="0" applyBorder="0" applyAlignment="0" applyProtection="0"/>
    <xf numFmtId="0" fontId="3" fillId="18" borderId="0" applyNumberFormat="0" applyBorder="0" applyAlignment="0" applyProtection="0"/>
    <xf numFmtId="0" fontId="3" fillId="43" borderId="0" applyNumberFormat="0" applyBorder="0" applyAlignment="0" applyProtection="0"/>
    <xf numFmtId="0" fontId="3" fillId="22" borderId="0" applyNumberFormat="0" applyBorder="0" applyAlignment="0" applyProtection="0"/>
    <xf numFmtId="0" fontId="3" fillId="39" borderId="0" applyNumberFormat="0" applyBorder="0" applyAlignment="0" applyProtection="0"/>
    <xf numFmtId="0" fontId="3" fillId="26" borderId="0" applyNumberFormat="0" applyBorder="0" applyAlignment="0" applyProtection="0"/>
    <xf numFmtId="0" fontId="3" fillId="41" borderId="0" applyNumberFormat="0" applyBorder="0" applyAlignment="0" applyProtection="0"/>
    <xf numFmtId="0" fontId="3" fillId="30" borderId="0" applyNumberFormat="0" applyBorder="0" applyAlignment="0" applyProtection="0"/>
    <xf numFmtId="0" fontId="3" fillId="44" borderId="0" applyNumberFormat="0" applyBorder="0" applyAlignment="0" applyProtection="0"/>
    <xf numFmtId="0" fontId="3" fillId="34" borderId="0" applyNumberFormat="0" applyBorder="0" applyAlignment="0" applyProtection="0"/>
    <xf numFmtId="43"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0" fontId="8" fillId="0" borderId="0"/>
    <xf numFmtId="0" fontId="55" fillId="0" borderId="88" applyNumberFormat="0" applyFill="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11" borderId="8" applyNumberFormat="0" applyFont="0" applyAlignment="0" applyProtection="0"/>
    <xf numFmtId="9" fontId="3" fillId="0" borderId="0" applyFont="0" applyFill="0" applyBorder="0" applyAlignment="0" applyProtection="0"/>
    <xf numFmtId="0" fontId="8" fillId="0" borderId="0"/>
    <xf numFmtId="0" fontId="3" fillId="0" borderId="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36"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3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38"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39"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40"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41"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42"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43"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39"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41"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4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0" fontId="68" fillId="0" borderId="88" applyNumberFormat="0" applyFill="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11" borderId="8" applyNumberFormat="0" applyFont="0" applyAlignment="0" applyProtection="0"/>
    <xf numFmtId="0" fontId="3" fillId="11" borderId="8" applyNumberFormat="0" applyFont="0" applyAlignment="0" applyProtection="0"/>
    <xf numFmtId="0" fontId="3" fillId="11" borderId="8" applyNumberFormat="0" applyFont="0" applyAlignment="0" applyProtection="0"/>
    <xf numFmtId="0" fontId="3" fillId="11" borderId="8" applyNumberFormat="0" applyFont="0" applyAlignment="0" applyProtection="0"/>
    <xf numFmtId="0" fontId="3" fillId="11" borderId="8" applyNumberFormat="0" applyFont="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33" borderId="0" applyNumberFormat="0" applyBorder="0" applyAlignment="0" applyProtection="0"/>
    <xf numFmtId="0" fontId="3" fillId="36" borderId="0" applyNumberFormat="0" applyBorder="0" applyAlignment="0" applyProtection="0"/>
    <xf numFmtId="0" fontId="3" fillId="13" borderId="0" applyNumberFormat="0" applyBorder="0" applyAlignment="0" applyProtection="0"/>
    <xf numFmtId="0" fontId="3" fillId="37" borderId="0" applyNumberFormat="0" applyBorder="0" applyAlignment="0" applyProtection="0"/>
    <xf numFmtId="0" fontId="3" fillId="17" borderId="0" applyNumberFormat="0" applyBorder="0" applyAlignment="0" applyProtection="0"/>
    <xf numFmtId="0" fontId="3" fillId="38" borderId="0" applyNumberFormat="0" applyBorder="0" applyAlignment="0" applyProtection="0"/>
    <xf numFmtId="0" fontId="3" fillId="21" borderId="0" applyNumberFormat="0" applyBorder="0" applyAlignment="0" applyProtection="0"/>
    <xf numFmtId="0" fontId="3" fillId="39" borderId="0" applyNumberFormat="0" applyBorder="0" applyAlignment="0" applyProtection="0"/>
    <xf numFmtId="0" fontId="3" fillId="25" borderId="0" applyNumberFormat="0" applyBorder="0" applyAlignment="0" applyProtection="0"/>
    <xf numFmtId="0" fontId="3" fillId="40" borderId="0" applyNumberFormat="0" applyBorder="0" applyAlignment="0" applyProtection="0"/>
    <xf numFmtId="0" fontId="3" fillId="29" borderId="0" applyNumberFormat="0" applyBorder="0" applyAlignment="0" applyProtection="0"/>
    <xf numFmtId="0" fontId="3" fillId="41" borderId="0" applyNumberFormat="0" applyBorder="0" applyAlignment="0" applyProtection="0"/>
    <xf numFmtId="0" fontId="3" fillId="14" borderId="0" applyNumberFormat="0" applyBorder="0" applyAlignment="0" applyProtection="0"/>
    <xf numFmtId="0" fontId="3" fillId="42" borderId="0" applyNumberFormat="0" applyBorder="0" applyAlignment="0" applyProtection="0"/>
    <xf numFmtId="0" fontId="3" fillId="18" borderId="0" applyNumberFormat="0" applyBorder="0" applyAlignment="0" applyProtection="0"/>
    <xf numFmtId="0" fontId="3" fillId="43" borderId="0" applyNumberFormat="0" applyBorder="0" applyAlignment="0" applyProtection="0"/>
    <xf numFmtId="0" fontId="3" fillId="22" borderId="0" applyNumberFormat="0" applyBorder="0" applyAlignment="0" applyProtection="0"/>
    <xf numFmtId="0" fontId="3" fillId="39" borderId="0" applyNumberFormat="0" applyBorder="0" applyAlignment="0" applyProtection="0"/>
    <xf numFmtId="0" fontId="3" fillId="26" borderId="0" applyNumberFormat="0" applyBorder="0" applyAlignment="0" applyProtection="0"/>
    <xf numFmtId="0" fontId="3" fillId="41" borderId="0" applyNumberFormat="0" applyBorder="0" applyAlignment="0" applyProtection="0"/>
    <xf numFmtId="0" fontId="3" fillId="30" borderId="0" applyNumberFormat="0" applyBorder="0" applyAlignment="0" applyProtection="0"/>
    <xf numFmtId="0" fontId="3" fillId="44" borderId="0" applyNumberFormat="0" applyBorder="0" applyAlignment="0" applyProtection="0"/>
    <xf numFmtId="0" fontId="3" fillId="34" borderId="0" applyNumberFormat="0" applyBorder="0" applyAlignment="0" applyProtection="0"/>
    <xf numFmtId="43"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11" borderId="8" applyNumberFormat="0" applyFont="0" applyAlignment="0" applyProtection="0"/>
    <xf numFmtId="9" fontId="3" fillId="0" borderId="0" applyFont="0" applyFill="0" applyBorder="0" applyAlignment="0" applyProtection="0"/>
    <xf numFmtId="0" fontId="3" fillId="0" borderId="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36"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3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38"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39"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40"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41"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42"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43"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39"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41"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4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11" borderId="8" applyNumberFormat="0" applyFont="0" applyAlignment="0" applyProtection="0"/>
    <xf numFmtId="0" fontId="3" fillId="11" borderId="8" applyNumberFormat="0" applyFont="0" applyAlignment="0" applyProtection="0"/>
    <xf numFmtId="0" fontId="3" fillId="11" borderId="8" applyNumberFormat="0" applyFont="0" applyAlignment="0" applyProtection="0"/>
    <xf numFmtId="0" fontId="3" fillId="11" borderId="8" applyNumberFormat="0" applyFont="0" applyAlignment="0" applyProtection="0"/>
    <xf numFmtId="0" fontId="3" fillId="11" borderId="8" applyNumberFormat="0" applyFont="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43" fontId="8" fillId="0" borderId="0" applyFont="0" applyFill="0" applyBorder="0" applyAlignment="0" applyProtection="0"/>
    <xf numFmtId="0" fontId="8" fillId="0" borderId="0"/>
    <xf numFmtId="0" fontId="8" fillId="0" borderId="0"/>
    <xf numFmtId="0" fontId="2" fillId="33" borderId="0" applyNumberFormat="0" applyBorder="0" applyAlignment="0" applyProtection="0"/>
    <xf numFmtId="0" fontId="2" fillId="36" borderId="0" applyNumberFormat="0" applyBorder="0" applyAlignment="0" applyProtection="0"/>
    <xf numFmtId="0" fontId="2" fillId="13" borderId="0" applyNumberFormat="0" applyBorder="0" applyAlignment="0" applyProtection="0"/>
    <xf numFmtId="0" fontId="2" fillId="37" borderId="0" applyNumberFormat="0" applyBorder="0" applyAlignment="0" applyProtection="0"/>
    <xf numFmtId="0" fontId="2" fillId="17" borderId="0" applyNumberFormat="0" applyBorder="0" applyAlignment="0" applyProtection="0"/>
    <xf numFmtId="0" fontId="2" fillId="38" borderId="0" applyNumberFormat="0" applyBorder="0" applyAlignment="0" applyProtection="0"/>
    <xf numFmtId="0" fontId="2" fillId="21" borderId="0" applyNumberFormat="0" applyBorder="0" applyAlignment="0" applyProtection="0"/>
    <xf numFmtId="0" fontId="2" fillId="39" borderId="0" applyNumberFormat="0" applyBorder="0" applyAlignment="0" applyProtection="0"/>
    <xf numFmtId="0" fontId="2" fillId="25" borderId="0" applyNumberFormat="0" applyBorder="0" applyAlignment="0" applyProtection="0"/>
    <xf numFmtId="0" fontId="2" fillId="40" borderId="0" applyNumberFormat="0" applyBorder="0" applyAlignment="0" applyProtection="0"/>
    <xf numFmtId="0" fontId="2" fillId="29" borderId="0" applyNumberFormat="0" applyBorder="0" applyAlignment="0" applyProtection="0"/>
    <xf numFmtId="0" fontId="2" fillId="41" borderId="0" applyNumberFormat="0" applyBorder="0" applyAlignment="0" applyProtection="0"/>
    <xf numFmtId="0" fontId="2" fillId="14" borderId="0" applyNumberFormat="0" applyBorder="0" applyAlignment="0" applyProtection="0"/>
    <xf numFmtId="0" fontId="2" fillId="42" borderId="0" applyNumberFormat="0" applyBorder="0" applyAlignment="0" applyProtection="0"/>
    <xf numFmtId="0" fontId="2" fillId="18" borderId="0" applyNumberFormat="0" applyBorder="0" applyAlignment="0" applyProtection="0"/>
    <xf numFmtId="0" fontId="2" fillId="43" borderId="0" applyNumberFormat="0" applyBorder="0" applyAlignment="0" applyProtection="0"/>
    <xf numFmtId="0" fontId="2" fillId="22" borderId="0" applyNumberFormat="0" applyBorder="0" applyAlignment="0" applyProtection="0"/>
    <xf numFmtId="0" fontId="2" fillId="39" borderId="0" applyNumberFormat="0" applyBorder="0" applyAlignment="0" applyProtection="0"/>
    <xf numFmtId="0" fontId="2" fillId="26" borderId="0" applyNumberFormat="0" applyBorder="0" applyAlignment="0" applyProtection="0"/>
    <xf numFmtId="0" fontId="2" fillId="41" borderId="0" applyNumberFormat="0" applyBorder="0" applyAlignment="0" applyProtection="0"/>
    <xf numFmtId="0" fontId="2" fillId="30" borderId="0" applyNumberFormat="0" applyBorder="0" applyAlignment="0" applyProtection="0"/>
    <xf numFmtId="0" fontId="2" fillId="44" borderId="0" applyNumberFormat="0" applyBorder="0" applyAlignment="0" applyProtection="0"/>
    <xf numFmtId="0" fontId="2" fillId="34" borderId="0" applyNumberFormat="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11" borderId="8" applyNumberFormat="0" applyFont="0" applyAlignment="0" applyProtection="0"/>
    <xf numFmtId="9" fontId="2" fillId="0" borderId="0" applyFont="0" applyFill="0" applyBorder="0" applyAlignment="0" applyProtection="0"/>
    <xf numFmtId="0" fontId="40" fillId="0" borderId="105" applyNumberFormat="0" applyFill="0" applyAlignment="0" applyProtection="0"/>
    <xf numFmtId="0" fontId="2" fillId="0" borderId="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36"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3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38"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39"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40"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41"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42"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43"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39"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41"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4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11" borderId="8" applyNumberFormat="0" applyFont="0" applyAlignment="0" applyProtection="0"/>
    <xf numFmtId="0" fontId="2" fillId="11" borderId="8" applyNumberFormat="0" applyFont="0" applyAlignment="0" applyProtection="0"/>
    <xf numFmtId="0" fontId="2" fillId="11" borderId="8" applyNumberFormat="0" applyFont="0" applyAlignment="0" applyProtection="0"/>
    <xf numFmtId="0" fontId="2" fillId="11" borderId="8" applyNumberFormat="0" applyFont="0" applyAlignment="0" applyProtection="0"/>
    <xf numFmtId="0" fontId="2" fillId="11" borderId="8" applyNumberFormat="0" applyFont="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168" fontId="90" fillId="65" borderId="106">
      <alignment vertical="center"/>
    </xf>
    <xf numFmtId="166" fontId="91" fillId="65" borderId="106">
      <alignment vertical="center"/>
    </xf>
    <xf numFmtId="168" fontId="92" fillId="66" borderId="106">
      <alignment vertical="center"/>
    </xf>
    <xf numFmtId="0" fontId="2" fillId="0" borderId="0"/>
    <xf numFmtId="43" fontId="59" fillId="0" borderId="0" applyFont="0" applyFill="0" applyBorder="0" applyAlignment="0" applyProtection="0"/>
    <xf numFmtId="44" fontId="59" fillId="0" borderId="0" applyFont="0" applyFill="0" applyBorder="0" applyAlignment="0" applyProtection="0"/>
    <xf numFmtId="9" fontId="141" fillId="0" borderId="0" applyFont="0" applyFill="0" applyBorder="0" applyAlignment="0" applyProtection="0"/>
    <xf numFmtId="184" fontId="141" fillId="0" borderId="0"/>
    <xf numFmtId="44" fontId="141" fillId="0" borderId="0" applyFont="0" applyFill="0" applyBorder="0" applyAlignment="0" applyProtection="0"/>
    <xf numFmtId="43" fontId="141" fillId="0" borderId="0" applyFont="0" applyFill="0" applyBorder="0" applyAlignment="0" applyProtection="0"/>
    <xf numFmtId="0" fontId="142" fillId="8" borderId="4" applyNumberFormat="0" applyAlignment="0" applyProtection="0"/>
    <xf numFmtId="0" fontId="2" fillId="0" borderId="0"/>
    <xf numFmtId="44" fontId="2" fillId="0" borderId="0" applyFont="0" applyFill="0" applyBorder="0" applyAlignment="0" applyProtection="0"/>
    <xf numFmtId="43" fontId="2" fillId="0" borderId="0" applyFont="0" applyFill="0" applyBorder="0" applyAlignment="0" applyProtection="0"/>
    <xf numFmtId="9" fontId="2" fillId="0" borderId="0" applyFont="0" applyFill="0" applyBorder="0" applyAlignment="0" applyProtection="0"/>
    <xf numFmtId="0" fontId="138" fillId="35" borderId="0" applyNumberFormat="0" applyBorder="0" applyAlignment="0" applyProtection="0"/>
    <xf numFmtId="0" fontId="59" fillId="34" borderId="0" applyNumberFormat="0" applyBorder="0" applyAlignment="0" applyProtection="0"/>
    <xf numFmtId="0" fontId="143" fillId="0" borderId="0"/>
    <xf numFmtId="0" fontId="2" fillId="33" borderId="0" applyNumberFormat="0" applyBorder="0" applyAlignment="0" applyProtection="0"/>
    <xf numFmtId="0" fontId="2" fillId="36" borderId="0" applyNumberFormat="0" applyBorder="0" applyAlignment="0" applyProtection="0"/>
    <xf numFmtId="0" fontId="2" fillId="13" borderId="0" applyNumberFormat="0" applyBorder="0" applyAlignment="0" applyProtection="0"/>
    <xf numFmtId="0" fontId="2" fillId="37" borderId="0" applyNumberFormat="0" applyBorder="0" applyAlignment="0" applyProtection="0"/>
    <xf numFmtId="0" fontId="2" fillId="17" borderId="0" applyNumberFormat="0" applyBorder="0" applyAlignment="0" applyProtection="0"/>
    <xf numFmtId="0" fontId="2" fillId="38" borderId="0" applyNumberFormat="0" applyBorder="0" applyAlignment="0" applyProtection="0"/>
    <xf numFmtId="0" fontId="2" fillId="21" borderId="0" applyNumberFormat="0" applyBorder="0" applyAlignment="0" applyProtection="0"/>
    <xf numFmtId="0" fontId="2" fillId="39" borderId="0" applyNumberFormat="0" applyBorder="0" applyAlignment="0" applyProtection="0"/>
    <xf numFmtId="0" fontId="2" fillId="25" borderId="0" applyNumberFormat="0" applyBorder="0" applyAlignment="0" applyProtection="0"/>
    <xf numFmtId="0" fontId="2" fillId="40" borderId="0" applyNumberFormat="0" applyBorder="0" applyAlignment="0" applyProtection="0"/>
    <xf numFmtId="0" fontId="2" fillId="29" borderId="0" applyNumberFormat="0" applyBorder="0" applyAlignment="0" applyProtection="0"/>
    <xf numFmtId="0" fontId="2" fillId="41" borderId="0" applyNumberFormat="0" applyBorder="0" applyAlignment="0" applyProtection="0"/>
    <xf numFmtId="0" fontId="2" fillId="14" borderId="0" applyNumberFormat="0" applyBorder="0" applyAlignment="0" applyProtection="0"/>
    <xf numFmtId="0" fontId="2" fillId="42" borderId="0" applyNumberFormat="0" applyBorder="0" applyAlignment="0" applyProtection="0"/>
    <xf numFmtId="0" fontId="2" fillId="18" borderId="0" applyNumberFormat="0" applyBorder="0" applyAlignment="0" applyProtection="0"/>
    <xf numFmtId="0" fontId="2" fillId="43" borderId="0" applyNumberFormat="0" applyBorder="0" applyAlignment="0" applyProtection="0"/>
    <xf numFmtId="0" fontId="2" fillId="22" borderId="0" applyNumberFormat="0" applyBorder="0" applyAlignment="0" applyProtection="0"/>
    <xf numFmtId="0" fontId="2" fillId="39" borderId="0" applyNumberFormat="0" applyBorder="0" applyAlignment="0" applyProtection="0"/>
    <xf numFmtId="0" fontId="2" fillId="26" borderId="0" applyNumberFormat="0" applyBorder="0" applyAlignment="0" applyProtection="0"/>
    <xf numFmtId="0" fontId="2" fillId="41" borderId="0" applyNumberFormat="0" applyBorder="0" applyAlignment="0" applyProtection="0"/>
    <xf numFmtId="0" fontId="2" fillId="30" borderId="0" applyNumberFormat="0" applyBorder="0" applyAlignment="0" applyProtection="0"/>
    <xf numFmtId="0" fontId="2" fillId="44" borderId="0" applyNumberFormat="0" applyBorder="0" applyAlignment="0" applyProtection="0"/>
    <xf numFmtId="0" fontId="2" fillId="34" borderId="0" applyNumberFormat="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11" borderId="8" applyNumberFormat="0" applyFont="0" applyAlignment="0" applyProtection="0"/>
    <xf numFmtId="9" fontId="2" fillId="0" borderId="0" applyFont="0" applyFill="0" applyBorder="0" applyAlignment="0" applyProtection="0"/>
    <xf numFmtId="0" fontId="2" fillId="0" borderId="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36"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3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38"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39"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40"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41"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42"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43"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39"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41"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4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11" borderId="8" applyNumberFormat="0" applyFont="0" applyAlignment="0" applyProtection="0"/>
    <xf numFmtId="0" fontId="2" fillId="11" borderId="8" applyNumberFormat="0" applyFont="0" applyAlignment="0" applyProtection="0"/>
    <xf numFmtId="0" fontId="2" fillId="11" borderId="8" applyNumberFormat="0" applyFont="0" applyAlignment="0" applyProtection="0"/>
    <xf numFmtId="0" fontId="2" fillId="11" borderId="8" applyNumberFormat="0" applyFont="0" applyAlignment="0" applyProtection="0"/>
    <xf numFmtId="0" fontId="2" fillId="11" borderId="8" applyNumberFormat="0" applyFont="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8" fillId="0" borderId="0"/>
    <xf numFmtId="9" fontId="2" fillId="0" borderId="0" applyFont="0" applyFill="0" applyBorder="0" applyAlignment="0" applyProtection="0"/>
    <xf numFmtId="0" fontId="8"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8" fillId="0" borderId="0"/>
    <xf numFmtId="0" fontId="2" fillId="0" borderId="0"/>
    <xf numFmtId="0" fontId="2" fillId="0" borderId="0"/>
    <xf numFmtId="44" fontId="2" fillId="0" borderId="0" applyFont="0" applyFill="0" applyBorder="0" applyAlignment="0" applyProtection="0"/>
    <xf numFmtId="43" fontId="2" fillId="0" borderId="0" applyFont="0" applyFill="0" applyBorder="0" applyAlignment="0" applyProtection="0"/>
    <xf numFmtId="9" fontId="2" fillId="0" borderId="0" applyFont="0" applyFill="0" applyBorder="0" applyAlignment="0" applyProtection="0"/>
    <xf numFmtId="0" fontId="8" fillId="0" borderId="0"/>
    <xf numFmtId="0" fontId="2" fillId="33" borderId="0" applyNumberFormat="0" applyBorder="0" applyAlignment="0" applyProtection="0"/>
    <xf numFmtId="0" fontId="2" fillId="36" borderId="0" applyNumberFormat="0" applyBorder="0" applyAlignment="0" applyProtection="0"/>
    <xf numFmtId="0" fontId="2" fillId="13" borderId="0" applyNumberFormat="0" applyBorder="0" applyAlignment="0" applyProtection="0"/>
    <xf numFmtId="0" fontId="2" fillId="37" borderId="0" applyNumberFormat="0" applyBorder="0" applyAlignment="0" applyProtection="0"/>
    <xf numFmtId="0" fontId="2" fillId="17" borderId="0" applyNumberFormat="0" applyBorder="0" applyAlignment="0" applyProtection="0"/>
    <xf numFmtId="0" fontId="2" fillId="38" borderId="0" applyNumberFormat="0" applyBorder="0" applyAlignment="0" applyProtection="0"/>
    <xf numFmtId="0" fontId="2" fillId="21" borderId="0" applyNumberFormat="0" applyBorder="0" applyAlignment="0" applyProtection="0"/>
    <xf numFmtId="0" fontId="2" fillId="39" borderId="0" applyNumberFormat="0" applyBorder="0" applyAlignment="0" applyProtection="0"/>
    <xf numFmtId="0" fontId="2" fillId="25" borderId="0" applyNumberFormat="0" applyBorder="0" applyAlignment="0" applyProtection="0"/>
    <xf numFmtId="0" fontId="2" fillId="40" borderId="0" applyNumberFormat="0" applyBorder="0" applyAlignment="0" applyProtection="0"/>
    <xf numFmtId="0" fontId="2" fillId="29" borderId="0" applyNumberFormat="0" applyBorder="0" applyAlignment="0" applyProtection="0"/>
    <xf numFmtId="0" fontId="2" fillId="41" borderId="0" applyNumberFormat="0" applyBorder="0" applyAlignment="0" applyProtection="0"/>
    <xf numFmtId="0" fontId="2" fillId="14" borderId="0" applyNumberFormat="0" applyBorder="0" applyAlignment="0" applyProtection="0"/>
    <xf numFmtId="0" fontId="2" fillId="42" borderId="0" applyNumberFormat="0" applyBorder="0" applyAlignment="0" applyProtection="0"/>
    <xf numFmtId="0" fontId="2" fillId="18" borderId="0" applyNumberFormat="0" applyBorder="0" applyAlignment="0" applyProtection="0"/>
    <xf numFmtId="0" fontId="2" fillId="43" borderId="0" applyNumberFormat="0" applyBorder="0" applyAlignment="0" applyProtection="0"/>
    <xf numFmtId="0" fontId="2" fillId="22" borderId="0" applyNumberFormat="0" applyBorder="0" applyAlignment="0" applyProtection="0"/>
    <xf numFmtId="0" fontId="2" fillId="39" borderId="0" applyNumberFormat="0" applyBorder="0" applyAlignment="0" applyProtection="0"/>
    <xf numFmtId="0" fontId="2" fillId="26" borderId="0" applyNumberFormat="0" applyBorder="0" applyAlignment="0" applyProtection="0"/>
    <xf numFmtId="0" fontId="2" fillId="41" borderId="0" applyNumberFormat="0" applyBorder="0" applyAlignment="0" applyProtection="0"/>
    <xf numFmtId="0" fontId="2" fillId="30" borderId="0" applyNumberFormat="0" applyBorder="0" applyAlignment="0" applyProtection="0"/>
    <xf numFmtId="0" fontId="2" fillId="44" borderId="0" applyNumberFormat="0" applyBorder="0" applyAlignment="0" applyProtection="0"/>
    <xf numFmtId="0" fontId="2" fillId="34" borderId="0" applyNumberFormat="0" applyBorder="0" applyAlignment="0" applyProtection="0"/>
    <xf numFmtId="49" fontId="61" fillId="0" borderId="109" applyNumberFormat="0" applyFont="0" applyFill="0" applyBorder="0" applyProtection="0">
      <alignment horizontal="left" vertical="center" indent="5"/>
    </xf>
    <xf numFmtId="0" fontId="48" fillId="56" borderId="107">
      <alignment horizontal="left" vertical="center" indent="1"/>
    </xf>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11" borderId="8" applyNumberFormat="0" applyFont="0" applyAlignment="0" applyProtection="0"/>
    <xf numFmtId="9" fontId="2" fillId="0" borderId="0" applyFont="0" applyFill="0" applyBorder="0" applyAlignment="0" applyProtection="0"/>
    <xf numFmtId="0" fontId="40" fillId="0" borderId="108" applyNumberFormat="0" applyFill="0" applyAlignment="0" applyProtection="0"/>
    <xf numFmtId="0" fontId="2" fillId="0" borderId="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36"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3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38"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39"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40"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41"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42"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43"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39"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41"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4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44" fillId="56" borderId="107">
      <alignment horizontal="left" vertical="center" wrapText="1" indent="1"/>
    </xf>
    <xf numFmtId="0" fontId="48" fillId="56" borderId="107">
      <alignment horizontal="left" vertical="center" indent="1"/>
    </xf>
    <xf numFmtId="43" fontId="2" fillId="0" borderId="0" applyFont="0" applyFill="0" applyBorder="0" applyAlignment="0" applyProtection="0"/>
    <xf numFmtId="0" fontId="46" fillId="56" borderId="107">
      <alignment horizontal="center" vertical="center"/>
    </xf>
    <xf numFmtId="43" fontId="2" fillId="0" borderId="0" applyFont="0" applyFill="0" applyBorder="0" applyAlignment="0" applyProtection="0"/>
    <xf numFmtId="43" fontId="2" fillId="0" borderId="0" applyFont="0" applyFill="0" applyBorder="0" applyAlignment="0" applyProtection="0"/>
    <xf numFmtId="0" fontId="46" fillId="56" borderId="107">
      <alignment horizontal="center" vertical="center"/>
    </xf>
    <xf numFmtId="43" fontId="2" fillId="0" borderId="0" applyFont="0" applyFill="0" applyBorder="0" applyAlignment="0" applyProtection="0"/>
    <xf numFmtId="0" fontId="44" fillId="55" borderId="107">
      <alignment horizontal="left" vertical="center" indent="1"/>
    </xf>
    <xf numFmtId="168" fontId="43" fillId="55" borderId="107">
      <alignment horizontal="right" vertical="center" indent="1"/>
    </xf>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 fontId="61" fillId="0" borderId="107" applyFill="0" applyBorder="0" applyProtection="0">
      <alignment horizontal="right" vertical="center"/>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9" fontId="61" fillId="0" borderId="107" applyNumberFormat="0" applyFont="0" applyFill="0" applyBorder="0" applyProtection="0">
      <alignment horizontal="left" vertical="center" indent="2"/>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11" borderId="8" applyNumberFormat="0" applyFont="0" applyAlignment="0" applyProtection="0"/>
    <xf numFmtId="0" fontId="2" fillId="11" borderId="8" applyNumberFormat="0" applyFont="0" applyAlignment="0" applyProtection="0"/>
    <xf numFmtId="0" fontId="2" fillId="11" borderId="8" applyNumberFormat="0" applyFont="0" applyAlignment="0" applyProtection="0"/>
    <xf numFmtId="0" fontId="2" fillId="11" borderId="8" applyNumberFormat="0" applyFont="0" applyAlignment="0" applyProtection="0"/>
    <xf numFmtId="0" fontId="2" fillId="11" borderId="8" applyNumberFormat="0" applyFont="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44" fillId="56" borderId="107">
      <alignment horizontal="left" vertical="center" indent="1"/>
    </xf>
    <xf numFmtId="0" fontId="45" fillId="57" borderId="107">
      <alignment horizontal="center" vertical="center"/>
    </xf>
    <xf numFmtId="168" fontId="43" fillId="56" borderId="107">
      <alignment horizontal="right" vertical="center" indent="1"/>
    </xf>
    <xf numFmtId="0" fontId="2" fillId="0" borderId="0"/>
    <xf numFmtId="0" fontId="49" fillId="57" borderId="107">
      <alignment horizontal="left" vertical="center" indent="1"/>
    </xf>
    <xf numFmtId="0" fontId="47" fillId="58" borderId="107">
      <alignment horizontal="left" vertical="center" indent="1"/>
    </xf>
    <xf numFmtId="0" fontId="2" fillId="0" borderId="0"/>
    <xf numFmtId="44" fontId="2" fillId="0" borderId="0" applyFont="0" applyFill="0" applyBorder="0" applyAlignment="0" applyProtection="0"/>
    <xf numFmtId="43" fontId="2" fillId="0" borderId="0" applyFont="0" applyFill="0" applyBorder="0" applyAlignment="0" applyProtection="0"/>
    <xf numFmtId="9" fontId="2" fillId="0" borderId="0" applyFont="0" applyFill="0" applyBorder="0" applyAlignment="0" applyProtection="0"/>
    <xf numFmtId="0" fontId="47" fillId="58" borderId="107">
      <alignment horizontal="left" vertical="center" indent="1"/>
    </xf>
    <xf numFmtId="168" fontId="90" fillId="65" borderId="110">
      <alignment vertical="center"/>
    </xf>
    <xf numFmtId="166" fontId="91" fillId="65" borderId="110">
      <alignment vertical="center"/>
    </xf>
    <xf numFmtId="168" fontId="92" fillId="66" borderId="110">
      <alignment vertical="center"/>
    </xf>
    <xf numFmtId="49" fontId="8" fillId="68" borderId="107">
      <alignment vertical="center" wrapText="1"/>
    </xf>
    <xf numFmtId="0" fontId="8" fillId="69" borderId="112">
      <alignment horizontal="left" vertical="center" wrapText="1"/>
    </xf>
    <xf numFmtId="0" fontId="93" fillId="70" borderId="107">
      <alignment horizontal="left" vertical="center" wrapText="1"/>
    </xf>
    <xf numFmtId="0" fontId="8" fillId="72" borderId="107">
      <alignment horizontal="left" vertical="center" wrapText="1"/>
    </xf>
    <xf numFmtId="0" fontId="8" fillId="0" borderId="0"/>
    <xf numFmtId="168" fontId="43" fillId="55" borderId="107">
      <alignment horizontal="right" vertical="center" indent="1"/>
    </xf>
    <xf numFmtId="168" fontId="43" fillId="56" borderId="107">
      <alignment horizontal="right" vertical="center" indent="1"/>
    </xf>
    <xf numFmtId="0" fontId="47" fillId="58" borderId="107">
      <alignment horizontal="left" vertical="center" indent="1"/>
    </xf>
    <xf numFmtId="0" fontId="8" fillId="71" borderId="107">
      <alignment horizontal="left" vertical="center" wrapText="1"/>
    </xf>
    <xf numFmtId="0" fontId="8" fillId="67" borderId="111" applyBorder="0">
      <alignment horizontal="left" vertical="center"/>
    </xf>
    <xf numFmtId="0" fontId="59" fillId="0" borderId="0"/>
    <xf numFmtId="43" fontId="59" fillId="0" borderId="0" applyFont="0" applyFill="0" applyBorder="0" applyAlignment="0" applyProtection="0"/>
    <xf numFmtId="0" fontId="59" fillId="0" borderId="0"/>
    <xf numFmtId="43" fontId="59" fillId="0" borderId="0" applyFont="0" applyFill="0" applyBorder="0" applyAlignment="0" applyProtection="0"/>
  </cellStyleXfs>
  <cellXfs count="1632">
    <xf numFmtId="0" fontId="0" fillId="0" borderId="0" xfId="0"/>
    <xf numFmtId="0" fontId="8" fillId="0" borderId="0" xfId="0" applyFont="1"/>
    <xf numFmtId="0" fontId="0" fillId="0" borderId="0" xfId="0" applyAlignment="1">
      <alignment horizontal="center"/>
    </xf>
    <xf numFmtId="0" fontId="8" fillId="0" borderId="0" xfId="0" applyFont="1" applyAlignment="1">
      <alignment horizontal="center"/>
    </xf>
    <xf numFmtId="0" fontId="9" fillId="0" borderId="0" xfId="1" applyNumberFormat="1" applyFont="1" applyFill="1" applyBorder="1"/>
    <xf numFmtId="0" fontId="0" fillId="0" borderId="0" xfId="0" applyFill="1" applyBorder="1"/>
    <xf numFmtId="0" fontId="8" fillId="0" borderId="0" xfId="0" applyFont="1" applyFill="1" applyBorder="1" applyAlignment="1">
      <alignment horizontal="center"/>
    </xf>
    <xf numFmtId="0" fontId="9" fillId="0" borderId="0" xfId="1" applyNumberFormat="1" applyFont="1" applyFill="1" applyBorder="1" applyAlignment="1">
      <alignment horizontal="right"/>
    </xf>
    <xf numFmtId="0" fontId="0" fillId="0" borderId="0" xfId="0" applyFill="1" applyBorder="1" applyAlignment="1">
      <alignment horizontal="center"/>
    </xf>
    <xf numFmtId="0" fontId="9" fillId="0" borderId="0" xfId="0" applyFont="1" applyFill="1" applyBorder="1"/>
    <xf numFmtId="164" fontId="0" fillId="0" borderId="0" xfId="0" applyNumberFormat="1" applyFill="1" applyBorder="1"/>
    <xf numFmtId="9" fontId="10" fillId="0" borderId="0" xfId="7" applyFont="1" applyFill="1" applyBorder="1"/>
    <xf numFmtId="0" fontId="8" fillId="0" borderId="0" xfId="0" applyFont="1" applyFill="1" applyBorder="1"/>
    <xf numFmtId="164" fontId="9" fillId="0" borderId="0" xfId="0" applyNumberFormat="1" applyFont="1" applyFill="1" applyBorder="1"/>
    <xf numFmtId="0" fontId="9" fillId="0" borderId="0" xfId="0" applyFont="1" applyFill="1" applyBorder="1" applyAlignment="1">
      <alignment horizontal="center" wrapText="1"/>
    </xf>
    <xf numFmtId="9" fontId="0" fillId="0" borderId="0" xfId="0" applyNumberFormat="1" applyFill="1" applyBorder="1"/>
    <xf numFmtId="164" fontId="11" fillId="0" borderId="0" xfId="0" applyNumberFormat="1" applyFont="1" applyFill="1" applyBorder="1"/>
    <xf numFmtId="164" fontId="11" fillId="0" borderId="0" xfId="1" applyNumberFormat="1" applyFont="1" applyFill="1" applyBorder="1"/>
    <xf numFmtId="9" fontId="9" fillId="0" borderId="0" xfId="7" applyFont="1" applyFill="1" applyBorder="1" applyAlignment="1">
      <alignment horizontal="center"/>
    </xf>
    <xf numFmtId="166" fontId="10" fillId="0" borderId="0" xfId="7" applyNumberFormat="1" applyFont="1" applyFill="1" applyBorder="1" applyAlignment="1">
      <alignment horizontal="center"/>
    </xf>
    <xf numFmtId="166" fontId="0" fillId="0" borderId="0" xfId="0" applyNumberFormat="1" applyFill="1" applyBorder="1"/>
    <xf numFmtId="0" fontId="10" fillId="0" borderId="0" xfId="0" applyFont="1" applyFill="1" applyBorder="1" applyAlignment="1">
      <alignment horizontal="center"/>
    </xf>
    <xf numFmtId="165" fontId="9" fillId="0" borderId="0" xfId="2" applyNumberFormat="1" applyFont="1" applyFill="1" applyBorder="1"/>
    <xf numFmtId="0" fontId="8" fillId="3" borderId="0" xfId="5" applyFont="1" applyFill="1"/>
    <xf numFmtId="0" fontId="18" fillId="3" borderId="0" xfId="5" applyFont="1" applyFill="1"/>
    <xf numFmtId="0" fontId="19" fillId="3" borderId="0" xfId="5" applyFont="1" applyFill="1" applyAlignment="1">
      <alignment horizontal="left"/>
    </xf>
    <xf numFmtId="0" fontId="8" fillId="3" borderId="0" xfId="0" applyFont="1" applyFill="1" applyAlignment="1">
      <alignment horizontal="center"/>
    </xf>
    <xf numFmtId="0" fontId="21" fillId="3" borderId="0" xfId="5" applyFont="1" applyFill="1" applyAlignment="1">
      <alignment horizontal="left"/>
    </xf>
    <xf numFmtId="0" fontId="0" fillId="0" borderId="0" xfId="0" applyFill="1"/>
    <xf numFmtId="9" fontId="0" fillId="0" borderId="0" xfId="7" applyFont="1" applyFill="1" applyBorder="1"/>
    <xf numFmtId="166" fontId="0" fillId="0" borderId="0" xfId="7" applyNumberFormat="1" applyFont="1" applyFill="1" applyBorder="1"/>
    <xf numFmtId="0" fontId="23" fillId="0" borderId="0" xfId="0" applyFont="1" applyFill="1" applyBorder="1" applyAlignment="1"/>
    <xf numFmtId="0" fontId="9" fillId="0" borderId="0" xfId="0" applyFont="1" applyBorder="1" applyAlignment="1">
      <alignment horizontal="center"/>
    </xf>
    <xf numFmtId="0" fontId="8" fillId="0" borderId="0" xfId="0" applyFont="1" applyFill="1" applyBorder="1" applyAlignment="1">
      <alignment horizontal="left"/>
    </xf>
    <xf numFmtId="41" fontId="10" fillId="0" borderId="0" xfId="7" applyNumberFormat="1" applyFont="1" applyAlignment="1">
      <alignment horizontal="right"/>
    </xf>
    <xf numFmtId="41" fontId="0" fillId="0" borderId="0" xfId="0" applyNumberFormat="1" applyBorder="1" applyAlignment="1">
      <alignment horizontal="right"/>
    </xf>
    <xf numFmtId="41" fontId="10" fillId="0" borderId="0" xfId="7" applyNumberFormat="1" applyFont="1" applyBorder="1" applyAlignment="1">
      <alignment horizontal="right"/>
    </xf>
    <xf numFmtId="0" fontId="0" fillId="0" borderId="0" xfId="0" applyFill="1" applyBorder="1" applyAlignment="1">
      <alignment horizontal="right"/>
    </xf>
    <xf numFmtId="0" fontId="9" fillId="0" borderId="0" xfId="0" quotePrefix="1" applyFont="1" applyFill="1" applyBorder="1" applyAlignment="1">
      <alignment horizontal="right"/>
    </xf>
    <xf numFmtId="164" fontId="0" fillId="0" borderId="0" xfId="1" applyNumberFormat="1" applyFont="1" applyFill="1" applyBorder="1" applyAlignment="1">
      <alignment horizontal="right"/>
    </xf>
    <xf numFmtId="9" fontId="0" fillId="0" borderId="0" xfId="7" applyFont="1" applyFill="1" applyBorder="1" applyAlignment="1">
      <alignment horizontal="right"/>
    </xf>
    <xf numFmtId="164" fontId="11" fillId="0" borderId="0" xfId="1" applyNumberFormat="1" applyFont="1" applyFill="1" applyBorder="1" applyAlignment="1">
      <alignment horizontal="right"/>
    </xf>
    <xf numFmtId="164" fontId="0" fillId="0" borderId="0" xfId="0" applyNumberFormat="1" applyFill="1" applyBorder="1" applyAlignment="1">
      <alignment horizontal="right"/>
    </xf>
    <xf numFmtId="164" fontId="9" fillId="0" borderId="0" xfId="0" applyNumberFormat="1" applyFont="1" applyFill="1" applyBorder="1" applyAlignment="1">
      <alignment horizontal="right"/>
    </xf>
    <xf numFmtId="9" fontId="9" fillId="0" borderId="0" xfId="7" applyFont="1" applyFill="1" applyBorder="1" applyAlignment="1">
      <alignment horizontal="right"/>
    </xf>
    <xf numFmtId="0" fontId="9" fillId="0" borderId="0" xfId="0" applyFont="1" applyFill="1" applyBorder="1" applyAlignment="1">
      <alignment horizontal="right"/>
    </xf>
    <xf numFmtId="0" fontId="9" fillId="0" borderId="0" xfId="0" applyFont="1" applyFill="1" applyBorder="1" applyAlignment="1">
      <alignment horizontal="right" wrapText="1"/>
    </xf>
    <xf numFmtId="165" fontId="10" fillId="0" borderId="0" xfId="2" applyNumberFormat="1" applyFont="1" applyFill="1" applyBorder="1" applyAlignment="1">
      <alignment horizontal="right"/>
    </xf>
    <xf numFmtId="166" fontId="10" fillId="0" borderId="0" xfId="7" applyNumberFormat="1" applyFont="1" applyFill="1" applyBorder="1" applyAlignment="1">
      <alignment horizontal="right"/>
    </xf>
    <xf numFmtId="0" fontId="10" fillId="0" borderId="0" xfId="0" applyFont="1" applyFill="1" applyBorder="1" applyAlignment="1">
      <alignment horizontal="right"/>
    </xf>
    <xf numFmtId="165" fontId="0" fillId="0" borderId="0" xfId="2" applyNumberFormat="1" applyFont="1" applyFill="1" applyBorder="1" applyAlignment="1">
      <alignment horizontal="right"/>
    </xf>
    <xf numFmtId="165" fontId="9" fillId="0" borderId="0" xfId="2" applyNumberFormat="1" applyFont="1" applyFill="1" applyBorder="1" applyAlignment="1">
      <alignment horizontal="right"/>
    </xf>
    <xf numFmtId="0" fontId="0" fillId="0" borderId="0" xfId="0" applyAlignment="1">
      <alignment horizontal="right"/>
    </xf>
    <xf numFmtId="0" fontId="25" fillId="0" borderId="0" xfId="0" applyFont="1" applyFill="1" applyBorder="1" applyAlignment="1"/>
    <xf numFmtId="166" fontId="0" fillId="0" borderId="0" xfId="0" applyNumberFormat="1" applyFill="1" applyBorder="1" applyAlignment="1">
      <alignment horizontal="right"/>
    </xf>
    <xf numFmtId="0" fontId="8" fillId="3" borderId="0" xfId="5" applyFont="1" applyFill="1" applyAlignment="1">
      <alignment horizontal="center"/>
    </xf>
    <xf numFmtId="0" fontId="102" fillId="3" borderId="0" xfId="5" applyFont="1" applyFill="1"/>
    <xf numFmtId="0" fontId="102" fillId="3" borderId="0" xfId="5" applyFont="1" applyFill="1" applyAlignment="1">
      <alignment horizontal="center"/>
    </xf>
    <xf numFmtId="0" fontId="103" fillId="3" borderId="0" xfId="3" applyFont="1" applyFill="1" applyAlignment="1" applyProtection="1">
      <alignment horizontal="center"/>
    </xf>
    <xf numFmtId="0" fontId="22" fillId="0" borderId="0" xfId="3" applyFont="1" applyFill="1" applyBorder="1" applyAlignment="1" applyProtection="1">
      <alignment horizontal="center"/>
    </xf>
    <xf numFmtId="0" fontId="0" fillId="0" borderId="0" xfId="0" applyAlignment="1">
      <alignment horizontal="center"/>
    </xf>
    <xf numFmtId="0" fontId="0" fillId="0" borderId="0" xfId="0" applyFill="1" applyBorder="1" applyAlignment="1">
      <alignment horizontal="left"/>
    </xf>
    <xf numFmtId="164" fontId="8" fillId="0" borderId="0" xfId="0" applyNumberFormat="1" applyFont="1" applyFill="1" applyBorder="1"/>
    <xf numFmtId="164" fontId="8" fillId="0" borderId="0" xfId="1" applyNumberFormat="1" applyFont="1" applyFill="1" applyBorder="1"/>
    <xf numFmtId="9" fontId="8" fillId="0" borderId="0" xfId="7" applyFont="1" applyFill="1" applyBorder="1" applyAlignment="1">
      <alignment horizontal="center"/>
    </xf>
    <xf numFmtId="9" fontId="8" fillId="0" borderId="0" xfId="0" applyNumberFormat="1" applyFont="1" applyFill="1" applyBorder="1"/>
    <xf numFmtId="9" fontId="8" fillId="0" borderId="0" xfId="7" applyFont="1" applyFill="1" applyBorder="1"/>
    <xf numFmtId="165" fontId="8" fillId="0" borderId="0" xfId="2" applyNumberFormat="1" applyFont="1" applyFill="1" applyBorder="1"/>
    <xf numFmtId="166" fontId="8" fillId="0" borderId="0" xfId="7" applyNumberFormat="1" applyFont="1" applyFill="1" applyBorder="1" applyAlignment="1">
      <alignment horizontal="center"/>
    </xf>
    <xf numFmtId="41" fontId="0" fillId="0" borderId="0" xfId="0" applyNumberFormat="1" applyFill="1" applyBorder="1" applyAlignment="1">
      <alignment horizontal="right"/>
    </xf>
    <xf numFmtId="41" fontId="10" fillId="0" borderId="0" xfId="7" applyNumberFormat="1" applyFont="1" applyFill="1" applyBorder="1" applyAlignment="1">
      <alignment horizontal="right"/>
    </xf>
    <xf numFmtId="0" fontId="8" fillId="0" borderId="0" xfId="0" applyFont="1" applyAlignment="1">
      <alignment horizontal="left"/>
    </xf>
    <xf numFmtId="0" fontId="0" fillId="0" borderId="0" xfId="0" applyBorder="1" applyAlignment="1">
      <alignment horizontal="left"/>
    </xf>
    <xf numFmtId="0" fontId="8" fillId="0" borderId="0" xfId="0" applyFont="1" applyBorder="1" applyAlignment="1">
      <alignment horizontal="left"/>
    </xf>
    <xf numFmtId="0" fontId="8" fillId="0" borderId="0" xfId="0" applyNumberFormat="1" applyFont="1" applyAlignment="1">
      <alignment horizontal="center"/>
    </xf>
    <xf numFmtId="0" fontId="0" fillId="0" borderId="0" xfId="0" applyNumberFormat="1" applyBorder="1" applyAlignment="1">
      <alignment horizontal="center"/>
    </xf>
    <xf numFmtId="0" fontId="8" fillId="0" borderId="0" xfId="0" applyNumberFormat="1" applyFont="1" applyBorder="1" applyAlignment="1">
      <alignment horizontal="center"/>
    </xf>
    <xf numFmtId="0" fontId="25" fillId="0" borderId="0" xfId="0" applyFont="1" applyFill="1" applyBorder="1" applyAlignment="1">
      <alignment horizontal="left" indent="1"/>
    </xf>
    <xf numFmtId="0" fontId="12" fillId="0" borderId="0" xfId="0" applyFont="1" applyFill="1" applyBorder="1"/>
    <xf numFmtId="0" fontId="12" fillId="0" borderId="0" xfId="0" applyFont="1"/>
    <xf numFmtId="3" fontId="8" fillId="0" borderId="0" xfId="0" applyNumberFormat="1" applyFont="1" applyAlignment="1">
      <alignment horizontal="center"/>
    </xf>
    <xf numFmtId="3" fontId="0" fillId="0" borderId="0" xfId="0" applyNumberFormat="1" applyBorder="1" applyAlignment="1">
      <alignment horizontal="center"/>
    </xf>
    <xf numFmtId="3" fontId="8" fillId="0" borderId="0" xfId="0" applyNumberFormat="1" applyFont="1" applyBorder="1" applyAlignment="1">
      <alignment horizontal="center"/>
    </xf>
    <xf numFmtId="3" fontId="0" fillId="0" borderId="0" xfId="0" applyNumberFormat="1" applyFill="1" applyBorder="1" applyAlignment="1">
      <alignment horizontal="center"/>
    </xf>
    <xf numFmtId="3" fontId="0" fillId="0" borderId="0" xfId="7" applyNumberFormat="1" applyFont="1" applyFill="1" applyAlignment="1">
      <alignment horizontal="center"/>
    </xf>
    <xf numFmtId="3" fontId="0" fillId="0" borderId="0" xfId="7" applyNumberFormat="1" applyFont="1" applyBorder="1" applyAlignment="1">
      <alignment horizontal="center"/>
    </xf>
    <xf numFmtId="3" fontId="8" fillId="0" borderId="0" xfId="1" applyNumberFormat="1" applyFont="1" applyFill="1" applyBorder="1" applyAlignment="1">
      <alignment horizontal="center"/>
    </xf>
    <xf numFmtId="164" fontId="8" fillId="0" borderId="0" xfId="0" applyNumberFormat="1" applyFont="1" applyFill="1" applyBorder="1" applyAlignment="1">
      <alignment horizontal="right"/>
    </xf>
    <xf numFmtId="9" fontId="0" fillId="0" borderId="0" xfId="7" applyNumberFormat="1" applyFont="1" applyFill="1" applyAlignment="1">
      <alignment horizontal="center"/>
    </xf>
    <xf numFmtId="3" fontId="8" fillId="0" borderId="0" xfId="7" applyNumberFormat="1" applyFont="1" applyFill="1" applyAlignment="1">
      <alignment horizontal="center"/>
    </xf>
    <xf numFmtId="9" fontId="0" fillId="0" borderId="0" xfId="0" applyNumberFormat="1" applyFill="1" applyBorder="1" applyAlignment="1">
      <alignment horizontal="right"/>
    </xf>
    <xf numFmtId="164" fontId="8" fillId="0" borderId="0" xfId="1" applyNumberFormat="1" applyFont="1" applyFill="1" applyBorder="1" applyAlignment="1">
      <alignment horizontal="right"/>
    </xf>
    <xf numFmtId="9" fontId="8" fillId="0" borderId="0" xfId="7" applyFont="1" applyFill="1" applyBorder="1" applyAlignment="1">
      <alignment horizontal="right"/>
    </xf>
    <xf numFmtId="0" fontId="8" fillId="0" borderId="0" xfId="0" applyFont="1" applyFill="1" applyBorder="1" applyAlignment="1">
      <alignment horizontal="right"/>
    </xf>
    <xf numFmtId="165" fontId="8" fillId="0" borderId="0" xfId="2" applyNumberFormat="1" applyFont="1" applyFill="1" applyBorder="1" applyAlignment="1">
      <alignment horizontal="right"/>
    </xf>
    <xf numFmtId="0" fontId="107" fillId="78" borderId="24" xfId="0" applyFont="1" applyFill="1" applyBorder="1" applyAlignment="1">
      <alignment horizontal="left" wrapText="1"/>
    </xf>
    <xf numFmtId="0" fontId="25" fillId="0" borderId="0" xfId="0" applyFont="1" applyFill="1" applyBorder="1" applyAlignment="1">
      <alignment horizontal="left"/>
    </xf>
    <xf numFmtId="0" fontId="0" fillId="0" borderId="0" xfId="0" applyFill="1" applyBorder="1" applyAlignment="1">
      <alignment horizontal="center" vertical="center"/>
    </xf>
    <xf numFmtId="0" fontId="0" fillId="0" borderId="0" xfId="0" applyFill="1" applyBorder="1" applyAlignment="1">
      <alignment horizontal="center" vertical="center" wrapText="1"/>
    </xf>
    <xf numFmtId="9" fontId="8" fillId="0" borderId="0" xfId="1" applyNumberFormat="1" applyFont="1" applyFill="1" applyBorder="1" applyAlignment="1">
      <alignment horizontal="right" vertical="center"/>
    </xf>
    <xf numFmtId="9" fontId="8" fillId="0" borderId="0" xfId="0" applyNumberFormat="1" applyFont="1" applyFill="1" applyBorder="1" applyAlignment="1">
      <alignment horizontal="right" vertical="center"/>
    </xf>
    <xf numFmtId="9" fontId="8" fillId="0" borderId="0" xfId="2" applyNumberFormat="1" applyFont="1" applyFill="1" applyBorder="1" applyAlignment="1">
      <alignment horizontal="right" vertical="center"/>
    </xf>
    <xf numFmtId="0" fontId="19" fillId="78" borderId="0" xfId="5" applyFont="1" applyFill="1" applyAlignment="1">
      <alignment horizontal="left"/>
    </xf>
    <xf numFmtId="0" fontId="18" fillId="78" borderId="0" xfId="5" applyFont="1" applyFill="1"/>
    <xf numFmtId="0" fontId="8" fillId="78" borderId="0" xfId="5" applyFont="1" applyFill="1"/>
    <xf numFmtId="0" fontId="108" fillId="3" borderId="0" xfId="5" applyFont="1" applyFill="1" applyAlignment="1">
      <alignment horizontal="center"/>
    </xf>
    <xf numFmtId="0" fontId="106" fillId="3" borderId="0" xfId="5" applyFont="1" applyFill="1" applyAlignment="1">
      <alignment horizontal="center" vertical="center"/>
    </xf>
    <xf numFmtId="0" fontId="0" fillId="0" borderId="0" xfId="0" applyFill="1" applyBorder="1" applyAlignment="1">
      <alignment vertical="center"/>
    </xf>
    <xf numFmtId="0" fontId="0" fillId="0" borderId="0" xfId="0" applyFill="1" applyBorder="1" applyAlignment="1">
      <alignment horizontal="center" wrapText="1"/>
    </xf>
    <xf numFmtId="0" fontId="0" fillId="0" borderId="0" xfId="0" applyNumberFormat="1" applyFill="1" applyBorder="1" applyAlignment="1">
      <alignment horizontal="center" vertical="center"/>
    </xf>
    <xf numFmtId="0" fontId="9" fillId="0" borderId="0" xfId="0" applyFont="1" applyFill="1" applyBorder="1" applyAlignment="1">
      <alignment horizontal="right" vertical="center"/>
    </xf>
    <xf numFmtId="3" fontId="0" fillId="0" borderId="0" xfId="0" applyNumberFormat="1" applyFill="1" applyBorder="1" applyAlignment="1">
      <alignment horizontal="center" vertical="center"/>
    </xf>
    <xf numFmtId="9" fontId="0" fillId="0" borderId="0" xfId="0" applyNumberFormat="1" applyAlignment="1">
      <alignment horizontal="right"/>
    </xf>
    <xf numFmtId="44" fontId="0" fillId="0" borderId="0" xfId="0" applyNumberFormat="1" applyAlignment="1">
      <alignment horizontal="center"/>
    </xf>
    <xf numFmtId="44" fontId="0" fillId="0" borderId="0" xfId="0" applyNumberFormat="1" applyAlignment="1">
      <alignment horizontal="right"/>
    </xf>
    <xf numFmtId="0" fontId="9" fillId="78" borderId="0" xfId="0" applyFont="1" applyFill="1" applyAlignment="1"/>
    <xf numFmtId="0" fontId="9" fillId="78" borderId="0" xfId="1" applyNumberFormat="1" applyFont="1" applyFill="1" applyBorder="1" applyAlignment="1">
      <alignment horizontal="right"/>
    </xf>
    <xf numFmtId="41" fontId="10" fillId="78" borderId="0" xfId="7" applyNumberFormat="1" applyFont="1" applyFill="1" applyBorder="1" applyAlignment="1">
      <alignment horizontal="right"/>
    </xf>
    <xf numFmtId="41" fontId="0" fillId="78" borderId="0" xfId="0" applyNumberFormat="1" applyFill="1" applyBorder="1" applyAlignment="1">
      <alignment horizontal="right"/>
    </xf>
    <xf numFmtId="0" fontId="0" fillId="78" borderId="0" xfId="0" applyFill="1" applyBorder="1" applyAlignment="1">
      <alignment horizontal="right"/>
    </xf>
    <xf numFmtId="0" fontId="9" fillId="78" borderId="0" xfId="0" applyFont="1" applyFill="1" applyBorder="1" applyAlignment="1">
      <alignment horizontal="right"/>
    </xf>
    <xf numFmtId="165" fontId="10" fillId="78" borderId="0" xfId="2" applyNumberFormat="1" applyFont="1" applyFill="1" applyBorder="1" applyAlignment="1">
      <alignment horizontal="right"/>
    </xf>
    <xf numFmtId="164" fontId="0" fillId="78" borderId="0" xfId="0" applyNumberFormat="1" applyFill="1" applyBorder="1" applyAlignment="1">
      <alignment horizontal="right"/>
    </xf>
    <xf numFmtId="164" fontId="9" fillId="78" borderId="0" xfId="0" applyNumberFormat="1" applyFont="1" applyFill="1" applyBorder="1" applyAlignment="1">
      <alignment horizontal="right"/>
    </xf>
    <xf numFmtId="165" fontId="0" fillId="78" borderId="0" xfId="2" applyNumberFormat="1" applyFont="1" applyFill="1" applyBorder="1" applyAlignment="1">
      <alignment horizontal="right"/>
    </xf>
    <xf numFmtId="164" fontId="0" fillId="78" borderId="0" xfId="1" applyNumberFormat="1" applyFont="1" applyFill="1" applyBorder="1" applyAlignment="1">
      <alignment horizontal="right"/>
    </xf>
    <xf numFmtId="164" fontId="11" fillId="78" borderId="0" xfId="1" applyNumberFormat="1" applyFont="1" applyFill="1" applyBorder="1" applyAlignment="1">
      <alignment horizontal="right"/>
    </xf>
    <xf numFmtId="164" fontId="8" fillId="78" borderId="0" xfId="1" applyNumberFormat="1" applyFont="1" applyFill="1" applyBorder="1" applyAlignment="1">
      <alignment horizontal="right"/>
    </xf>
    <xf numFmtId="164" fontId="8" fillId="78" borderId="0" xfId="0" applyNumberFormat="1" applyFont="1" applyFill="1" applyBorder="1" applyAlignment="1">
      <alignment horizontal="right"/>
    </xf>
    <xf numFmtId="0" fontId="8" fillId="78" borderId="0" xfId="0" applyFont="1" applyFill="1" applyBorder="1" applyAlignment="1">
      <alignment horizontal="right"/>
    </xf>
    <xf numFmtId="165" fontId="8" fillId="78" borderId="0" xfId="2" applyNumberFormat="1" applyFont="1" applyFill="1" applyBorder="1" applyAlignment="1">
      <alignment horizontal="right"/>
    </xf>
    <xf numFmtId="165" fontId="9" fillId="78" borderId="0" xfId="2" applyNumberFormat="1" applyFont="1" applyFill="1" applyBorder="1" applyAlignment="1">
      <alignment horizontal="right"/>
    </xf>
    <xf numFmtId="0" fontId="0" fillId="78" borderId="0" xfId="0" applyFill="1" applyBorder="1" applyAlignment="1">
      <alignment horizontal="right" vertical="center"/>
    </xf>
    <xf numFmtId="0" fontId="0" fillId="78" borderId="0" xfId="0" applyFill="1" applyAlignment="1">
      <alignment horizontal="right"/>
    </xf>
    <xf numFmtId="0" fontId="107" fillId="0" borderId="0" xfId="1" applyNumberFormat="1" applyFont="1" applyFill="1" applyBorder="1" applyAlignment="1">
      <alignment horizontal="right" wrapText="1"/>
    </xf>
    <xf numFmtId="0" fontId="107" fillId="0" borderId="0" xfId="1" applyNumberFormat="1" applyFont="1" applyFill="1" applyBorder="1" applyAlignment="1">
      <alignment horizontal="left" wrapText="1"/>
    </xf>
    <xf numFmtId="9" fontId="0" fillId="0" borderId="0" xfId="0" applyNumberFormat="1" applyFill="1" applyBorder="1" applyAlignment="1">
      <alignment vertical="center"/>
    </xf>
    <xf numFmtId="0" fontId="107" fillId="0" borderId="0" xfId="1" applyNumberFormat="1" applyFont="1" applyFill="1" applyBorder="1" applyAlignment="1">
      <alignment horizontal="center" wrapText="1"/>
    </xf>
    <xf numFmtId="0" fontId="9" fillId="78" borderId="0" xfId="0" applyFont="1" applyFill="1" applyBorder="1" applyAlignment="1"/>
    <xf numFmtId="0" fontId="8" fillId="0" borderId="0" xfId="3" applyFont="1" applyFill="1" applyBorder="1" applyAlignment="1" applyProtection="1">
      <alignment horizontal="left"/>
    </xf>
    <xf numFmtId="0" fontId="9" fillId="79" borderId="0" xfId="0" applyFont="1" applyFill="1" applyBorder="1" applyAlignment="1">
      <alignment horizontal="left"/>
    </xf>
    <xf numFmtId="0" fontId="20" fillId="0" borderId="0" xfId="3" applyAlignment="1" applyProtection="1">
      <alignment vertical="center"/>
    </xf>
    <xf numFmtId="0" fontId="109" fillId="77" borderId="26" xfId="0" applyFont="1" applyFill="1" applyBorder="1" applyAlignment="1">
      <alignment horizontal="center" vertical="center" wrapText="1"/>
    </xf>
    <xf numFmtId="0" fontId="8" fillId="0" borderId="0" xfId="0" applyFont="1" applyAlignment="1">
      <alignment horizontal="center" vertical="center" wrapText="1"/>
    </xf>
    <xf numFmtId="0" fontId="109" fillId="77" borderId="32" xfId="0" applyFont="1" applyFill="1" applyBorder="1" applyAlignment="1">
      <alignment horizontal="center" vertical="center" wrapText="1"/>
    </xf>
    <xf numFmtId="0" fontId="109" fillId="77" borderId="26" xfId="0" applyFont="1" applyFill="1" applyBorder="1" applyAlignment="1">
      <alignment vertical="center" wrapText="1"/>
    </xf>
    <xf numFmtId="0" fontId="111" fillId="77" borderId="26" xfId="0" applyFont="1" applyFill="1" applyBorder="1" applyAlignment="1">
      <alignment horizontal="center" vertical="center" wrapText="1"/>
    </xf>
    <xf numFmtId="0" fontId="110" fillId="0" borderId="25" xfId="0" applyFont="1" applyBorder="1" applyAlignment="1">
      <alignment horizontal="left" vertical="center"/>
    </xf>
    <xf numFmtId="0" fontId="110" fillId="0" borderId="25" xfId="0" applyFont="1" applyBorder="1" applyAlignment="1">
      <alignment horizontal="right" vertical="center"/>
    </xf>
    <xf numFmtId="0" fontId="110" fillId="0" borderId="29" xfId="0" applyFont="1" applyBorder="1" applyAlignment="1">
      <alignment horizontal="left" vertical="center"/>
    </xf>
    <xf numFmtId="0" fontId="9" fillId="0" borderId="37" xfId="1" applyNumberFormat="1" applyFont="1" applyFill="1" applyBorder="1" applyAlignment="1">
      <alignment horizontal="right"/>
    </xf>
    <xf numFmtId="165" fontId="0" fillId="0" borderId="37" xfId="2" applyNumberFormat="1" applyFont="1" applyFill="1" applyBorder="1" applyAlignment="1">
      <alignment horizontal="right"/>
    </xf>
    <xf numFmtId="0" fontId="0" fillId="0" borderId="40" xfId="0" applyBorder="1"/>
    <xf numFmtId="0" fontId="107" fillId="78" borderId="42" xfId="0" applyFont="1" applyFill="1" applyBorder="1" applyAlignment="1">
      <alignment horizontal="left" wrapText="1"/>
    </xf>
    <xf numFmtId="0" fontId="19" fillId="0" borderId="0" xfId="0" applyFont="1" applyFill="1" applyBorder="1" applyAlignment="1">
      <alignment vertical="center"/>
    </xf>
    <xf numFmtId="3" fontId="8" fillId="0" borderId="0" xfId="0" applyNumberFormat="1" applyFont="1" applyBorder="1" applyAlignment="1">
      <alignment horizontal="left" vertical="center" wrapText="1"/>
    </xf>
    <xf numFmtId="9" fontId="0" fillId="0" borderId="0" xfId="7" applyFont="1" applyBorder="1" applyAlignment="1">
      <alignment horizontal="center"/>
    </xf>
    <xf numFmtId="0" fontId="109" fillId="77" borderId="27" xfId="0" applyFont="1" applyFill="1" applyBorder="1" applyAlignment="1">
      <alignment horizontal="center" vertical="center" wrapText="1"/>
    </xf>
    <xf numFmtId="0" fontId="109" fillId="77" borderId="44" xfId="0" applyFont="1" applyFill="1" applyBorder="1" applyAlignment="1">
      <alignment horizontal="center" vertical="center" wrapText="1"/>
    </xf>
    <xf numFmtId="0" fontId="8" fillId="0" borderId="0" xfId="0" applyFont="1" applyBorder="1" applyAlignment="1">
      <alignment horizontal="center" vertical="center" wrapText="1"/>
    </xf>
    <xf numFmtId="0" fontId="0" fillId="0" borderId="0" xfId="0" applyFill="1" applyAlignment="1"/>
    <xf numFmtId="0" fontId="0" fillId="0" borderId="40" xfId="0" applyFill="1" applyBorder="1"/>
    <xf numFmtId="0" fontId="0" fillId="0" borderId="40" xfId="0" applyFill="1" applyBorder="1" applyAlignment="1">
      <alignment horizontal="center"/>
    </xf>
    <xf numFmtId="0" fontId="0" fillId="0" borderId="40" xfId="0" applyFill="1" applyBorder="1" applyAlignment="1">
      <alignment horizontal="right"/>
    </xf>
    <xf numFmtId="0" fontId="5" fillId="0" borderId="0" xfId="523"/>
    <xf numFmtId="0" fontId="0" fillId="0" borderId="0" xfId="0" applyAlignment="1">
      <alignment horizontal="center"/>
    </xf>
    <xf numFmtId="0" fontId="107" fillId="78" borderId="24" xfId="0" applyFont="1" applyFill="1" applyBorder="1" applyAlignment="1">
      <alignment horizontal="center" wrapText="1"/>
    </xf>
    <xf numFmtId="0" fontId="9" fillId="0" borderId="0" xfId="0" applyFont="1" applyFill="1" applyBorder="1"/>
    <xf numFmtId="0" fontId="0" fillId="0" borderId="0" xfId="0" applyFill="1" applyBorder="1" applyAlignment="1">
      <alignment vertical="center" wrapText="1"/>
    </xf>
    <xf numFmtId="9" fontId="0" fillId="0" borderId="0" xfId="0" applyNumberFormat="1" applyFill="1" applyBorder="1" applyAlignment="1">
      <alignment horizontal="right" vertical="center"/>
    </xf>
    <xf numFmtId="0" fontId="0" fillId="0" borderId="0" xfId="0" applyFill="1" applyBorder="1" applyAlignment="1">
      <alignment horizontal="right" vertical="center"/>
    </xf>
    <xf numFmtId="9" fontId="76" fillId="0" borderId="0" xfId="0" applyNumberFormat="1" applyFont="1" applyFill="1" applyBorder="1" applyAlignment="1">
      <alignment horizontal="center" vertical="center" wrapText="1"/>
    </xf>
    <xf numFmtId="0" fontId="76" fillId="0" borderId="0" xfId="0" applyFont="1" applyFill="1" applyBorder="1" applyAlignment="1">
      <alignment vertical="center" wrapText="1"/>
    </xf>
    <xf numFmtId="0" fontId="76" fillId="0" borderId="0" xfId="0" applyNumberFormat="1" applyFont="1" applyFill="1" applyBorder="1" applyAlignment="1">
      <alignment horizontal="center" vertical="center" wrapText="1"/>
    </xf>
    <xf numFmtId="0" fontId="76" fillId="0" borderId="0" xfId="0" applyFont="1" applyFill="1" applyBorder="1" applyAlignment="1">
      <alignment horizontal="left" vertical="center" wrapText="1"/>
    </xf>
    <xf numFmtId="0" fontId="8" fillId="0" borderId="0" xfId="0" applyFont="1" applyAlignment="1">
      <alignment horizontal="right"/>
    </xf>
    <xf numFmtId="0" fontId="12" fillId="0" borderId="0" xfId="0" applyFont="1" applyFill="1" applyBorder="1" applyAlignment="1"/>
    <xf numFmtId="9" fontId="0" fillId="0" borderId="0" xfId="0" applyNumberFormat="1"/>
    <xf numFmtId="0" fontId="112" fillId="0" borderId="0" xfId="0" applyFont="1" applyFill="1"/>
    <xf numFmtId="1" fontId="0" fillId="0" borderId="0" xfId="0" applyNumberFormat="1" applyAlignment="1">
      <alignment horizontal="right"/>
    </xf>
    <xf numFmtId="0" fontId="8" fillId="0" borderId="0" xfId="0" applyFont="1" applyAlignment="1">
      <alignment horizontal="left" indent="1"/>
    </xf>
    <xf numFmtId="0" fontId="113" fillId="78" borderId="0" xfId="1" applyNumberFormat="1" applyFont="1" applyFill="1" applyBorder="1" applyAlignment="1">
      <alignment horizontal="left" wrapText="1"/>
    </xf>
    <xf numFmtId="0" fontId="8" fillId="0" borderId="0" xfId="0" applyFont="1" applyAlignment="1">
      <alignment wrapText="1"/>
    </xf>
    <xf numFmtId="0" fontId="25" fillId="0" borderId="0" xfId="0" applyFont="1"/>
    <xf numFmtId="0" fontId="0" fillId="0" borderId="0" xfId="0" applyAlignment="1">
      <alignment horizontal="left"/>
    </xf>
    <xf numFmtId="0" fontId="8" fillId="0" borderId="0" xfId="0" applyFont="1" applyBorder="1" applyAlignment="1">
      <alignment horizontal="center"/>
    </xf>
    <xf numFmtId="0" fontId="8" fillId="0" borderId="45" xfId="0" applyFont="1" applyBorder="1" applyAlignment="1">
      <alignment horizontal="center"/>
    </xf>
    <xf numFmtId="0" fontId="107" fillId="78" borderId="46" xfId="1" applyNumberFormat="1" applyFont="1" applyFill="1" applyBorder="1" applyAlignment="1">
      <alignment horizontal="center" wrapText="1"/>
    </xf>
    <xf numFmtId="0" fontId="0" fillId="0" borderId="0" xfId="0" applyFill="1" applyAlignment="1">
      <alignment horizontal="right"/>
    </xf>
    <xf numFmtId="0" fontId="8" fillId="0" borderId="47" xfId="0" applyFont="1" applyBorder="1"/>
    <xf numFmtId="0" fontId="8" fillId="0" borderId="0" xfId="0" applyFont="1" applyFill="1" applyAlignment="1">
      <alignment horizontal="left"/>
    </xf>
    <xf numFmtId="0" fontId="8" fillId="0" borderId="29" xfId="0" applyFont="1" applyBorder="1" applyAlignment="1">
      <alignment horizontal="center" vertical="center" wrapText="1"/>
    </xf>
    <xf numFmtId="0" fontId="8" fillId="0" borderId="29" xfId="0" applyFont="1" applyBorder="1" applyAlignment="1">
      <alignment horizontal="left" vertical="center" wrapText="1"/>
    </xf>
    <xf numFmtId="0" fontId="8" fillId="0" borderId="25" xfId="0" applyFont="1" applyBorder="1" applyAlignment="1">
      <alignment horizontal="center" vertical="center" wrapText="1"/>
    </xf>
    <xf numFmtId="3" fontId="9" fillId="0" borderId="0" xfId="0" applyNumberFormat="1" applyFont="1" applyFill="1" applyBorder="1" applyAlignment="1">
      <alignment horizontal="center"/>
    </xf>
    <xf numFmtId="168" fontId="9" fillId="0" borderId="50" xfId="0" applyNumberFormat="1" applyFont="1" applyFill="1" applyBorder="1" applyAlignment="1">
      <alignment horizontal="center"/>
    </xf>
    <xf numFmtId="3" fontId="9" fillId="0" borderId="50" xfId="0" applyNumberFormat="1" applyFont="1" applyFill="1" applyBorder="1" applyAlignment="1">
      <alignment horizontal="center"/>
    </xf>
    <xf numFmtId="0" fontId="9" fillId="0" borderId="50" xfId="0" applyFont="1" applyFill="1" applyBorder="1" applyAlignment="1">
      <alignment horizontal="left" indent="1"/>
    </xf>
    <xf numFmtId="0" fontId="8" fillId="0" borderId="0" xfId="0" applyFont="1" applyFill="1" applyBorder="1" applyAlignment="1">
      <alignment vertical="center"/>
    </xf>
    <xf numFmtId="0" fontId="8" fillId="0" borderId="51" xfId="0" applyFont="1" applyFill="1" applyBorder="1" applyAlignment="1">
      <alignment vertical="center"/>
    </xf>
    <xf numFmtId="0" fontId="76" fillId="0" borderId="25" xfId="0" applyFont="1" applyBorder="1" applyAlignment="1">
      <alignment horizontal="left" vertical="center" wrapText="1"/>
    </xf>
    <xf numFmtId="0" fontId="0" fillId="0" borderId="0" xfId="0" applyFill="1" applyBorder="1" applyAlignment="1">
      <alignment horizontal="left" wrapText="1"/>
    </xf>
    <xf numFmtId="0" fontId="0" fillId="0" borderId="0" xfId="0" applyFill="1" applyAlignment="1">
      <alignment horizontal="center"/>
    </xf>
    <xf numFmtId="4" fontId="9" fillId="0" borderId="0" xfId="0" applyNumberFormat="1" applyFont="1" applyFill="1" applyBorder="1" applyAlignment="1">
      <alignment horizontal="center"/>
    </xf>
    <xf numFmtId="0" fontId="9" fillId="0" borderId="0" xfId="0" applyNumberFormat="1" applyFont="1" applyFill="1" applyBorder="1" applyAlignment="1">
      <alignment horizontal="center"/>
    </xf>
    <xf numFmtId="9" fontId="9" fillId="0" borderId="0" xfId="0" applyNumberFormat="1" applyFont="1" applyFill="1" applyBorder="1" applyAlignment="1">
      <alignment horizontal="center"/>
    </xf>
    <xf numFmtId="0" fontId="9" fillId="0" borderId="50" xfId="0" applyNumberFormat="1" applyFont="1" applyFill="1" applyBorder="1" applyAlignment="1">
      <alignment horizontal="center"/>
    </xf>
    <xf numFmtId="0" fontId="21" fillId="0" borderId="0" xfId="1" applyNumberFormat="1" applyFont="1" applyFill="1" applyBorder="1" applyAlignment="1">
      <alignment horizontal="center" wrapText="1"/>
    </xf>
    <xf numFmtId="0" fontId="21" fillId="0" borderId="45" xfId="1" applyNumberFormat="1" applyFont="1" applyFill="1" applyBorder="1" applyAlignment="1">
      <alignment horizontal="center" wrapText="1"/>
    </xf>
    <xf numFmtId="0" fontId="21" fillId="0" borderId="0" xfId="1" applyNumberFormat="1" applyFont="1" applyFill="1" applyBorder="1" applyAlignment="1">
      <alignment horizontal="left" wrapText="1"/>
    </xf>
    <xf numFmtId="4" fontId="9" fillId="0" borderId="50" xfId="0" applyNumberFormat="1" applyFont="1" applyFill="1" applyBorder="1" applyAlignment="1">
      <alignment horizontal="center"/>
    </xf>
    <xf numFmtId="0" fontId="9" fillId="0" borderId="50" xfId="0" applyFont="1" applyFill="1" applyBorder="1" applyAlignment="1">
      <alignment horizontal="center"/>
    </xf>
    <xf numFmtId="9" fontId="9" fillId="0" borderId="50" xfId="0" applyNumberFormat="1" applyFont="1" applyFill="1" applyBorder="1" applyAlignment="1">
      <alignment horizontal="center"/>
    </xf>
    <xf numFmtId="1" fontId="76" fillId="0" borderId="0" xfId="0" applyNumberFormat="1" applyFont="1" applyFill="1" applyBorder="1" applyAlignment="1">
      <alignment horizontal="center" vertical="center" wrapText="1"/>
    </xf>
    <xf numFmtId="0" fontId="21" fillId="0" borderId="0" xfId="0" applyFont="1" applyAlignment="1">
      <alignment horizontal="center"/>
    </xf>
    <xf numFmtId="0" fontId="112" fillId="82" borderId="0" xfId="0" applyFont="1" applyFill="1"/>
    <xf numFmtId="9" fontId="8" fillId="0" borderId="0" xfId="0" applyNumberFormat="1" applyFont="1" applyAlignment="1">
      <alignment horizontal="center"/>
    </xf>
    <xf numFmtId="9" fontId="8" fillId="0" borderId="47" xfId="0" applyNumberFormat="1" applyFont="1" applyBorder="1" applyAlignment="1">
      <alignment horizontal="center"/>
    </xf>
    <xf numFmtId="10" fontId="0" fillId="0" borderId="0" xfId="0" applyNumberFormat="1" applyAlignment="1">
      <alignment horizontal="right"/>
    </xf>
    <xf numFmtId="9" fontId="0" fillId="0" borderId="0" xfId="0" applyNumberFormat="1" applyFill="1" applyBorder="1" applyAlignment="1">
      <alignment horizontal="center" vertical="center"/>
    </xf>
    <xf numFmtId="0" fontId="109" fillId="77" borderId="24" xfId="0" applyFont="1" applyFill="1" applyBorder="1" applyAlignment="1">
      <alignment horizontal="center" vertical="center" wrapText="1"/>
    </xf>
    <xf numFmtId="9" fontId="0" fillId="0" borderId="52" xfId="7" applyFont="1" applyBorder="1" applyAlignment="1">
      <alignment horizontal="center"/>
    </xf>
    <xf numFmtId="9" fontId="0" fillId="0" borderId="51" xfId="7" applyFont="1" applyBorder="1" applyAlignment="1">
      <alignment horizontal="center"/>
    </xf>
    <xf numFmtId="9" fontId="0" fillId="0" borderId="53" xfId="7" applyFont="1" applyBorder="1" applyAlignment="1">
      <alignment horizontal="center"/>
    </xf>
    <xf numFmtId="3" fontId="8" fillId="0" borderId="54" xfId="0" applyNumberFormat="1" applyFont="1" applyBorder="1" applyAlignment="1">
      <alignment horizontal="left" vertical="center" wrapText="1"/>
    </xf>
    <xf numFmtId="0" fontId="107" fillId="78" borderId="55" xfId="0" applyFont="1" applyFill="1" applyBorder="1" applyAlignment="1">
      <alignment horizontal="center" wrapText="1"/>
    </xf>
    <xf numFmtId="0" fontId="107" fillId="78" borderId="56" xfId="0" applyFont="1" applyFill="1" applyBorder="1" applyAlignment="1">
      <alignment horizontal="left" wrapText="1"/>
    </xf>
    <xf numFmtId="0" fontId="9" fillId="78" borderId="52" xfId="0" applyFont="1" applyFill="1" applyBorder="1" applyAlignment="1"/>
    <xf numFmtId="0" fontId="0" fillId="0" borderId="0" xfId="0" applyAlignment="1">
      <alignment horizontal="center" vertical="center"/>
    </xf>
    <xf numFmtId="0" fontId="9" fillId="0" borderId="0" xfId="0" applyFont="1" applyFill="1" applyBorder="1" applyAlignment="1">
      <alignment horizontal="center" vertical="center" wrapText="1"/>
    </xf>
    <xf numFmtId="0" fontId="9" fillId="78" borderId="0" xfId="1" applyNumberFormat="1" applyFont="1" applyFill="1" applyBorder="1" applyAlignment="1">
      <alignment horizontal="center" vertical="center"/>
    </xf>
    <xf numFmtId="14" fontId="8" fillId="0" borderId="0" xfId="0" applyNumberFormat="1" applyFont="1" applyFill="1" applyBorder="1"/>
    <xf numFmtId="0" fontId="8" fillId="0" borderId="0" xfId="7" applyNumberFormat="1" applyFont="1" applyFill="1" applyAlignment="1">
      <alignment horizontal="center"/>
    </xf>
    <xf numFmtId="0" fontId="8" fillId="0" borderId="0" xfId="7" applyNumberFormat="1" applyFont="1" applyFill="1" applyBorder="1" applyAlignment="1">
      <alignment horizontal="center"/>
    </xf>
    <xf numFmtId="9" fontId="9" fillId="0" borderId="50" xfId="7" applyFont="1" applyFill="1" applyBorder="1" applyAlignment="1">
      <alignment horizontal="center"/>
    </xf>
    <xf numFmtId="0" fontId="0" fillId="0" borderId="0" xfId="0" applyBorder="1" applyAlignment="1">
      <alignment horizontal="right"/>
    </xf>
    <xf numFmtId="0" fontId="0" fillId="0" borderId="0" xfId="0" applyBorder="1" applyAlignment="1">
      <alignment horizontal="center"/>
    </xf>
    <xf numFmtId="0" fontId="0" fillId="0" borderId="0" xfId="0" applyBorder="1"/>
    <xf numFmtId="44" fontId="0" fillId="0" borderId="0" xfId="0" applyNumberFormat="1" applyFill="1" applyBorder="1" applyAlignment="1">
      <alignment horizontal="right"/>
    </xf>
    <xf numFmtId="44" fontId="0" fillId="0" borderId="0" xfId="0" applyNumberFormat="1" applyFill="1" applyBorder="1" applyAlignment="1">
      <alignment horizontal="center"/>
    </xf>
    <xf numFmtId="166" fontId="8" fillId="0" borderId="0" xfId="7" applyNumberFormat="1" applyFont="1" applyBorder="1" applyAlignment="1">
      <alignment horizontal="center" vertical="center" wrapText="1"/>
    </xf>
    <xf numFmtId="0" fontId="0" fillId="0" borderId="43" xfId="0" applyBorder="1"/>
    <xf numFmtId="0" fontId="8" fillId="0" borderId="43" xfId="0" applyFont="1" applyBorder="1"/>
    <xf numFmtId="0" fontId="9" fillId="78" borderId="43" xfId="0" applyFont="1" applyFill="1" applyBorder="1" applyAlignment="1"/>
    <xf numFmtId="0" fontId="8" fillId="0" borderId="63" xfId="0" applyFont="1" applyFill="1" applyBorder="1" applyAlignment="1">
      <alignment horizontal="left" wrapText="1"/>
    </xf>
    <xf numFmtId="0" fontId="8" fillId="0" borderId="0" xfId="0" applyFont="1" applyFill="1" applyBorder="1" applyAlignment="1">
      <alignment horizontal="left" wrapText="1"/>
    </xf>
    <xf numFmtId="0" fontId="8" fillId="0" borderId="0" xfId="0" applyFont="1" applyFill="1" applyBorder="1" applyAlignment="1">
      <alignment horizontal="left" vertical="center" wrapText="1"/>
    </xf>
    <xf numFmtId="0" fontId="0" fillId="78" borderId="0" xfId="0" applyFill="1" applyAlignment="1"/>
    <xf numFmtId="9" fontId="0" fillId="0" borderId="0" xfId="7" applyFont="1" applyAlignment="1">
      <alignment horizontal="center"/>
    </xf>
    <xf numFmtId="0" fontId="8" fillId="0" borderId="0" xfId="0" applyFont="1" applyFill="1" applyBorder="1" applyAlignment="1"/>
    <xf numFmtId="0" fontId="8" fillId="0" borderId="0" xfId="0" applyFont="1" applyAlignment="1"/>
    <xf numFmtId="0" fontId="115" fillId="0" borderId="0" xfId="0" applyFont="1" applyFill="1" applyBorder="1"/>
    <xf numFmtId="0" fontId="115" fillId="0" borderId="0" xfId="0" applyFont="1" applyFill="1" applyBorder="1" applyAlignment="1">
      <alignment horizontal="right"/>
    </xf>
    <xf numFmtId="0" fontId="115" fillId="78" borderId="0" xfId="0" applyFont="1" applyFill="1" applyBorder="1" applyAlignment="1">
      <alignment horizontal="right"/>
    </xf>
    <xf numFmtId="2" fontId="11" fillId="0" borderId="0" xfId="1" applyNumberFormat="1" applyFont="1" applyFill="1" applyBorder="1" applyAlignment="1">
      <alignment horizontal="right"/>
    </xf>
    <xf numFmtId="3" fontId="10" fillId="0" borderId="0" xfId="2" applyNumberFormat="1" applyFont="1" applyFill="1" applyBorder="1" applyAlignment="1">
      <alignment horizontal="right"/>
    </xf>
    <xf numFmtId="2" fontId="0" fillId="0" borderId="0" xfId="7" applyNumberFormat="1" applyFont="1" applyFill="1" applyAlignment="1">
      <alignment horizontal="center"/>
    </xf>
    <xf numFmtId="176" fontId="0" fillId="0" borderId="0" xfId="1" applyNumberFormat="1" applyFont="1" applyAlignment="1">
      <alignment horizontal="center"/>
    </xf>
    <xf numFmtId="0" fontId="115" fillId="0" borderId="0" xfId="0" applyFont="1" applyFill="1" applyBorder="1" applyAlignment="1"/>
    <xf numFmtId="0" fontId="116" fillId="0" borderId="0" xfId="0" applyFont="1" applyFill="1" applyBorder="1" applyAlignment="1"/>
    <xf numFmtId="164" fontId="0" fillId="0" borderId="0" xfId="1" applyNumberFormat="1" applyFont="1" applyFill="1" applyAlignment="1">
      <alignment horizontal="center"/>
    </xf>
    <xf numFmtId="0" fontId="117" fillId="0" borderId="0" xfId="0" applyFont="1" applyFill="1" applyBorder="1" applyAlignment="1"/>
    <xf numFmtId="0" fontId="117" fillId="0" borderId="0" xfId="0" applyFont="1" applyFill="1" applyBorder="1" applyAlignment="1">
      <alignment horizontal="right"/>
    </xf>
    <xf numFmtId="9" fontId="117" fillId="0" borderId="0" xfId="7" applyFont="1" applyFill="1" applyBorder="1" applyAlignment="1">
      <alignment horizontal="right"/>
    </xf>
    <xf numFmtId="165" fontId="117" fillId="0" borderId="0" xfId="2" applyNumberFormat="1" applyFont="1" applyFill="1" applyBorder="1" applyAlignment="1">
      <alignment horizontal="right"/>
    </xf>
    <xf numFmtId="165" fontId="117" fillId="78" borderId="0" xfId="2" applyNumberFormat="1" applyFont="1" applyFill="1" applyBorder="1" applyAlignment="1">
      <alignment horizontal="right"/>
    </xf>
    <xf numFmtId="9" fontId="8" fillId="0" borderId="0" xfId="1" applyNumberFormat="1" applyFont="1" applyFill="1" applyBorder="1" applyAlignment="1">
      <alignment horizontal="center" vertical="center"/>
    </xf>
    <xf numFmtId="175" fontId="8" fillId="0" borderId="0" xfId="1" applyNumberFormat="1" applyFont="1" applyFill="1" applyBorder="1" applyAlignment="1">
      <alignment horizontal="center" vertical="center"/>
    </xf>
    <xf numFmtId="41" fontId="8" fillId="0" borderId="0" xfId="1" applyNumberFormat="1" applyFont="1" applyFill="1" applyBorder="1" applyAlignment="1">
      <alignment horizontal="center" vertical="center"/>
    </xf>
    <xf numFmtId="0" fontId="12" fillId="0" borderId="0" xfId="0" applyFont="1" applyBorder="1"/>
    <xf numFmtId="9" fontId="9" fillId="0" borderId="0" xfId="1" applyNumberFormat="1" applyFont="1" applyFill="1" applyBorder="1" applyAlignment="1">
      <alignment horizontal="center"/>
    </xf>
    <xf numFmtId="175" fontId="9" fillId="0" borderId="49" xfId="1" applyNumberFormat="1" applyFont="1" applyFill="1" applyBorder="1" applyAlignment="1">
      <alignment horizontal="center"/>
    </xf>
    <xf numFmtId="175" fontId="9" fillId="0" borderId="45" xfId="1" applyNumberFormat="1" applyFont="1" applyFill="1" applyBorder="1" applyAlignment="1">
      <alignment horizontal="center"/>
    </xf>
    <xf numFmtId="41" fontId="9" fillId="0" borderId="0" xfId="1" applyNumberFormat="1" applyFont="1" applyFill="1" applyBorder="1" applyAlignment="1">
      <alignment horizontal="center"/>
    </xf>
    <xf numFmtId="0" fontId="9" fillId="0" borderId="45" xfId="0" applyFont="1" applyFill="1" applyBorder="1" applyAlignment="1">
      <alignment horizontal="center"/>
    </xf>
    <xf numFmtId="0" fontId="8" fillId="83" borderId="0" xfId="0" applyFont="1" applyFill="1" applyBorder="1" applyAlignment="1">
      <alignment horizontal="center"/>
    </xf>
    <xf numFmtId="9" fontId="8" fillId="83" borderId="0" xfId="1" applyNumberFormat="1" applyFont="1" applyFill="1" applyBorder="1" applyAlignment="1">
      <alignment horizontal="center"/>
    </xf>
    <xf numFmtId="175" fontId="8" fillId="83" borderId="49" xfId="1" applyNumberFormat="1" applyFont="1" applyFill="1" applyBorder="1" applyAlignment="1">
      <alignment horizontal="center"/>
    </xf>
    <xf numFmtId="175" fontId="8" fillId="83" borderId="45" xfId="1" applyNumberFormat="1" applyFont="1" applyFill="1" applyBorder="1" applyAlignment="1">
      <alignment horizontal="center"/>
    </xf>
    <xf numFmtId="41" fontId="8" fillId="83" borderId="0" xfId="1" applyNumberFormat="1" applyFont="1" applyFill="1" applyBorder="1" applyAlignment="1">
      <alignment horizontal="center"/>
    </xf>
    <xf numFmtId="0" fontId="8" fillId="83" borderId="45" xfId="0" applyFont="1" applyFill="1" applyBorder="1" applyAlignment="1">
      <alignment horizontal="center"/>
    </xf>
    <xf numFmtId="0" fontId="8" fillId="83" borderId="0" xfId="0" applyFont="1" applyFill="1" applyBorder="1" applyAlignment="1">
      <alignment horizontal="right"/>
    </xf>
    <xf numFmtId="41" fontId="8" fillId="0" borderId="0" xfId="0" applyNumberFormat="1" applyFont="1" applyFill="1" applyBorder="1" applyAlignment="1">
      <alignment vertical="center"/>
    </xf>
    <xf numFmtId="9" fontId="8" fillId="0" borderId="0" xfId="1" applyNumberFormat="1" applyFont="1" applyFill="1" applyBorder="1" applyAlignment="1">
      <alignment horizontal="center"/>
    </xf>
    <xf numFmtId="175" fontId="8" fillId="0" borderId="49" xfId="1" applyNumberFormat="1" applyFont="1" applyFill="1" applyBorder="1" applyAlignment="1">
      <alignment horizontal="center"/>
    </xf>
    <xf numFmtId="175" fontId="8" fillId="0" borderId="45" xfId="1" applyNumberFormat="1" applyFont="1" applyFill="1" applyBorder="1" applyAlignment="1">
      <alignment horizontal="center"/>
    </xf>
    <xf numFmtId="41" fontId="8" fillId="0" borderId="0" xfId="1" applyNumberFormat="1" applyFont="1" applyFill="1" applyBorder="1" applyAlignment="1">
      <alignment horizontal="center"/>
    </xf>
    <xf numFmtId="0" fontId="8" fillId="0" borderId="45" xfId="0" applyFont="1" applyFill="1" applyBorder="1" applyAlignment="1">
      <alignment horizontal="center"/>
    </xf>
    <xf numFmtId="0" fontId="112" fillId="0" borderId="0" xfId="0" applyFont="1" applyFill="1" applyBorder="1"/>
    <xf numFmtId="0" fontId="8" fillId="0" borderId="66" xfId="0" applyFont="1" applyFill="1" applyBorder="1"/>
    <xf numFmtId="0" fontId="112" fillId="0" borderId="0" xfId="0" applyFont="1" applyFill="1" applyBorder="1" applyAlignment="1">
      <alignment vertical="center"/>
    </xf>
    <xf numFmtId="0" fontId="112" fillId="0" borderId="0" xfId="0" applyFont="1" applyFill="1" applyBorder="1" applyAlignment="1">
      <alignment horizontal="right" vertical="center"/>
    </xf>
    <xf numFmtId="0" fontId="112" fillId="78" borderId="0" xfId="0" applyFont="1" applyFill="1" applyBorder="1" applyAlignment="1">
      <alignment horizontal="right" vertical="center"/>
    </xf>
    <xf numFmtId="41" fontId="8" fillId="0" borderId="0" xfId="0" applyNumberFormat="1" applyFont="1" applyFill="1" applyBorder="1"/>
    <xf numFmtId="0" fontId="112" fillId="0" borderId="0" xfId="0" applyFont="1" applyFill="1" applyBorder="1" applyAlignment="1">
      <alignment horizontal="right"/>
    </xf>
    <xf numFmtId="0" fontId="112" fillId="78" borderId="0" xfId="0" applyFont="1" applyFill="1" applyBorder="1" applyAlignment="1">
      <alignment horizontal="right"/>
    </xf>
    <xf numFmtId="0" fontId="113" fillId="78" borderId="24" xfId="1" applyNumberFormat="1" applyFont="1" applyFill="1" applyBorder="1" applyAlignment="1">
      <alignment horizontal="right" vertical="center" wrapText="1"/>
    </xf>
    <xf numFmtId="0" fontId="113" fillId="78" borderId="0" xfId="1" applyNumberFormat="1" applyFont="1" applyFill="1" applyBorder="1" applyAlignment="1">
      <alignment horizontal="right" vertical="center" wrapText="1"/>
    </xf>
    <xf numFmtId="0" fontId="107" fillId="78" borderId="0" xfId="1" applyNumberFormat="1" applyFont="1" applyFill="1" applyBorder="1" applyAlignment="1">
      <alignment wrapText="1"/>
    </xf>
    <xf numFmtId="41" fontId="112" fillId="0" borderId="0" xfId="0" applyNumberFormat="1" applyFont="1" applyFill="1" applyBorder="1"/>
    <xf numFmtId="0" fontId="8" fillId="0" borderId="0" xfId="0" applyNumberFormat="1" applyFont="1" applyFill="1" applyBorder="1"/>
    <xf numFmtId="41" fontId="0" fillId="0" borderId="0" xfId="0" applyNumberFormat="1" applyFill="1" applyBorder="1"/>
    <xf numFmtId="0" fontId="8" fillId="0" borderId="66" xfId="0" applyFont="1" applyFill="1" applyBorder="1" applyAlignment="1">
      <alignment horizontal="right"/>
    </xf>
    <xf numFmtId="0" fontId="0" fillId="77" borderId="0" xfId="0" applyFill="1" applyBorder="1" applyAlignment="1">
      <alignment horizontal="right"/>
    </xf>
    <xf numFmtId="0" fontId="0" fillId="77" borderId="0" xfId="0" applyFill="1" applyBorder="1" applyAlignment="1">
      <alignment horizontal="center"/>
    </xf>
    <xf numFmtId="0" fontId="25" fillId="77" borderId="0" xfId="0" applyFont="1" applyFill="1" applyBorder="1" applyAlignment="1"/>
    <xf numFmtId="0" fontId="112" fillId="0" borderId="0" xfId="0" applyFont="1" applyFill="1" applyBorder="1" applyAlignment="1">
      <alignment vertical="center" wrapText="1"/>
    </xf>
    <xf numFmtId="0" fontId="9" fillId="0" borderId="0" xfId="0" applyNumberFormat="1" applyFont="1" applyFill="1" applyBorder="1"/>
    <xf numFmtId="0" fontId="8" fillId="0" borderId="68" xfId="0" applyFont="1" applyFill="1" applyBorder="1" applyAlignment="1">
      <alignment horizontal="right" wrapText="1"/>
    </xf>
    <xf numFmtId="0" fontId="114" fillId="0" borderId="0" xfId="0" applyFont="1" applyFill="1" applyBorder="1"/>
    <xf numFmtId="41" fontId="8" fillId="0" borderId="0" xfId="1" applyNumberFormat="1" applyFont="1" applyFill="1" applyBorder="1" applyAlignment="1">
      <alignment vertical="center"/>
    </xf>
    <xf numFmtId="41" fontId="8" fillId="0" borderId="63" xfId="2" applyNumberFormat="1" applyFont="1" applyFill="1" applyBorder="1" applyAlignment="1">
      <alignment vertical="center"/>
    </xf>
    <xf numFmtId="4" fontId="0" fillId="0" borderId="0" xfId="0" applyNumberFormat="1" applyFill="1" applyBorder="1"/>
    <xf numFmtId="41" fontId="8" fillId="0" borderId="63" xfId="0" applyNumberFormat="1" applyFont="1" applyFill="1" applyBorder="1" applyAlignment="1">
      <alignment vertical="center"/>
    </xf>
    <xf numFmtId="41" fontId="8" fillId="0" borderId="0" xfId="2" applyNumberFormat="1" applyFont="1" applyFill="1" applyBorder="1" applyAlignment="1">
      <alignment vertical="center"/>
    </xf>
    <xf numFmtId="0" fontId="8" fillId="0" borderId="0" xfId="0" applyFont="1" applyFill="1" applyBorder="1" applyAlignment="1">
      <alignment horizontal="right" wrapText="1"/>
    </xf>
    <xf numFmtId="9" fontId="8" fillId="0" borderId="63" xfId="1" applyNumberFormat="1" applyFont="1" applyFill="1" applyBorder="1" applyAlignment="1">
      <alignment horizontal="center" vertical="center"/>
    </xf>
    <xf numFmtId="41" fontId="8" fillId="0" borderId="66" xfId="0" applyNumberFormat="1" applyFont="1" applyFill="1" applyBorder="1" applyAlignment="1">
      <alignment vertical="center"/>
    </xf>
    <xf numFmtId="9" fontId="0" fillId="0" borderId="0" xfId="0" applyNumberFormat="1" applyFill="1"/>
    <xf numFmtId="0" fontId="8" fillId="0" borderId="0" xfId="0" applyFont="1" applyFill="1"/>
    <xf numFmtId="3" fontId="0" fillId="0" borderId="0" xfId="0" applyNumberFormat="1"/>
    <xf numFmtId="165" fontId="112" fillId="0" borderId="0" xfId="2" applyNumberFormat="1" applyFont="1" applyFill="1" applyBorder="1" applyAlignment="1">
      <alignment horizontal="left"/>
    </xf>
    <xf numFmtId="9" fontId="0" fillId="0" borderId="0" xfId="7" applyNumberFormat="1" applyFont="1" applyFill="1" applyBorder="1" applyAlignment="1">
      <alignment horizontal="center"/>
    </xf>
    <xf numFmtId="0" fontId="0" fillId="0" borderId="69" xfId="0" applyBorder="1" applyAlignment="1">
      <alignment horizontal="center"/>
    </xf>
    <xf numFmtId="0" fontId="76" fillId="0" borderId="0" xfId="0" applyFont="1" applyBorder="1" applyAlignment="1">
      <alignment vertical="center"/>
    </xf>
    <xf numFmtId="0" fontId="109" fillId="77" borderId="70" xfId="0" applyFont="1" applyFill="1" applyBorder="1" applyAlignment="1">
      <alignment vertical="center" wrapText="1"/>
    </xf>
    <xf numFmtId="0" fontId="0" fillId="0" borderId="69" xfId="0" applyBorder="1"/>
    <xf numFmtId="0" fontId="0" fillId="0" borderId="69" xfId="0" applyBorder="1" applyAlignment="1">
      <alignment horizontal="left"/>
    </xf>
    <xf numFmtId="0" fontId="0" fillId="0" borderId="69" xfId="0" applyBorder="1" applyAlignment="1">
      <alignment horizontal="left" indent="2"/>
    </xf>
    <xf numFmtId="0" fontId="0" fillId="0" borderId="0" xfId="0" applyAlignment="1">
      <alignment horizontal="left" indent="2"/>
    </xf>
    <xf numFmtId="0" fontId="0" fillId="0" borderId="71" xfId="0" applyBorder="1" applyAlignment="1">
      <alignment horizontal="center"/>
    </xf>
    <xf numFmtId="0" fontId="0" fillId="0" borderId="71" xfId="0" applyBorder="1"/>
    <xf numFmtId="0" fontId="118" fillId="0" borderId="0" xfId="0" applyFont="1" applyAlignment="1">
      <alignment vertical="center"/>
    </xf>
    <xf numFmtId="0" fontId="9" fillId="0" borderId="72" xfId="0" applyFont="1" applyFill="1" applyBorder="1" applyAlignment="1">
      <alignment horizontal="center"/>
    </xf>
    <xf numFmtId="3" fontId="9" fillId="0" borderId="72" xfId="0" applyNumberFormat="1" applyFont="1" applyFill="1" applyBorder="1" applyAlignment="1">
      <alignment horizontal="center"/>
    </xf>
    <xf numFmtId="0" fontId="9" fillId="0" borderId="72" xfId="0" applyFont="1" applyFill="1" applyBorder="1" applyAlignment="1">
      <alignment horizontal="left" indent="1"/>
    </xf>
    <xf numFmtId="0" fontId="0" fillId="0" borderId="63" xfId="0" applyBorder="1" applyAlignment="1">
      <alignment horizontal="center"/>
    </xf>
    <xf numFmtId="0" fontId="0" fillId="0" borderId="63" xfId="0" applyBorder="1"/>
    <xf numFmtId="0" fontId="109" fillId="77" borderId="70" xfId="0" applyFont="1" applyFill="1" applyBorder="1" applyAlignment="1">
      <alignment horizontal="left" vertical="center" wrapText="1"/>
    </xf>
    <xf numFmtId="0" fontId="110" fillId="84" borderId="73" xfId="0" applyFont="1" applyFill="1" applyBorder="1" applyAlignment="1">
      <alignment vertical="center"/>
    </xf>
    <xf numFmtId="0" fontId="12" fillId="0" borderId="0" xfId="0" applyFont="1" applyFill="1" applyBorder="1" applyAlignment="1">
      <alignment horizontal="left" indent="1"/>
    </xf>
    <xf numFmtId="0" fontId="110" fillId="84" borderId="74" xfId="0" applyFont="1" applyFill="1" applyBorder="1" applyAlignment="1">
      <alignment vertical="center"/>
    </xf>
    <xf numFmtId="0" fontId="76" fillId="0" borderId="74" xfId="0" applyFont="1" applyBorder="1" applyAlignment="1">
      <alignment vertical="center"/>
    </xf>
    <xf numFmtId="0" fontId="110" fillId="84" borderId="75" xfId="0" applyFont="1" applyFill="1" applyBorder="1" applyAlignment="1">
      <alignment vertical="center"/>
    </xf>
    <xf numFmtId="0" fontId="76" fillId="0" borderId="29" xfId="0" applyFont="1" applyBorder="1" applyAlignment="1">
      <alignment vertical="center"/>
    </xf>
    <xf numFmtId="0" fontId="0" fillId="0" borderId="0" xfId="0" applyFont="1" applyFill="1" applyBorder="1" applyAlignment="1">
      <alignment horizontal="center"/>
    </xf>
    <xf numFmtId="177" fontId="0" fillId="0" borderId="0" xfId="0" applyNumberFormat="1" applyFont="1" applyFill="1" applyBorder="1" applyAlignment="1">
      <alignment horizontal="center"/>
    </xf>
    <xf numFmtId="17" fontId="76" fillId="0" borderId="0" xfId="0" quotePrefix="1" applyNumberFormat="1" applyFont="1" applyBorder="1" applyAlignment="1">
      <alignment vertical="center"/>
    </xf>
    <xf numFmtId="17" fontId="0" fillId="0" borderId="0" xfId="0" quotePrefix="1" applyNumberFormat="1" applyFont="1" applyFill="1" applyBorder="1" applyAlignment="1">
      <alignment horizontal="left"/>
    </xf>
    <xf numFmtId="0" fontId="0" fillId="0" borderId="63" xfId="0" applyFont="1" applyFill="1" applyBorder="1" applyAlignment="1">
      <alignment horizontal="left"/>
    </xf>
    <xf numFmtId="0" fontId="0" fillId="0" borderId="0" xfId="0" applyFont="1" applyFill="1" applyBorder="1" applyAlignment="1">
      <alignment horizontal="left"/>
    </xf>
    <xf numFmtId="170" fontId="8" fillId="0" borderId="0" xfId="0" applyNumberFormat="1" applyFont="1" applyBorder="1" applyAlignment="1">
      <alignment horizontal="center" vertical="center" wrapText="1"/>
    </xf>
    <xf numFmtId="0" fontId="109" fillId="77" borderId="26" xfId="0" applyFont="1" applyFill="1" applyBorder="1" applyAlignment="1">
      <alignment horizontal="center" vertical="center"/>
    </xf>
    <xf numFmtId="0" fontId="9" fillId="0" borderId="0" xfId="0" applyFont="1" applyAlignment="1">
      <alignment horizontal="center"/>
    </xf>
    <xf numFmtId="9" fontId="9" fillId="0" borderId="0" xfId="7" applyFont="1" applyFill="1" applyBorder="1" applyAlignment="1">
      <alignment horizontal="left"/>
    </xf>
    <xf numFmtId="0" fontId="8" fillId="0" borderId="0" xfId="0" applyFont="1" applyFill="1" applyBorder="1"/>
    <xf numFmtId="166" fontId="9" fillId="0" borderId="0" xfId="7" applyNumberFormat="1" applyFont="1" applyFill="1" applyBorder="1" applyAlignment="1">
      <alignment horizontal="left"/>
    </xf>
    <xf numFmtId="0" fontId="9" fillId="0" borderId="0" xfId="0" applyFont="1" applyFill="1" applyBorder="1" applyAlignment="1">
      <alignment horizontal="left" vertical="center"/>
    </xf>
    <xf numFmtId="41" fontId="0" fillId="0" borderId="0" xfId="0" applyNumberFormat="1" applyFill="1"/>
    <xf numFmtId="2" fontId="0" fillId="0" borderId="0" xfId="0" applyNumberFormat="1" applyFill="1" applyBorder="1"/>
    <xf numFmtId="175" fontId="0" fillId="0" borderId="0" xfId="0" applyNumberFormat="1" applyFill="1" applyBorder="1"/>
    <xf numFmtId="0" fontId="0" fillId="0" borderId="0" xfId="0" applyAlignment="1">
      <alignment horizontal="center"/>
    </xf>
    <xf numFmtId="0" fontId="9" fillId="0" borderId="0" xfId="0" applyFont="1" applyFill="1" applyBorder="1"/>
    <xf numFmtId="177" fontId="0" fillId="0" borderId="0" xfId="0" applyNumberFormat="1" applyBorder="1" applyAlignment="1">
      <alignment horizontal="center"/>
    </xf>
    <xf numFmtId="3" fontId="8" fillId="0" borderId="0" xfId="0" applyNumberFormat="1" applyFont="1" applyBorder="1" applyAlignment="1">
      <alignment horizontal="center" vertical="center" wrapText="1"/>
    </xf>
    <xf numFmtId="3" fontId="8" fillId="0" borderId="0" xfId="0" applyNumberFormat="1" applyFont="1" applyFill="1" applyAlignment="1">
      <alignment horizontal="center"/>
    </xf>
    <xf numFmtId="177" fontId="8" fillId="0" borderId="63" xfId="0" applyNumberFormat="1" applyFont="1" applyBorder="1" applyAlignment="1">
      <alignment horizontal="center" vertical="center" wrapText="1"/>
    </xf>
    <xf numFmtId="3" fontId="8" fillId="0" borderId="63" xfId="0" applyNumberFormat="1" applyFont="1" applyBorder="1" applyAlignment="1">
      <alignment horizontal="center" vertical="center" wrapText="1"/>
    </xf>
    <xf numFmtId="3" fontId="8" fillId="0" borderId="63" xfId="0" applyNumberFormat="1" applyFont="1" applyFill="1" applyBorder="1" applyAlignment="1">
      <alignment horizontal="center"/>
    </xf>
    <xf numFmtId="0" fontId="110" fillId="0" borderId="0" xfId="0" applyFont="1" applyFill="1" applyBorder="1" applyAlignment="1">
      <alignment vertical="center"/>
    </xf>
    <xf numFmtId="0" fontId="119" fillId="0" borderId="0" xfId="0" applyFont="1" applyFill="1" applyBorder="1" applyAlignment="1">
      <alignment horizontal="center" vertical="center" wrapText="1"/>
    </xf>
    <xf numFmtId="3" fontId="119" fillId="0" borderId="0" xfId="0" applyNumberFormat="1" applyFont="1" applyFill="1" applyBorder="1" applyAlignment="1">
      <alignment horizontal="right" vertical="center" wrapText="1"/>
    </xf>
    <xf numFmtId="4" fontId="0" fillId="0" borderId="0" xfId="0" applyNumberFormat="1"/>
    <xf numFmtId="10" fontId="0" fillId="0" borderId="0" xfId="7" applyNumberFormat="1" applyFont="1"/>
    <xf numFmtId="3" fontId="76" fillId="0" borderId="0" xfId="0" applyNumberFormat="1" applyFont="1" applyBorder="1" applyAlignment="1">
      <alignment horizontal="right" vertical="center"/>
    </xf>
    <xf numFmtId="3" fontId="8" fillId="0" borderId="0" xfId="0" applyNumberFormat="1" applyFont="1" applyFill="1" applyBorder="1" applyAlignment="1">
      <alignment horizontal="right"/>
    </xf>
    <xf numFmtId="177" fontId="76" fillId="0" borderId="0" xfId="0" applyNumberFormat="1" applyFont="1" applyFill="1" applyBorder="1" applyAlignment="1">
      <alignment horizontal="right" vertical="center"/>
    </xf>
    <xf numFmtId="177" fontId="8" fillId="0" borderId="0" xfId="0" applyNumberFormat="1" applyFont="1" applyFill="1" applyBorder="1" applyAlignment="1">
      <alignment horizontal="right"/>
    </xf>
    <xf numFmtId="10" fontId="76" fillId="0" borderId="0" xfId="7" applyNumberFormat="1" applyFont="1" applyFill="1" applyBorder="1" applyAlignment="1">
      <alignment horizontal="right" vertical="center"/>
    </xf>
    <xf numFmtId="10" fontId="8" fillId="0" borderId="0" xfId="7" applyNumberFormat="1" applyFont="1" applyFill="1" applyBorder="1" applyAlignment="1">
      <alignment horizontal="right"/>
    </xf>
    <xf numFmtId="9" fontId="0" fillId="0" borderId="63" xfId="7" applyFont="1" applyBorder="1" applyAlignment="1">
      <alignment horizontal="center"/>
    </xf>
    <xf numFmtId="9" fontId="0" fillId="0" borderId="72" xfId="7" applyFont="1" applyBorder="1" applyAlignment="1">
      <alignment horizontal="center"/>
    </xf>
    <xf numFmtId="9" fontId="0" fillId="0" borderId="69" xfId="7" applyFont="1" applyBorder="1" applyAlignment="1">
      <alignment horizontal="center"/>
    </xf>
    <xf numFmtId="9" fontId="0" fillId="0" borderId="71" xfId="7" applyFont="1" applyBorder="1" applyAlignment="1">
      <alignment horizontal="center"/>
    </xf>
    <xf numFmtId="0" fontId="76" fillId="0" borderId="0" xfId="0" applyFont="1" applyBorder="1" applyAlignment="1">
      <alignment horizontal="center" vertical="center"/>
    </xf>
    <xf numFmtId="9" fontId="8" fillId="0" borderId="69" xfId="7" applyFont="1" applyFill="1" applyBorder="1" applyAlignment="1">
      <alignment horizontal="center"/>
    </xf>
    <xf numFmtId="0" fontId="8" fillId="0" borderId="69" xfId="0" applyFont="1" applyBorder="1"/>
    <xf numFmtId="0" fontId="8" fillId="0" borderId="69" xfId="0" applyFont="1" applyBorder="1" applyAlignment="1"/>
    <xf numFmtId="178" fontId="0" fillId="0" borderId="0" xfId="0" applyNumberFormat="1" applyBorder="1" applyAlignment="1">
      <alignment horizontal="center"/>
    </xf>
    <xf numFmtId="1" fontId="9" fillId="0" borderId="0" xfId="0" applyNumberFormat="1" applyFont="1" applyFill="1" applyAlignment="1">
      <alignment horizontal="center"/>
    </xf>
    <xf numFmtId="3" fontId="76" fillId="0" borderId="0" xfId="1" applyNumberFormat="1" applyFont="1" applyBorder="1" applyAlignment="1">
      <alignment vertical="center"/>
    </xf>
    <xf numFmtId="2" fontId="76" fillId="0" borderId="0" xfId="0" applyNumberFormat="1" applyFont="1" applyBorder="1" applyAlignment="1">
      <alignment vertical="center"/>
    </xf>
    <xf numFmtId="10" fontId="76" fillId="0" borderId="0" xfId="7" applyNumberFormat="1" applyFont="1" applyBorder="1" applyAlignment="1">
      <alignment vertical="center"/>
    </xf>
    <xf numFmtId="3" fontId="76" fillId="0" borderId="0" xfId="0" applyNumberFormat="1" applyFont="1" applyBorder="1" applyAlignment="1">
      <alignment vertical="center"/>
    </xf>
    <xf numFmtId="179" fontId="76" fillId="0" borderId="0" xfId="7" applyNumberFormat="1" applyFont="1" applyBorder="1" applyAlignment="1">
      <alignment vertical="center"/>
    </xf>
    <xf numFmtId="0" fontId="8" fillId="0" borderId="0" xfId="0" applyFont="1" applyFill="1" applyBorder="1" applyAlignment="1">
      <alignment horizontal="right" vertical="center"/>
    </xf>
    <xf numFmtId="41" fontId="112" fillId="0" borderId="37" xfId="0" applyNumberFormat="1" applyFont="1" applyFill="1" applyBorder="1" applyAlignment="1">
      <alignment horizontal="right"/>
    </xf>
    <xf numFmtId="0" fontId="112" fillId="0" borderId="37" xfId="0" applyFont="1" applyFill="1" applyBorder="1" applyAlignment="1">
      <alignment horizontal="right"/>
    </xf>
    <xf numFmtId="182" fontId="9" fillId="0" borderId="49" xfId="1" applyNumberFormat="1" applyFont="1" applyFill="1" applyBorder="1" applyAlignment="1">
      <alignment horizontal="center"/>
    </xf>
    <xf numFmtId="2" fontId="9" fillId="0" borderId="0" xfId="1" applyNumberFormat="1" applyFont="1" applyFill="1" applyBorder="1" applyAlignment="1">
      <alignment horizontal="center"/>
    </xf>
    <xf numFmtId="164" fontId="9" fillId="0" borderId="0" xfId="1" applyNumberFormat="1" applyFont="1" applyFill="1" applyBorder="1" applyAlignment="1">
      <alignment horizontal="center"/>
    </xf>
    <xf numFmtId="182" fontId="8" fillId="83" borderId="49" xfId="1" applyNumberFormat="1" applyFont="1" applyFill="1" applyBorder="1" applyAlignment="1">
      <alignment horizontal="center"/>
    </xf>
    <xf numFmtId="2" fontId="8" fillId="83" borderId="0" xfId="1" applyNumberFormat="1" applyFont="1" applyFill="1" applyBorder="1" applyAlignment="1">
      <alignment horizontal="center"/>
    </xf>
    <xf numFmtId="164" fontId="8" fillId="83" borderId="0" xfId="1" applyNumberFormat="1" applyFont="1" applyFill="1" applyBorder="1" applyAlignment="1">
      <alignment horizontal="center"/>
    </xf>
    <xf numFmtId="182" fontId="8" fillId="0" borderId="49" xfId="1" applyNumberFormat="1" applyFont="1" applyFill="1" applyBorder="1" applyAlignment="1">
      <alignment horizontal="center"/>
    </xf>
    <xf numFmtId="2" fontId="8" fillId="0" borderId="0" xfId="1" applyNumberFormat="1" applyFont="1" applyFill="1" applyBorder="1" applyAlignment="1">
      <alignment horizontal="center"/>
    </xf>
    <xf numFmtId="164" fontId="8" fillId="0" borderId="0" xfId="1" applyNumberFormat="1" applyFont="1" applyFill="1" applyBorder="1" applyAlignment="1">
      <alignment horizontal="center"/>
    </xf>
    <xf numFmtId="1" fontId="8" fillId="0" borderId="0" xfId="0" applyNumberFormat="1" applyFont="1" applyAlignment="1">
      <alignment horizontal="center"/>
    </xf>
    <xf numFmtId="1" fontId="0" fillId="0" borderId="0" xfId="0" applyNumberFormat="1" applyBorder="1" applyAlignment="1">
      <alignment horizontal="center"/>
    </xf>
    <xf numFmtId="1" fontId="8" fillId="0" borderId="0" xfId="0" applyNumberFormat="1" applyFont="1" applyBorder="1" applyAlignment="1">
      <alignment horizontal="center"/>
    </xf>
    <xf numFmtId="0" fontId="109" fillId="85" borderId="80" xfId="0" applyFont="1" applyFill="1" applyBorder="1" applyAlignment="1">
      <alignment horizontal="left" wrapText="1"/>
    </xf>
    <xf numFmtId="0" fontId="109" fillId="85" borderId="80" xfId="1" applyNumberFormat="1" applyFont="1" applyFill="1" applyBorder="1" applyAlignment="1">
      <alignment horizontal="center" wrapText="1"/>
    </xf>
    <xf numFmtId="164" fontId="0" fillId="0" borderId="0" xfId="0" applyNumberFormat="1" applyFont="1" applyFill="1" applyBorder="1" applyAlignment="1">
      <alignment horizontal="right"/>
    </xf>
    <xf numFmtId="0" fontId="0" fillId="0" borderId="0" xfId="0" applyFont="1" applyFill="1" applyBorder="1"/>
    <xf numFmtId="0" fontId="0" fillId="0" borderId="0" xfId="0" applyFont="1" applyFill="1" applyBorder="1" applyAlignment="1">
      <alignment horizontal="right"/>
    </xf>
    <xf numFmtId="0" fontId="109" fillId="85" borderId="80" xfId="0" applyFont="1" applyFill="1" applyBorder="1" applyAlignment="1">
      <alignment horizontal="center" wrapText="1"/>
    </xf>
    <xf numFmtId="170" fontId="0" fillId="0" borderId="0" xfId="0" applyNumberFormat="1" applyFont="1" applyFill="1" applyBorder="1" applyAlignment="1">
      <alignment horizontal="center"/>
    </xf>
    <xf numFmtId="9" fontId="0" fillId="0" borderId="0" xfId="7" applyFont="1" applyFill="1" applyBorder="1" applyAlignment="1">
      <alignment horizontal="center"/>
    </xf>
    <xf numFmtId="176" fontId="0" fillId="0" borderId="0" xfId="1" applyNumberFormat="1" applyFont="1" applyFill="1" applyBorder="1" applyAlignment="1">
      <alignment horizontal="right"/>
    </xf>
    <xf numFmtId="176" fontId="9" fillId="0" borderId="0" xfId="1" applyNumberFormat="1" applyFont="1" applyFill="1" applyBorder="1" applyAlignment="1">
      <alignment horizontal="right"/>
    </xf>
    <xf numFmtId="9" fontId="0" fillId="0" borderId="0" xfId="0" applyNumberFormat="1" applyFont="1" applyFill="1" applyBorder="1" applyAlignment="1">
      <alignment horizontal="center"/>
    </xf>
    <xf numFmtId="9" fontId="0" fillId="0" borderId="0" xfId="0" applyNumberFormat="1" applyFont="1" applyFill="1" applyBorder="1" applyAlignment="1">
      <alignment horizontal="right"/>
    </xf>
    <xf numFmtId="9" fontId="8" fillId="0" borderId="0" xfId="0" applyNumberFormat="1" applyFont="1" applyFill="1" applyBorder="1" applyAlignment="1">
      <alignment horizontal="right"/>
    </xf>
    <xf numFmtId="9" fontId="8" fillId="0" borderId="0" xfId="0" applyNumberFormat="1" applyFont="1" applyFill="1" applyBorder="1" applyAlignment="1">
      <alignment horizontal="center"/>
    </xf>
    <xf numFmtId="9" fontId="0" fillId="0" borderId="0" xfId="1" applyNumberFormat="1" applyFont="1" applyFill="1" applyBorder="1" applyAlignment="1">
      <alignment horizontal="right"/>
    </xf>
    <xf numFmtId="0" fontId="123" fillId="0" borderId="0" xfId="751" applyFont="1"/>
    <xf numFmtId="0" fontId="59" fillId="0" borderId="0" xfId="751"/>
    <xf numFmtId="0" fontId="123" fillId="0" borderId="0" xfId="751" quotePrefix="1" applyFont="1"/>
    <xf numFmtId="0" fontId="59" fillId="0" borderId="0" xfId="752" applyFill="1"/>
    <xf numFmtId="38" fontId="0" fillId="0" borderId="0" xfId="0" applyNumberFormat="1"/>
    <xf numFmtId="38" fontId="123" fillId="0" borderId="0" xfId="0" applyNumberFormat="1" applyFont="1"/>
    <xf numFmtId="38" fontId="0" fillId="0" borderId="0" xfId="0" quotePrefix="1" applyNumberFormat="1"/>
    <xf numFmtId="43" fontId="0" fillId="0" borderId="0" xfId="753" applyFont="1"/>
    <xf numFmtId="38" fontId="0" fillId="86" borderId="0" xfId="0" quotePrefix="1" applyNumberFormat="1" applyFill="1"/>
    <xf numFmtId="0" fontId="8" fillId="0" borderId="43" xfId="0" applyFont="1" applyFill="1" applyBorder="1" applyAlignment="1">
      <alignment horizontal="center" vertical="center" wrapText="1"/>
    </xf>
    <xf numFmtId="9" fontId="8" fillId="0" borderId="0" xfId="7" applyFont="1" applyAlignment="1">
      <alignment horizontal="center"/>
    </xf>
    <xf numFmtId="9" fontId="8" fillId="0" borderId="0" xfId="7" applyFont="1" applyBorder="1" applyAlignment="1">
      <alignment horizontal="center"/>
    </xf>
    <xf numFmtId="0" fontId="9" fillId="0" borderId="0" xfId="0" applyFont="1"/>
    <xf numFmtId="0" fontId="9" fillId="0" borderId="0" xfId="0" applyFont="1" applyFill="1" applyBorder="1"/>
    <xf numFmtId="0" fontId="9" fillId="0" borderId="0" xfId="0" applyFont="1" applyFill="1"/>
    <xf numFmtId="9" fontId="0" fillId="0" borderId="52" xfId="7" applyFont="1" applyFill="1" applyBorder="1" applyAlignment="1">
      <alignment horizontal="center"/>
    </xf>
    <xf numFmtId="9" fontId="0" fillId="0" borderId="51" xfId="7" applyFont="1" applyFill="1" applyBorder="1" applyAlignment="1">
      <alignment horizontal="center"/>
    </xf>
    <xf numFmtId="167" fontId="8" fillId="0" borderId="0" xfId="2" applyNumberFormat="1" applyFont="1" applyFill="1" applyBorder="1"/>
    <xf numFmtId="0" fontId="9" fillId="0" borderId="0" xfId="0" applyFont="1" applyAlignment="1">
      <alignment horizontal="left"/>
    </xf>
    <xf numFmtId="0" fontId="9" fillId="0" borderId="0" xfId="0" applyFont="1" applyFill="1" applyBorder="1" applyAlignment="1">
      <alignment horizontal="center"/>
    </xf>
    <xf numFmtId="0" fontId="0" fillId="0" borderId="0" xfId="0" applyAlignment="1">
      <alignment horizontal="center"/>
    </xf>
    <xf numFmtId="0" fontId="0" fillId="0" borderId="0" xfId="0" applyAlignment="1"/>
    <xf numFmtId="0" fontId="0" fillId="76" borderId="0" xfId="0" applyFill="1" applyAlignment="1"/>
    <xf numFmtId="0" fontId="19" fillId="0" borderId="0" xfId="0" applyFont="1" applyFill="1" applyAlignment="1">
      <alignment vertical="center"/>
    </xf>
    <xf numFmtId="0" fontId="9" fillId="0" borderId="0" xfId="0" applyFont="1" applyFill="1" applyBorder="1" applyAlignment="1">
      <alignment vertical="center"/>
    </xf>
    <xf numFmtId="0" fontId="9" fillId="0" borderId="0" xfId="0" applyFont="1" applyFill="1" applyBorder="1" applyAlignment="1">
      <alignment horizontal="left"/>
    </xf>
    <xf numFmtId="0" fontId="9" fillId="0" borderId="0" xfId="0" applyFont="1" applyAlignment="1"/>
    <xf numFmtId="0" fontId="9" fillId="0" borderId="0" xfId="0" applyFont="1" applyBorder="1" applyAlignment="1">
      <alignment horizontal="left"/>
    </xf>
    <xf numFmtId="0" fontId="9" fillId="0" borderId="0" xfId="0" applyFont="1" applyFill="1" applyBorder="1" applyAlignment="1"/>
    <xf numFmtId="0" fontId="9" fillId="0" borderId="0" xfId="0" applyFont="1" applyAlignment="1">
      <alignment wrapText="1"/>
    </xf>
    <xf numFmtId="0" fontId="107" fillId="78" borderId="0" xfId="1" applyNumberFormat="1" applyFont="1" applyFill="1" applyBorder="1" applyAlignment="1">
      <alignment horizontal="right" wrapText="1"/>
    </xf>
    <xf numFmtId="0" fontId="107" fillId="78" borderId="24" xfId="1" applyNumberFormat="1" applyFont="1" applyFill="1" applyBorder="1" applyAlignment="1">
      <alignment horizontal="right" wrapText="1"/>
    </xf>
    <xf numFmtId="0" fontId="0" fillId="76" borderId="0" xfId="0" applyFill="1" applyAlignment="1">
      <alignment horizontal="center"/>
    </xf>
    <xf numFmtId="0" fontId="9" fillId="0" borderId="0" xfId="0" applyFont="1" applyFill="1" applyAlignment="1"/>
    <xf numFmtId="0" fontId="107" fillId="78" borderId="0" xfId="1" applyNumberFormat="1" applyFont="1" applyFill="1" applyBorder="1" applyAlignment="1">
      <alignment horizontal="center" wrapText="1"/>
    </xf>
    <xf numFmtId="0" fontId="107" fillId="78" borderId="24" xfId="1" applyNumberFormat="1" applyFont="1" applyFill="1" applyBorder="1" applyAlignment="1">
      <alignment horizontal="center" wrapText="1"/>
    </xf>
    <xf numFmtId="0" fontId="107" fillId="78" borderId="0" xfId="1" applyNumberFormat="1" applyFont="1" applyFill="1" applyBorder="1" applyAlignment="1">
      <alignment horizontal="left" wrapText="1"/>
    </xf>
    <xf numFmtId="0" fontId="107" fillId="78" borderId="24" xfId="1" applyNumberFormat="1" applyFont="1" applyFill="1" applyBorder="1" applyAlignment="1">
      <alignment horizontal="left" wrapText="1"/>
    </xf>
    <xf numFmtId="0" fontId="8" fillId="0" borderId="0" xfId="0" applyFont="1" applyFill="1" applyBorder="1" applyAlignment="1">
      <alignment horizontal="center" vertical="center"/>
    </xf>
    <xf numFmtId="0" fontId="9" fillId="0" borderId="0" xfId="0" applyFont="1" applyFill="1" applyBorder="1" applyAlignment="1">
      <alignment horizontal="left" wrapText="1"/>
    </xf>
    <xf numFmtId="0" fontId="107" fillId="78" borderId="45" xfId="1" applyNumberFormat="1" applyFont="1" applyFill="1" applyBorder="1" applyAlignment="1">
      <alignment horizontal="center" wrapText="1"/>
    </xf>
    <xf numFmtId="0" fontId="9" fillId="0" borderId="0" xfId="0" applyFont="1" applyFill="1" applyAlignment="1">
      <alignment horizontal="left"/>
    </xf>
    <xf numFmtId="0" fontId="0" fillId="0" borderId="0" xfId="0" applyAlignment="1">
      <alignment horizontal="center" wrapText="1"/>
    </xf>
    <xf numFmtId="0" fontId="9" fillId="0" borderId="0" xfId="0" applyFont="1" applyFill="1" applyBorder="1" applyAlignment="1">
      <alignment horizontal="left" indent="1"/>
    </xf>
    <xf numFmtId="0" fontId="109" fillId="77" borderId="0" xfId="0" applyFont="1" applyFill="1" applyAlignment="1">
      <alignment horizontal="center" vertical="center" wrapText="1"/>
    </xf>
    <xf numFmtId="0" fontId="109" fillId="77" borderId="70" xfId="0" applyFont="1" applyFill="1" applyBorder="1" applyAlignment="1">
      <alignment horizontal="center" vertical="center" wrapText="1"/>
    </xf>
    <xf numFmtId="9" fontId="0" fillId="0" borderId="53" xfId="7" applyFont="1" applyFill="1" applyBorder="1" applyAlignment="1">
      <alignment horizontal="center"/>
    </xf>
    <xf numFmtId="9" fontId="8" fillId="0" borderId="52" xfId="7" applyFont="1" applyBorder="1" applyAlignment="1">
      <alignment horizontal="center"/>
    </xf>
    <xf numFmtId="0" fontId="114" fillId="0" borderId="0" xfId="0" applyFont="1" applyFill="1" applyBorder="1" applyAlignment="1"/>
    <xf numFmtId="164" fontId="0" fillId="0" borderId="0" xfId="0" applyNumberFormat="1"/>
    <xf numFmtId="0" fontId="9" fillId="0" borderId="0" xfId="0" applyFont="1" applyFill="1" applyBorder="1" applyAlignment="1">
      <alignment horizontal="center"/>
    </xf>
    <xf numFmtId="0" fontId="0" fillId="0" borderId="0" xfId="0" applyAlignment="1">
      <alignment horizontal="center"/>
    </xf>
    <xf numFmtId="0" fontId="19" fillId="0" borderId="0" xfId="0" applyFont="1" applyFill="1" applyAlignment="1">
      <alignment vertical="center"/>
    </xf>
    <xf numFmtId="0" fontId="9" fillId="0" borderId="0" xfId="0" applyFont="1" applyFill="1" applyAlignment="1"/>
    <xf numFmtId="0" fontId="9" fillId="0" borderId="0" xfId="0" applyFont="1" applyAlignment="1"/>
    <xf numFmtId="0" fontId="109" fillId="77" borderId="70" xfId="0" applyFont="1" applyFill="1" applyBorder="1" applyAlignment="1">
      <alignment horizontal="center" vertical="center" wrapText="1"/>
    </xf>
    <xf numFmtId="0" fontId="9" fillId="0" borderId="0" xfId="0" applyFont="1" applyFill="1" applyBorder="1" applyAlignment="1">
      <alignment horizontal="left" indent="1"/>
    </xf>
    <xf numFmtId="0" fontId="21" fillId="0" borderId="0" xfId="0" applyFont="1"/>
    <xf numFmtId="1" fontId="119" fillId="0" borderId="74" xfId="0" applyNumberFormat="1" applyFont="1" applyBorder="1" applyAlignment="1">
      <alignment horizontal="right" vertical="center" wrapText="1"/>
    </xf>
    <xf numFmtId="1" fontId="119" fillId="0" borderId="74" xfId="0" applyNumberFormat="1" applyFont="1" applyBorder="1" applyAlignment="1">
      <alignment horizontal="right" vertical="center"/>
    </xf>
    <xf numFmtId="0" fontId="119" fillId="0" borderId="74" xfId="0" applyFont="1" applyBorder="1" applyAlignment="1">
      <alignment horizontal="center" vertical="center" wrapText="1"/>
    </xf>
    <xf numFmtId="0" fontId="119" fillId="0" borderId="74" xfId="0" applyFont="1" applyBorder="1" applyAlignment="1">
      <alignment horizontal="right" vertical="center" wrapText="1"/>
    </xf>
    <xf numFmtId="3" fontId="119" fillId="0" borderId="74" xfId="0" applyNumberFormat="1" applyFont="1" applyBorder="1" applyAlignment="1">
      <alignment horizontal="right" vertical="center" wrapText="1"/>
    </xf>
    <xf numFmtId="10" fontId="119" fillId="0" borderId="74" xfId="0" applyNumberFormat="1" applyFont="1" applyBorder="1" applyAlignment="1">
      <alignment horizontal="right" vertical="center" wrapText="1"/>
    </xf>
    <xf numFmtId="10" fontId="119" fillId="0" borderId="74" xfId="0" applyNumberFormat="1" applyFont="1" applyBorder="1" applyAlignment="1">
      <alignment horizontal="right" vertical="center"/>
    </xf>
    <xf numFmtId="170" fontId="119" fillId="0" borderId="74" xfId="0" applyNumberFormat="1" applyFont="1" applyBorder="1" applyAlignment="1">
      <alignment horizontal="right" vertical="center" wrapText="1"/>
    </xf>
    <xf numFmtId="164" fontId="119" fillId="76" borderId="74" xfId="1" applyNumberFormat="1" applyFont="1" applyFill="1" applyBorder="1" applyAlignment="1">
      <alignment horizontal="right" vertical="center" wrapText="1"/>
    </xf>
    <xf numFmtId="164" fontId="119" fillId="76" borderId="74" xfId="1" applyNumberFormat="1" applyFont="1" applyFill="1" applyBorder="1" applyAlignment="1">
      <alignment horizontal="right" vertical="center"/>
    </xf>
    <xf numFmtId="3" fontId="119" fillId="76" borderId="74" xfId="0" applyNumberFormat="1" applyFont="1" applyFill="1" applyBorder="1" applyAlignment="1">
      <alignment horizontal="right" vertical="center" wrapText="1"/>
    </xf>
    <xf numFmtId="10" fontId="119" fillId="0" borderId="74" xfId="0" applyNumberFormat="1" applyFont="1" applyBorder="1" applyAlignment="1">
      <alignment vertical="center" wrapText="1"/>
    </xf>
    <xf numFmtId="0" fontId="14" fillId="0" borderId="0" xfId="0" applyFont="1" applyAlignment="1">
      <alignment horizontal="left" vertical="center" indent="8"/>
    </xf>
    <xf numFmtId="0" fontId="0" fillId="0" borderId="0" xfId="0" applyFont="1" applyFill="1" applyAlignment="1">
      <alignment vertical="center"/>
    </xf>
    <xf numFmtId="49" fontId="0" fillId="0" borderId="0" xfId="0" quotePrefix="1" applyNumberFormat="1" applyFont="1" applyFill="1" applyBorder="1" applyAlignment="1">
      <alignment horizontal="left"/>
    </xf>
    <xf numFmtId="49" fontId="76" fillId="0" borderId="0" xfId="0" quotePrefix="1" applyNumberFormat="1" applyFont="1" applyBorder="1" applyAlignment="1">
      <alignment vertical="center"/>
    </xf>
    <xf numFmtId="49" fontId="76" fillId="0" borderId="69" xfId="0" quotePrefix="1" applyNumberFormat="1" applyFont="1" applyBorder="1" applyAlignment="1">
      <alignment vertical="center"/>
    </xf>
    <xf numFmtId="0" fontId="0" fillId="0" borderId="0" xfId="0" applyFont="1" applyFill="1" applyBorder="1" applyAlignment="1">
      <alignment horizontal="left" indent="1"/>
    </xf>
    <xf numFmtId="10" fontId="76" fillId="0" borderId="0" xfId="7" applyNumberFormat="1" applyFont="1" applyBorder="1" applyAlignment="1">
      <alignment horizontal="right" vertical="center"/>
    </xf>
    <xf numFmtId="17" fontId="76" fillId="0" borderId="74" xfId="0" applyNumberFormat="1" applyFont="1" applyBorder="1" applyAlignment="1">
      <alignment vertical="center"/>
    </xf>
    <xf numFmtId="17" fontId="76" fillId="0" borderId="81" xfId="0" applyNumberFormat="1" applyFont="1" applyBorder="1" applyAlignment="1">
      <alignment vertical="center"/>
    </xf>
    <xf numFmtId="9" fontId="76" fillId="0" borderId="0" xfId="7" applyNumberFormat="1" applyFont="1" applyBorder="1" applyAlignment="1">
      <alignment horizontal="right" vertical="center"/>
    </xf>
    <xf numFmtId="9" fontId="0" fillId="0" borderId="0" xfId="7" applyNumberFormat="1" applyFont="1" applyFill="1" applyBorder="1" applyAlignment="1">
      <alignment horizontal="right"/>
    </xf>
    <xf numFmtId="9" fontId="76" fillId="0" borderId="69" xfId="7" applyNumberFormat="1" applyFont="1" applyBorder="1" applyAlignment="1">
      <alignment horizontal="right" vertical="center"/>
    </xf>
    <xf numFmtId="0" fontId="14" fillId="0" borderId="0" xfId="0" applyFont="1" applyAlignment="1">
      <alignment horizontal="left" vertical="center" indent="4"/>
    </xf>
    <xf numFmtId="0" fontId="14" fillId="0" borderId="0" xfId="0" applyFont="1"/>
    <xf numFmtId="3" fontId="8" fillId="0" borderId="0" xfId="0" applyNumberFormat="1" applyFont="1" applyFill="1" applyAlignment="1">
      <alignment horizontal="right"/>
    </xf>
    <xf numFmtId="0" fontId="8" fillId="0" borderId="0" xfId="0" applyFont="1" applyFill="1" applyAlignment="1">
      <alignment horizontal="right"/>
    </xf>
    <xf numFmtId="3" fontId="76" fillId="0" borderId="29" xfId="0" applyNumberFormat="1" applyFont="1" applyBorder="1" applyAlignment="1">
      <alignment horizontal="right" vertical="center"/>
    </xf>
    <xf numFmtId="0" fontId="76" fillId="0" borderId="29" xfId="0" applyFont="1" applyBorder="1" applyAlignment="1">
      <alignment horizontal="right" vertical="center"/>
    </xf>
    <xf numFmtId="3" fontId="8" fillId="0" borderId="0" xfId="0" applyNumberFormat="1" applyFont="1" applyFill="1" applyBorder="1" applyAlignment="1">
      <alignment horizontal="center"/>
    </xf>
    <xf numFmtId="0" fontId="9" fillId="0" borderId="0" xfId="0" applyFont="1" applyFill="1" applyAlignment="1"/>
    <xf numFmtId="0" fontId="107" fillId="78" borderId="24" xfId="1" applyNumberFormat="1" applyFont="1" applyFill="1" applyBorder="1" applyAlignment="1">
      <alignment horizontal="center" wrapText="1"/>
    </xf>
    <xf numFmtId="0" fontId="0" fillId="0" borderId="0" xfId="0" applyAlignment="1">
      <alignment horizontal="center"/>
    </xf>
    <xf numFmtId="0" fontId="107" fillId="78" borderId="0" xfId="1" applyNumberFormat="1" applyFont="1" applyFill="1" applyBorder="1" applyAlignment="1">
      <alignment horizontal="center" wrapText="1"/>
    </xf>
    <xf numFmtId="0" fontId="107" fillId="78" borderId="24" xfId="1" applyNumberFormat="1" applyFont="1" applyFill="1" applyBorder="1" applyAlignment="1">
      <alignment horizontal="center" wrapText="1"/>
    </xf>
    <xf numFmtId="0" fontId="107" fillId="78" borderId="0" xfId="1" applyNumberFormat="1" applyFont="1" applyFill="1" applyBorder="1" applyAlignment="1">
      <alignment horizontal="right" wrapText="1"/>
    </xf>
    <xf numFmtId="0" fontId="107" fillId="78" borderId="45" xfId="1" applyNumberFormat="1" applyFont="1" applyFill="1" applyBorder="1" applyAlignment="1">
      <alignment horizontal="center" wrapText="1"/>
    </xf>
    <xf numFmtId="0" fontId="9" fillId="0" borderId="0" xfId="0" applyFont="1" applyFill="1" applyBorder="1" applyAlignment="1">
      <alignment horizontal="left" indent="1"/>
    </xf>
    <xf numFmtId="0" fontId="107" fillId="78" borderId="24" xfId="1" applyNumberFormat="1" applyFont="1" applyFill="1" applyBorder="1" applyAlignment="1">
      <alignment horizontal="center" wrapText="1"/>
    </xf>
    <xf numFmtId="0" fontId="107" fillId="78" borderId="24" xfId="1" applyNumberFormat="1" applyFont="1" applyFill="1" applyBorder="1" applyAlignment="1">
      <alignment horizontal="left" wrapText="1"/>
    </xf>
    <xf numFmtId="9" fontId="8" fillId="0" borderId="45" xfId="0" applyNumberFormat="1" applyFont="1" applyBorder="1" applyAlignment="1">
      <alignment horizontal="center"/>
    </xf>
    <xf numFmtId="9" fontId="8" fillId="0" borderId="0" xfId="0" applyNumberFormat="1" applyFont="1" applyBorder="1" applyAlignment="1">
      <alignment horizontal="center"/>
    </xf>
    <xf numFmtId="9" fontId="8" fillId="0" borderId="48" xfId="0" applyNumberFormat="1" applyFont="1" applyBorder="1" applyAlignment="1">
      <alignment horizontal="center"/>
    </xf>
    <xf numFmtId="9" fontId="0" fillId="0" borderId="0" xfId="0" applyNumberFormat="1" applyAlignment="1">
      <alignment horizontal="center"/>
    </xf>
    <xf numFmtId="0" fontId="0" fillId="0" borderId="0" xfId="0" applyAlignment="1">
      <alignment wrapText="1"/>
    </xf>
    <xf numFmtId="0" fontId="9" fillId="0" borderId="63" xfId="0" applyFont="1" applyBorder="1"/>
    <xf numFmtId="0" fontId="8" fillId="0" borderId="63" xfId="0" applyFont="1" applyBorder="1" applyAlignment="1">
      <alignment horizontal="center"/>
    </xf>
    <xf numFmtId="9" fontId="8" fillId="0" borderId="63" xfId="0" applyNumberFormat="1" applyFont="1" applyBorder="1" applyAlignment="1">
      <alignment horizontal="center"/>
    </xf>
    <xf numFmtId="166" fontId="0" fillId="0" borderId="63" xfId="0" applyNumberFormat="1" applyBorder="1" applyAlignment="1">
      <alignment horizontal="center"/>
    </xf>
    <xf numFmtId="0" fontId="9" fillId="0" borderId="82" xfId="0" applyFont="1" applyBorder="1"/>
    <xf numFmtId="9" fontId="8" fillId="0" borderId="82" xfId="0" applyNumberFormat="1" applyFont="1" applyBorder="1" applyAlignment="1">
      <alignment horizontal="center"/>
    </xf>
    <xf numFmtId="9" fontId="0" fillId="0" borderId="82" xfId="0" applyNumberFormat="1" applyBorder="1" applyAlignment="1">
      <alignment horizontal="center"/>
    </xf>
    <xf numFmtId="0" fontId="8" fillId="0" borderId="82" xfId="0" applyFont="1" applyBorder="1" applyAlignment="1">
      <alignment horizontal="center"/>
    </xf>
    <xf numFmtId="166" fontId="9" fillId="0" borderId="50" xfId="7" applyNumberFormat="1" applyFont="1" applyFill="1" applyBorder="1" applyAlignment="1">
      <alignment horizontal="center"/>
    </xf>
    <xf numFmtId="0" fontId="9" fillId="0" borderId="0" xfId="0" applyFont="1" applyAlignment="1">
      <alignment horizontal="center" wrapText="1"/>
    </xf>
    <xf numFmtId="0" fontId="8" fillId="0" borderId="36" xfId="0" applyFont="1" applyFill="1" applyBorder="1" applyAlignment="1">
      <alignment horizontal="center" vertical="center" wrapText="1"/>
    </xf>
    <xf numFmtId="0" fontId="8" fillId="0" borderId="0" xfId="0" quotePrefix="1" applyFont="1" applyFill="1" applyBorder="1" applyAlignment="1">
      <alignment horizontal="right" vertical="center"/>
    </xf>
    <xf numFmtId="0" fontId="9" fillId="0" borderId="0" xfId="0" applyFont="1" applyFill="1" applyAlignment="1"/>
    <xf numFmtId="0" fontId="9" fillId="0" borderId="0" xfId="0" applyFont="1" applyFill="1" applyAlignment="1"/>
    <xf numFmtId="0" fontId="9" fillId="0" borderId="0" xfId="0" applyFont="1" applyFill="1" applyBorder="1" applyAlignment="1">
      <alignment horizontal="center"/>
    </xf>
    <xf numFmtId="170" fontId="25" fillId="0" borderId="0" xfId="0" applyNumberFormat="1" applyFont="1" applyBorder="1" applyAlignment="1">
      <alignment horizontal="left" vertical="center"/>
    </xf>
    <xf numFmtId="0" fontId="12" fillId="0" borderId="0" xfId="0" applyFont="1" applyFill="1" applyBorder="1" applyAlignment="1">
      <alignment horizontal="left"/>
    </xf>
    <xf numFmtId="177" fontId="0" fillId="0" borderId="0" xfId="0" applyNumberFormat="1" applyFont="1" applyFill="1" applyBorder="1" applyAlignment="1">
      <alignment horizontal="right"/>
    </xf>
    <xf numFmtId="38" fontId="5" fillId="0" borderId="0" xfId="523" applyNumberFormat="1"/>
    <xf numFmtId="0" fontId="8" fillId="0" borderId="36" xfId="0" applyFont="1" applyFill="1" applyBorder="1" applyAlignment="1">
      <alignment horizontal="center" vertical="center" wrapText="1"/>
    </xf>
    <xf numFmtId="0" fontId="127" fillId="78" borderId="0" xfId="0" applyFont="1" applyFill="1" applyAlignment="1">
      <alignment vertical="center"/>
    </xf>
    <xf numFmtId="0" fontId="128" fillId="78" borderId="0" xfId="0" applyFont="1" applyFill="1" applyBorder="1" applyAlignment="1">
      <alignment vertical="center" wrapText="1"/>
    </xf>
    <xf numFmtId="0" fontId="127" fillId="78" borderId="0" xfId="1" applyNumberFormat="1" applyFont="1" applyFill="1" applyBorder="1" applyAlignment="1">
      <alignment horizontal="right" vertical="center"/>
    </xf>
    <xf numFmtId="0" fontId="127" fillId="0" borderId="0" xfId="0" applyFont="1" applyFill="1" applyBorder="1" applyAlignment="1">
      <alignment horizontal="right" vertical="center" wrapText="1"/>
    </xf>
    <xf numFmtId="0" fontId="128" fillId="78" borderId="24" xfId="0" applyFont="1" applyFill="1" applyBorder="1" applyAlignment="1">
      <alignment horizontal="left" vertical="center" wrapText="1"/>
    </xf>
    <xf numFmtId="0" fontId="128" fillId="78" borderId="24" xfId="0" applyFont="1" applyFill="1" applyBorder="1" applyAlignment="1">
      <alignment horizontal="center" vertical="center" wrapText="1"/>
    </xf>
    <xf numFmtId="0" fontId="128" fillId="78" borderId="60" xfId="0" applyFont="1" applyFill="1" applyBorder="1" applyAlignment="1">
      <alignment horizontal="center" vertical="center" wrapText="1"/>
    </xf>
    <xf numFmtId="0" fontId="128" fillId="78" borderId="59" xfId="0" applyFont="1" applyFill="1" applyBorder="1" applyAlignment="1">
      <alignment horizontal="center" vertical="center" wrapText="1"/>
    </xf>
    <xf numFmtId="41" fontId="129" fillId="78" borderId="0" xfId="7" applyNumberFormat="1" applyFont="1" applyFill="1" applyBorder="1" applyAlignment="1">
      <alignment horizontal="right" vertical="center"/>
    </xf>
    <xf numFmtId="41" fontId="129" fillId="0" borderId="0" xfId="7" applyNumberFormat="1" applyFont="1" applyFill="1" applyBorder="1" applyAlignment="1">
      <alignment horizontal="right" vertical="center"/>
    </xf>
    <xf numFmtId="166" fontId="125" fillId="0" borderId="0" xfId="0" applyNumberFormat="1" applyFont="1" applyFill="1" applyBorder="1" applyAlignment="1">
      <alignment horizontal="right" vertical="center"/>
    </xf>
    <xf numFmtId="3" fontId="125" fillId="0" borderId="0" xfId="0" applyNumberFormat="1" applyFont="1" applyBorder="1" applyAlignment="1">
      <alignment horizontal="center" vertical="center"/>
    </xf>
    <xf numFmtId="41" fontId="125" fillId="78" borderId="0" xfId="0" applyNumberFormat="1" applyFont="1" applyFill="1" applyBorder="1" applyAlignment="1">
      <alignment horizontal="right" vertical="center"/>
    </xf>
    <xf numFmtId="41" fontId="125" fillId="0" borderId="0" xfId="0" applyNumberFormat="1" applyFont="1" applyFill="1" applyBorder="1" applyAlignment="1">
      <alignment horizontal="right" vertical="center"/>
    </xf>
    <xf numFmtId="3" fontId="125" fillId="0" borderId="0" xfId="0" applyNumberFormat="1" applyFont="1" applyBorder="1" applyAlignment="1">
      <alignment horizontal="left" vertical="center" wrapText="1"/>
    </xf>
    <xf numFmtId="9" fontId="125" fillId="0" borderId="0" xfId="7" applyFont="1" applyBorder="1" applyAlignment="1">
      <alignment horizontal="center" vertical="center"/>
    </xf>
    <xf numFmtId="0" fontId="127" fillId="0" borderId="0" xfId="1" applyNumberFormat="1" applyFont="1" applyFill="1" applyBorder="1" applyAlignment="1">
      <alignment horizontal="right" vertical="center"/>
    </xf>
    <xf numFmtId="0" fontId="127" fillId="0" borderId="0" xfId="0" quotePrefix="1" applyFont="1" applyFill="1" applyBorder="1" applyAlignment="1">
      <alignment horizontal="right" vertical="center"/>
    </xf>
    <xf numFmtId="0" fontId="125" fillId="78" borderId="0" xfId="0" applyFont="1" applyFill="1" applyBorder="1" applyAlignment="1">
      <alignment horizontal="right" vertical="center"/>
    </xf>
    <xf numFmtId="0" fontId="125" fillId="0" borderId="0" xfId="0" applyFont="1" applyFill="1" applyBorder="1" applyAlignment="1">
      <alignment horizontal="right" vertical="center"/>
    </xf>
    <xf numFmtId="0" fontId="127" fillId="78" borderId="0" xfId="0" applyFont="1" applyFill="1" applyBorder="1" applyAlignment="1">
      <alignment horizontal="right" vertical="center"/>
    </xf>
    <xf numFmtId="0" fontId="127" fillId="0" borderId="0" xfId="0" applyFont="1" applyFill="1" applyBorder="1" applyAlignment="1">
      <alignment horizontal="right" vertical="center"/>
    </xf>
    <xf numFmtId="0" fontId="125" fillId="0" borderId="0" xfId="0" applyFont="1" applyFill="1" applyBorder="1" applyAlignment="1">
      <alignment horizontal="center" vertical="center" wrapText="1"/>
    </xf>
    <xf numFmtId="0" fontId="127" fillId="0" borderId="58" xfId="0" applyFont="1" applyFill="1" applyBorder="1" applyAlignment="1">
      <alignment vertical="center"/>
    </xf>
    <xf numFmtId="0" fontId="127" fillId="0" borderId="0" xfId="0" applyFont="1" applyFill="1" applyAlignment="1">
      <alignment horizontal="center" vertical="center"/>
    </xf>
    <xf numFmtId="0" fontId="127" fillId="78" borderId="0" xfId="1" applyNumberFormat="1" applyFont="1" applyFill="1" applyBorder="1" applyAlignment="1">
      <alignment horizontal="center" vertical="center"/>
    </xf>
    <xf numFmtId="0" fontId="127" fillId="0" borderId="0" xfId="0" applyFont="1" applyFill="1" applyBorder="1" applyAlignment="1">
      <alignment horizontal="center" vertical="center" wrapText="1"/>
    </xf>
    <xf numFmtId="0" fontId="125" fillId="0" borderId="0" xfId="0" applyFont="1" applyAlignment="1">
      <alignment horizontal="center" vertical="center"/>
    </xf>
    <xf numFmtId="0" fontId="131" fillId="0" borderId="0" xfId="0" applyFont="1" applyFill="1" applyBorder="1" applyAlignment="1">
      <alignment horizontal="left" vertical="center"/>
    </xf>
    <xf numFmtId="41" fontId="125" fillId="0" borderId="0" xfId="2" applyNumberFormat="1" applyFont="1" applyFill="1" applyAlignment="1">
      <alignment vertical="center"/>
    </xf>
    <xf numFmtId="164" fontId="131" fillId="0" borderId="0" xfId="0" applyNumberFormat="1" applyFont="1" applyFill="1" applyBorder="1" applyAlignment="1">
      <alignment vertical="center"/>
    </xf>
    <xf numFmtId="9" fontId="125" fillId="0" borderId="0" xfId="7" applyFont="1" applyFill="1" applyAlignment="1">
      <alignment vertical="center"/>
    </xf>
    <xf numFmtId="0" fontId="127" fillId="0" borderId="50" xfId="0" applyFont="1" applyFill="1" applyBorder="1" applyAlignment="1">
      <alignment horizontal="left" vertical="center"/>
    </xf>
    <xf numFmtId="164" fontId="127" fillId="0" borderId="50" xfId="0" applyNumberFormat="1" applyFont="1" applyFill="1" applyBorder="1" applyAlignment="1">
      <alignment horizontal="center" vertical="center"/>
    </xf>
    <xf numFmtId="9" fontId="127" fillId="0" borderId="50" xfId="0" applyNumberFormat="1" applyFont="1" applyFill="1" applyBorder="1" applyAlignment="1">
      <alignment horizontal="right" vertical="center"/>
    </xf>
    <xf numFmtId="0" fontId="129" fillId="0" borderId="0" xfId="0" applyFont="1" applyFill="1" applyBorder="1" applyAlignment="1">
      <alignment horizontal="right" vertical="center"/>
    </xf>
    <xf numFmtId="0" fontId="129" fillId="0" borderId="0" xfId="0" applyFont="1" applyFill="1" applyBorder="1" applyAlignment="1">
      <alignment horizontal="center" vertical="center"/>
    </xf>
    <xf numFmtId="0" fontId="132" fillId="0" borderId="0" xfId="0" applyFont="1" applyFill="1" applyBorder="1" applyAlignment="1">
      <alignment horizontal="left" vertical="center"/>
    </xf>
    <xf numFmtId="3" fontId="127" fillId="0" borderId="0" xfId="0" applyNumberFormat="1" applyFont="1" applyFill="1" applyBorder="1" applyAlignment="1">
      <alignment horizontal="center" vertical="center"/>
    </xf>
    <xf numFmtId="0" fontId="127" fillId="0" borderId="0" xfId="0" applyFont="1" applyFill="1" applyBorder="1" applyAlignment="1">
      <alignment horizontal="center" vertical="center"/>
    </xf>
    <xf numFmtId="0" fontId="125" fillId="0" borderId="0" xfId="0" applyFont="1" applyFill="1" applyBorder="1" applyAlignment="1">
      <alignment horizontal="center" vertical="center"/>
    </xf>
    <xf numFmtId="165" fontId="129" fillId="78" borderId="0" xfId="2" applyNumberFormat="1" applyFont="1" applyFill="1" applyBorder="1" applyAlignment="1">
      <alignment horizontal="right" vertical="center"/>
    </xf>
    <xf numFmtId="165" fontId="129" fillId="0" borderId="0" xfId="2" applyNumberFormat="1" applyFont="1" applyFill="1" applyBorder="1" applyAlignment="1">
      <alignment horizontal="right" vertical="center"/>
    </xf>
    <xf numFmtId="166" fontId="129" fillId="0" borderId="0" xfId="7" applyNumberFormat="1" applyFont="1" applyFill="1" applyBorder="1" applyAlignment="1">
      <alignment horizontal="right" vertical="center"/>
    </xf>
    <xf numFmtId="166" fontId="129" fillId="0" borderId="0" xfId="7" applyNumberFormat="1" applyFont="1" applyFill="1" applyBorder="1" applyAlignment="1">
      <alignment horizontal="center" vertical="center"/>
    </xf>
    <xf numFmtId="9" fontId="125" fillId="0" borderId="0" xfId="7" applyFont="1" applyFill="1" applyBorder="1" applyAlignment="1">
      <alignment vertical="center"/>
    </xf>
    <xf numFmtId="166" fontId="125" fillId="0" borderId="0" xfId="7" applyNumberFormat="1" applyFont="1" applyFill="1" applyBorder="1" applyAlignment="1">
      <alignment vertical="center"/>
    </xf>
    <xf numFmtId="0" fontId="125" fillId="0" borderId="0" xfId="0" applyFont="1" applyAlignment="1">
      <alignment horizontal="left" vertical="center"/>
    </xf>
    <xf numFmtId="0" fontId="125" fillId="0" borderId="0" xfId="0" applyFont="1" applyBorder="1" applyAlignment="1">
      <alignment horizontal="left" vertical="center"/>
    </xf>
    <xf numFmtId="164" fontId="125" fillId="78" borderId="0" xfId="0" applyNumberFormat="1" applyFont="1" applyFill="1" applyBorder="1" applyAlignment="1">
      <alignment horizontal="right" vertical="center"/>
    </xf>
    <xf numFmtId="164" fontId="125" fillId="0" borderId="0" xfId="0" applyNumberFormat="1" applyFont="1" applyFill="1" applyBorder="1" applyAlignment="1">
      <alignment horizontal="right" vertical="center"/>
    </xf>
    <xf numFmtId="9" fontId="125" fillId="0" borderId="0" xfId="7" applyFont="1" applyFill="1" applyBorder="1" applyAlignment="1">
      <alignment horizontal="right" vertical="center"/>
    </xf>
    <xf numFmtId="164" fontId="127" fillId="78" borderId="0" xfId="0" applyNumberFormat="1" applyFont="1" applyFill="1" applyBorder="1" applyAlignment="1">
      <alignment horizontal="right" vertical="center"/>
    </xf>
    <xf numFmtId="164" fontId="127" fillId="0" borderId="0" xfId="0" applyNumberFormat="1" applyFont="1" applyFill="1" applyBorder="1" applyAlignment="1">
      <alignment horizontal="right" vertical="center"/>
    </xf>
    <xf numFmtId="9" fontId="127" fillId="0" borderId="0" xfId="7" applyFont="1" applyFill="1" applyBorder="1" applyAlignment="1">
      <alignment horizontal="right" vertical="center"/>
    </xf>
    <xf numFmtId="165" fontId="125" fillId="78" borderId="0" xfId="2" applyNumberFormat="1" applyFont="1" applyFill="1" applyBorder="1" applyAlignment="1">
      <alignment horizontal="right" vertical="center"/>
    </xf>
    <xf numFmtId="165" fontId="125" fillId="0" borderId="0" xfId="2" applyNumberFormat="1" applyFont="1" applyFill="1" applyBorder="1" applyAlignment="1">
      <alignment horizontal="right" vertical="center"/>
    </xf>
    <xf numFmtId="164" fontId="133" fillId="78" borderId="0" xfId="1" applyNumberFormat="1" applyFont="1" applyFill="1" applyBorder="1" applyAlignment="1">
      <alignment horizontal="right" vertical="center"/>
    </xf>
    <xf numFmtId="164" fontId="133" fillId="0" borderId="0" xfId="1" applyNumberFormat="1" applyFont="1" applyFill="1" applyBorder="1" applyAlignment="1">
      <alignment horizontal="right" vertical="center"/>
    </xf>
    <xf numFmtId="164" fontId="125" fillId="78" borderId="0" xfId="1" applyNumberFormat="1" applyFont="1" applyFill="1" applyBorder="1" applyAlignment="1">
      <alignment horizontal="right" vertical="center"/>
    </xf>
    <xf numFmtId="164" fontId="125" fillId="0" borderId="0" xfId="1" applyNumberFormat="1" applyFont="1" applyFill="1" applyBorder="1" applyAlignment="1">
      <alignment horizontal="right" vertical="center"/>
    </xf>
    <xf numFmtId="0" fontId="134" fillId="0" borderId="0" xfId="0" applyFont="1" applyFill="1" applyBorder="1" applyAlignment="1">
      <alignment vertical="center"/>
    </xf>
    <xf numFmtId="0" fontId="128" fillId="0" borderId="0" xfId="1" applyNumberFormat="1" applyFont="1" applyFill="1" applyBorder="1" applyAlignment="1">
      <alignment horizontal="right" vertical="center" wrapText="1"/>
    </xf>
    <xf numFmtId="9" fontId="125" fillId="0" borderId="0" xfId="1" applyNumberFormat="1" applyFont="1" applyFill="1" applyBorder="1" applyAlignment="1">
      <alignment horizontal="right" vertical="center"/>
    </xf>
    <xf numFmtId="165" fontId="127" fillId="78" borderId="0" xfId="2" applyNumberFormat="1" applyFont="1" applyFill="1" applyBorder="1" applyAlignment="1">
      <alignment horizontal="right" vertical="center"/>
    </xf>
    <xf numFmtId="165" fontId="127" fillId="0" borderId="0" xfId="2" applyNumberFormat="1" applyFont="1" applyFill="1" applyBorder="1" applyAlignment="1">
      <alignment horizontal="right" vertical="center"/>
    </xf>
    <xf numFmtId="9" fontId="125" fillId="0" borderId="0" xfId="0" applyNumberFormat="1" applyFont="1" applyFill="1" applyBorder="1" applyAlignment="1">
      <alignment horizontal="right" vertical="center"/>
    </xf>
    <xf numFmtId="9" fontId="125" fillId="0" borderId="0" xfId="2" applyNumberFormat="1" applyFont="1" applyFill="1" applyBorder="1" applyAlignment="1">
      <alignment horizontal="right" vertical="center"/>
    </xf>
    <xf numFmtId="0" fontId="132" fillId="0" borderId="0" xfId="0" applyFont="1" applyFill="1" applyBorder="1" applyAlignment="1">
      <alignment vertical="center"/>
    </xf>
    <xf numFmtId="0" fontId="128" fillId="0" borderId="0" xfId="1" applyNumberFormat="1" applyFont="1" applyFill="1" applyBorder="1" applyAlignment="1">
      <alignment horizontal="left" vertical="center" wrapText="1"/>
    </xf>
    <xf numFmtId="0" fontId="125" fillId="0" borderId="0" xfId="0" applyFont="1" applyAlignment="1">
      <alignment horizontal="right" vertical="center"/>
    </xf>
    <xf numFmtId="0" fontId="125" fillId="78" borderId="0" xfId="0" applyFont="1" applyFill="1" applyAlignment="1">
      <alignment horizontal="right" vertical="center"/>
    </xf>
    <xf numFmtId="0" fontId="0" fillId="4" borderId="0" xfId="0" applyFill="1"/>
    <xf numFmtId="0" fontId="0" fillId="4" borderId="0" xfId="0" applyFill="1" applyAlignment="1">
      <alignment horizontal="right"/>
    </xf>
    <xf numFmtId="9" fontId="8" fillId="0" borderId="0" xfId="7" applyFont="1" applyFill="1" applyBorder="1" applyAlignment="1">
      <alignment horizontal="right" vertical="center"/>
    </xf>
    <xf numFmtId="9" fontId="8" fillId="0" borderId="63" xfId="7" applyFont="1" applyFill="1" applyBorder="1" applyAlignment="1">
      <alignment horizontal="right" vertical="center"/>
    </xf>
    <xf numFmtId="3" fontId="0" fillId="0" borderId="63" xfId="0" applyNumberFormat="1" applyFill="1" applyBorder="1" applyAlignment="1">
      <alignment horizontal="center"/>
    </xf>
    <xf numFmtId="0" fontId="8" fillId="0" borderId="43" xfId="0" applyFont="1" applyFill="1" applyBorder="1"/>
    <xf numFmtId="0" fontId="0" fillId="0" borderId="43" xfId="0" applyFill="1" applyBorder="1"/>
    <xf numFmtId="0" fontId="0" fillId="0" borderId="65" xfId="0" applyFill="1" applyBorder="1"/>
    <xf numFmtId="9" fontId="8" fillId="0" borderId="0" xfId="7" applyFont="1" applyFill="1" applyBorder="1" applyAlignment="1">
      <alignment horizontal="center" vertical="center"/>
    </xf>
    <xf numFmtId="9" fontId="8" fillId="0" borderId="51" xfId="7" applyFont="1" applyFill="1" applyBorder="1" applyAlignment="1">
      <alignment horizontal="center" vertical="center"/>
    </xf>
    <xf numFmtId="9" fontId="8" fillId="0" borderId="63" xfId="7" applyFont="1" applyFill="1" applyBorder="1" applyAlignment="1">
      <alignment horizontal="center" vertical="center"/>
    </xf>
    <xf numFmtId="2" fontId="8" fillId="0" borderId="0" xfId="0" applyNumberFormat="1" applyFont="1" applyFill="1" applyBorder="1" applyAlignment="1">
      <alignment horizontal="center" vertical="center" wrapText="1"/>
    </xf>
    <xf numFmtId="183" fontId="8" fillId="0" borderId="0" xfId="0" applyNumberFormat="1" applyFont="1" applyFill="1" applyBorder="1" applyAlignment="1">
      <alignment vertical="center"/>
    </xf>
    <xf numFmtId="183" fontId="8" fillId="0" borderId="66" xfId="0" applyNumberFormat="1" applyFont="1" applyFill="1" applyBorder="1" applyAlignment="1">
      <alignment vertical="center"/>
    </xf>
    <xf numFmtId="183" fontId="8" fillId="0" borderId="0" xfId="2" applyNumberFormat="1" applyFont="1" applyFill="1" applyBorder="1" applyAlignment="1">
      <alignment vertical="center"/>
    </xf>
    <xf numFmtId="183" fontId="8" fillId="0" borderId="63" xfId="1" applyNumberFormat="1" applyFont="1" applyFill="1" applyBorder="1" applyAlignment="1">
      <alignment vertical="center"/>
    </xf>
    <xf numFmtId="183" fontId="8" fillId="0" borderId="0" xfId="1" applyNumberFormat="1" applyFont="1" applyFill="1" applyBorder="1" applyAlignment="1">
      <alignment vertical="center"/>
    </xf>
    <xf numFmtId="183" fontId="8" fillId="0" borderId="63" xfId="0" applyNumberFormat="1" applyFont="1" applyFill="1" applyBorder="1" applyAlignment="1">
      <alignment vertical="center"/>
    </xf>
    <xf numFmtId="183" fontId="8" fillId="0" borderId="63" xfId="2" applyNumberFormat="1" applyFont="1" applyFill="1" applyBorder="1" applyAlignment="1">
      <alignment vertical="center"/>
    </xf>
    <xf numFmtId="181" fontId="8" fillId="0" borderId="0" xfId="1" applyNumberFormat="1" applyFont="1" applyFill="1" applyBorder="1" applyAlignment="1">
      <alignment horizontal="center" vertical="center"/>
    </xf>
    <xf numFmtId="181" fontId="8" fillId="0" borderId="0" xfId="0" applyNumberFormat="1" applyFont="1" applyFill="1" applyBorder="1" applyAlignment="1">
      <alignment horizontal="center" vertical="center"/>
    </xf>
    <xf numFmtId="181" fontId="8" fillId="0" borderId="0" xfId="2" applyNumberFormat="1" applyFont="1" applyFill="1" applyBorder="1" applyAlignment="1">
      <alignment horizontal="center" vertical="center"/>
    </xf>
    <xf numFmtId="181" fontId="8" fillId="0" borderId="63" xfId="1" applyNumberFormat="1" applyFont="1" applyFill="1" applyBorder="1" applyAlignment="1">
      <alignment horizontal="center" vertical="center"/>
    </xf>
    <xf numFmtId="181" fontId="8" fillId="0" borderId="63" xfId="0" applyNumberFormat="1" applyFont="1" applyFill="1" applyBorder="1" applyAlignment="1">
      <alignment horizontal="center" vertical="center"/>
    </xf>
    <xf numFmtId="181" fontId="8" fillId="0" borderId="63" xfId="2" applyNumberFormat="1" applyFont="1" applyFill="1" applyBorder="1" applyAlignment="1">
      <alignment horizontal="center" vertical="center"/>
    </xf>
    <xf numFmtId="43" fontId="0" fillId="0" borderId="0" xfId="1" applyNumberFormat="1" applyFont="1" applyFill="1" applyAlignment="1">
      <alignment horizontal="center"/>
    </xf>
    <xf numFmtId="9" fontId="8" fillId="0" borderId="53" xfId="7" applyFont="1" applyFill="1" applyBorder="1" applyAlignment="1">
      <alignment horizontal="center"/>
    </xf>
    <xf numFmtId="9" fontId="8" fillId="0" borderId="51" xfId="7" applyFont="1" applyFill="1" applyBorder="1" applyAlignment="1">
      <alignment horizontal="center"/>
    </xf>
    <xf numFmtId="9" fontId="8" fillId="0" borderId="52" xfId="7" applyFont="1" applyFill="1" applyBorder="1" applyAlignment="1">
      <alignment horizontal="center"/>
    </xf>
    <xf numFmtId="9" fontId="8" fillId="0" borderId="0" xfId="7" applyNumberFormat="1" applyFont="1" applyFill="1" applyAlignment="1">
      <alignment horizontal="center"/>
    </xf>
    <xf numFmtId="0" fontId="8" fillId="0" borderId="0" xfId="0" applyNumberFormat="1" applyFont="1" applyFill="1" applyBorder="1" applyAlignment="1">
      <alignment horizontal="center"/>
    </xf>
    <xf numFmtId="0" fontId="0" fillId="0" borderId="0" xfId="0" applyAlignment="1">
      <alignment horizontal="center"/>
    </xf>
    <xf numFmtId="0" fontId="0" fillId="0" borderId="0" xfId="0" applyAlignment="1"/>
    <xf numFmtId="0" fontId="0" fillId="76" borderId="0" xfId="0" applyFill="1" applyAlignment="1"/>
    <xf numFmtId="0" fontId="107" fillId="78" borderId="24" xfId="1" applyNumberFormat="1" applyFont="1" applyFill="1" applyBorder="1" applyAlignment="1">
      <alignment horizontal="center" wrapText="1"/>
    </xf>
    <xf numFmtId="0" fontId="107" fillId="78" borderId="24" xfId="1" applyNumberFormat="1" applyFont="1" applyFill="1" applyBorder="1" applyAlignment="1">
      <alignment horizontal="right" wrapText="1"/>
    </xf>
    <xf numFmtId="0" fontId="9" fillId="0" borderId="0" xfId="0" applyFont="1" applyFill="1" applyAlignment="1"/>
    <xf numFmtId="0" fontId="9" fillId="0" borderId="0" xfId="0" applyFont="1" applyAlignment="1"/>
    <xf numFmtId="0" fontId="9" fillId="0" borderId="0" xfId="0" applyFont="1" applyFill="1" applyBorder="1" applyAlignment="1"/>
    <xf numFmtId="0" fontId="0" fillId="76" borderId="0" xfId="0" applyFill="1" applyAlignment="1">
      <alignment horizontal="center"/>
    </xf>
    <xf numFmtId="0" fontId="9" fillId="0" borderId="0" xfId="0" applyFont="1" applyAlignment="1">
      <alignment vertical="center"/>
    </xf>
    <xf numFmtId="0" fontId="9" fillId="0" borderId="0" xfId="0" applyFont="1" applyFill="1" applyBorder="1" applyAlignment="1">
      <alignment horizontal="left"/>
    </xf>
    <xf numFmtId="0" fontId="8" fillId="0" borderId="0" xfId="0" applyFont="1" applyFill="1" applyBorder="1" applyAlignment="1">
      <alignment horizontal="center" vertical="center"/>
    </xf>
    <xf numFmtId="0" fontId="107" fillId="78" borderId="24" xfId="1" applyNumberFormat="1" applyFont="1" applyFill="1" applyBorder="1" applyAlignment="1">
      <alignment horizontal="center" vertical="center" wrapText="1"/>
    </xf>
    <xf numFmtId="0" fontId="107" fillId="78" borderId="45" xfId="1" applyNumberFormat="1" applyFont="1" applyFill="1" applyBorder="1" applyAlignment="1">
      <alignment horizontal="center" wrapText="1"/>
    </xf>
    <xf numFmtId="0" fontId="9" fillId="0" borderId="0" xfId="0" applyFont="1" applyAlignment="1">
      <alignment wrapText="1"/>
    </xf>
    <xf numFmtId="0" fontId="9" fillId="0" borderId="0" xfId="0" applyFont="1" applyFill="1" applyBorder="1" applyAlignment="1">
      <alignment vertical="center"/>
    </xf>
    <xf numFmtId="0" fontId="9" fillId="0" borderId="0" xfId="0" applyFont="1" applyFill="1" applyBorder="1" applyAlignment="1">
      <alignment horizontal="left" indent="1"/>
    </xf>
    <xf numFmtId="0" fontId="107" fillId="78" borderId="24" xfId="0" applyFont="1" applyFill="1" applyBorder="1" applyAlignment="1">
      <alignment horizontal="center" wrapText="1"/>
    </xf>
    <xf numFmtId="0" fontId="9" fillId="0" borderId="0" xfId="0" applyFont="1" applyFill="1" applyBorder="1" applyAlignment="1">
      <alignment horizontal="center"/>
    </xf>
    <xf numFmtId="0" fontId="0" fillId="0" borderId="0" xfId="0" applyAlignment="1">
      <alignment horizontal="center"/>
    </xf>
    <xf numFmtId="0" fontId="9" fillId="0" borderId="0" xfId="0" applyFont="1" applyAlignment="1"/>
    <xf numFmtId="0" fontId="9" fillId="0" borderId="0" xfId="0" applyFont="1" applyBorder="1" applyAlignment="1">
      <alignment horizontal="left"/>
    </xf>
    <xf numFmtId="0" fontId="9" fillId="0" borderId="0" xfId="0" applyFont="1" applyFill="1" applyBorder="1" applyAlignment="1"/>
    <xf numFmtId="0" fontId="9" fillId="0" borderId="0" xfId="0" applyFont="1" applyFill="1" applyAlignment="1"/>
    <xf numFmtId="0" fontId="109" fillId="77" borderId="0" xfId="0" applyFont="1" applyFill="1" applyAlignment="1">
      <alignment horizontal="center" vertical="center" wrapText="1"/>
    </xf>
    <xf numFmtId="0" fontId="109" fillId="77" borderId="70" xfId="0" applyFont="1" applyFill="1" applyBorder="1" applyAlignment="1">
      <alignment horizontal="center" vertical="center" wrapText="1"/>
    </xf>
    <xf numFmtId="0" fontId="9" fillId="0" borderId="0" xfId="0" applyFont="1" applyFill="1" applyBorder="1" applyAlignment="1">
      <alignment horizontal="left" indent="1"/>
    </xf>
    <xf numFmtId="0" fontId="109" fillId="77" borderId="28" xfId="0" applyFont="1" applyFill="1" applyBorder="1" applyAlignment="1">
      <alignment horizontal="center" vertical="center" wrapText="1"/>
    </xf>
    <xf numFmtId="3" fontId="8" fillId="0" borderId="25" xfId="0" applyNumberFormat="1" applyFont="1" applyBorder="1" applyAlignment="1">
      <alignment horizontal="center" vertical="center" wrapText="1"/>
    </xf>
    <xf numFmtId="9" fontId="8" fillId="0" borderId="38" xfId="7" applyFont="1" applyBorder="1" applyAlignment="1">
      <alignment horizontal="center" vertical="center" wrapText="1"/>
    </xf>
    <xf numFmtId="9" fontId="8" fillId="0" borderId="25" xfId="7" applyFont="1" applyBorder="1" applyAlignment="1">
      <alignment horizontal="center" vertical="center" wrapText="1"/>
    </xf>
    <xf numFmtId="9" fontId="8" fillId="0" borderId="28" xfId="7" applyFont="1" applyBorder="1" applyAlignment="1">
      <alignment horizontal="center" vertical="center" wrapText="1"/>
    </xf>
    <xf numFmtId="3" fontId="8" fillId="0" borderId="25" xfId="0" applyNumberFormat="1" applyFont="1" applyFill="1" applyBorder="1" applyAlignment="1">
      <alignment horizontal="center" vertical="center" wrapText="1"/>
    </xf>
    <xf numFmtId="4" fontId="8" fillId="0" borderId="25" xfId="0" applyNumberFormat="1" applyFont="1" applyFill="1" applyBorder="1" applyAlignment="1">
      <alignment horizontal="center" vertical="center" wrapText="1"/>
    </xf>
    <xf numFmtId="3" fontId="8" fillId="0" borderId="0" xfId="0" applyNumberFormat="1" applyFont="1" applyFill="1" applyBorder="1" applyAlignment="1">
      <alignment horizontal="center" vertical="center" wrapText="1"/>
    </xf>
    <xf numFmtId="0" fontId="0" fillId="0" borderId="0" xfId="0" applyFill="1" applyBorder="1" applyAlignment="1">
      <alignment horizontal="right" vertical="center" wrapText="1"/>
    </xf>
    <xf numFmtId="0" fontId="9" fillId="0" borderId="0" xfId="0" applyFont="1" applyFill="1" applyBorder="1" applyAlignment="1">
      <alignment horizontal="right" vertical="center" wrapText="1"/>
    </xf>
    <xf numFmtId="9" fontId="0" fillId="0" borderId="0" xfId="0" applyNumberFormat="1" applyFill="1" applyBorder="1" applyAlignment="1">
      <alignment horizontal="right" vertical="center" wrapText="1"/>
    </xf>
    <xf numFmtId="0" fontId="0" fillId="78" borderId="0" xfId="0" applyFill="1" applyBorder="1" applyAlignment="1">
      <alignment horizontal="right" vertical="center" wrapText="1"/>
    </xf>
    <xf numFmtId="0" fontId="25" fillId="0" borderId="0" xfId="0" applyFont="1" applyFill="1" applyBorder="1" applyAlignment="1">
      <alignment horizontal="left"/>
    </xf>
    <xf numFmtId="0" fontId="0" fillId="87" borderId="0" xfId="0" applyFill="1" applyAlignment="1"/>
    <xf numFmtId="164" fontId="9" fillId="0" borderId="50" xfId="0" applyNumberFormat="1" applyFont="1" applyBorder="1"/>
    <xf numFmtId="0" fontId="9" fillId="0" borderId="50" xfId="0" applyFont="1" applyBorder="1" applyAlignment="1">
      <alignment horizontal="left" indent="1"/>
    </xf>
    <xf numFmtId="0" fontId="107" fillId="78" borderId="24" xfId="1" applyNumberFormat="1" applyFont="1" applyFill="1" applyBorder="1" applyAlignment="1">
      <alignment horizontal="right" vertical="center" wrapText="1"/>
    </xf>
    <xf numFmtId="0" fontId="12" fillId="0" borderId="0" xfId="0" applyFont="1" applyFill="1" applyBorder="1"/>
    <xf numFmtId="0" fontId="9" fillId="0" borderId="0" xfId="0" applyFont="1" applyFill="1" applyBorder="1"/>
    <xf numFmtId="0" fontId="109" fillId="77" borderId="44" xfId="0" applyFont="1" applyFill="1" applyBorder="1" applyAlignment="1">
      <alignment horizontal="center" wrapText="1"/>
    </xf>
    <xf numFmtId="0" fontId="109" fillId="77" borderId="26" xfId="0" applyFont="1" applyFill="1" applyBorder="1" applyAlignment="1">
      <alignment horizontal="center" wrapText="1"/>
    </xf>
    <xf numFmtId="0" fontId="8" fillId="0" borderId="0" xfId="0" applyFont="1" applyFill="1" applyBorder="1" applyAlignment="1">
      <alignment wrapText="1"/>
    </xf>
    <xf numFmtId="0" fontId="8" fillId="0" borderId="63" xfId="0" applyFont="1" applyFill="1" applyBorder="1" applyAlignment="1">
      <alignment horizontal="center" vertical="center"/>
    </xf>
    <xf numFmtId="0" fontId="8" fillId="0" borderId="0" xfId="0" applyFont="1" applyFill="1" applyBorder="1" applyAlignment="1">
      <alignment horizontal="center" vertical="center" wrapText="1"/>
    </xf>
    <xf numFmtId="0" fontId="8" fillId="0" borderId="63" xfId="0" applyFont="1" applyFill="1" applyBorder="1" applyAlignment="1">
      <alignment horizontal="center" vertical="center" wrapText="1"/>
    </xf>
    <xf numFmtId="164" fontId="8" fillId="83" borderId="0" xfId="1" applyNumberFormat="1" applyFont="1" applyFill="1" applyBorder="1" applyAlignment="1">
      <alignment horizontal="right"/>
    </xf>
    <xf numFmtId="164" fontId="9" fillId="0" borderId="0" xfId="1" applyNumberFormat="1" applyFont="1" applyFill="1" applyBorder="1" applyAlignment="1">
      <alignment horizontal="right"/>
    </xf>
    <xf numFmtId="182" fontId="8" fillId="83" borderId="49" xfId="1" applyNumberFormat="1" applyFont="1" applyFill="1" applyBorder="1" applyAlignment="1">
      <alignment horizontal="right"/>
    </xf>
    <xf numFmtId="182" fontId="9" fillId="0" borderId="49" xfId="1" applyNumberFormat="1" applyFont="1" applyFill="1" applyBorder="1" applyAlignment="1">
      <alignment horizontal="right"/>
    </xf>
    <xf numFmtId="0" fontId="109" fillId="85" borderId="80" xfId="0" applyFont="1" applyFill="1" applyBorder="1" applyAlignment="1">
      <alignment horizontal="left" vertical="center" wrapText="1"/>
    </xf>
    <xf numFmtId="0" fontId="109" fillId="85" borderId="80" xfId="0" applyFont="1" applyFill="1" applyBorder="1" applyAlignment="1">
      <alignment horizontal="center" vertical="center" wrapText="1"/>
    </xf>
    <xf numFmtId="0" fontId="0" fillId="0" borderId="0" xfId="0" applyFont="1" applyFill="1" applyBorder="1" applyAlignment="1">
      <alignment horizontal="right" vertical="center"/>
    </xf>
    <xf numFmtId="164" fontId="11" fillId="78" borderId="0" xfId="1" applyNumberFormat="1" applyFont="1" applyFill="1" applyBorder="1" applyAlignment="1">
      <alignment horizontal="right" vertical="center"/>
    </xf>
    <xf numFmtId="164" fontId="11" fillId="0" borderId="0" xfId="1" applyNumberFormat="1" applyFont="1" applyFill="1" applyBorder="1" applyAlignment="1">
      <alignment horizontal="right" vertical="center"/>
    </xf>
    <xf numFmtId="0" fontId="115" fillId="0" borderId="0" xfId="0" applyFont="1" applyFill="1" applyBorder="1" applyAlignment="1">
      <alignment vertical="center"/>
    </xf>
    <xf numFmtId="0" fontId="115" fillId="0" borderId="0" xfId="0" applyFont="1" applyFill="1" applyBorder="1" applyAlignment="1">
      <alignment horizontal="right" vertical="center"/>
    </xf>
    <xf numFmtId="0" fontId="109" fillId="85" borderId="80" xfId="1" applyNumberFormat="1" applyFont="1" applyFill="1" applyBorder="1" applyAlignment="1">
      <alignment horizontal="center" vertical="center" wrapText="1"/>
    </xf>
    <xf numFmtId="0" fontId="0" fillId="78" borderId="0" xfId="0" applyFill="1" applyAlignment="1">
      <alignment horizontal="right" vertical="center"/>
    </xf>
    <xf numFmtId="0" fontId="0" fillId="0" borderId="0" xfId="0" applyAlignment="1">
      <alignment horizontal="right" vertical="center"/>
    </xf>
    <xf numFmtId="0" fontId="0" fillId="0" borderId="0" xfId="0" applyAlignment="1">
      <alignment vertical="center"/>
    </xf>
    <xf numFmtId="164" fontId="8" fillId="0" borderId="0" xfId="1" applyNumberFormat="1" applyFont="1" applyFill="1" applyBorder="1" applyAlignment="1">
      <alignment horizontal="right" vertical="center"/>
    </xf>
    <xf numFmtId="9" fontId="9" fillId="0" borderId="0" xfId="7" applyFont="1" applyFill="1" applyBorder="1" applyAlignment="1"/>
    <xf numFmtId="3" fontId="9" fillId="0" borderId="50" xfId="0" applyNumberFormat="1" applyFont="1" applyFill="1" applyBorder="1" applyAlignment="1">
      <alignment horizontal="center" vertical="center"/>
    </xf>
    <xf numFmtId="9" fontId="9" fillId="0" borderId="50" xfId="0" applyNumberFormat="1" applyFont="1" applyFill="1" applyBorder="1" applyAlignment="1">
      <alignment horizontal="center" vertical="center"/>
    </xf>
    <xf numFmtId="0" fontId="9" fillId="78" borderId="0" xfId="0" applyFont="1" applyFill="1" applyAlignment="1">
      <alignment vertical="center"/>
    </xf>
    <xf numFmtId="0" fontId="9" fillId="0" borderId="50" xfId="0" applyFont="1" applyFill="1" applyBorder="1" applyAlignment="1">
      <alignment horizontal="left" vertical="center" indent="1"/>
    </xf>
    <xf numFmtId="0" fontId="8" fillId="0" borderId="25" xfId="0" applyFont="1" applyBorder="1" applyAlignment="1">
      <alignment vertical="center" wrapText="1"/>
    </xf>
    <xf numFmtId="0" fontId="8" fillId="0" borderId="29" xfId="0" applyFont="1" applyBorder="1" applyAlignment="1">
      <alignment vertical="center" wrapText="1"/>
    </xf>
    <xf numFmtId="0" fontId="107" fillId="78" borderId="67" xfId="1" applyNumberFormat="1" applyFont="1" applyFill="1" applyBorder="1" applyAlignment="1">
      <alignment horizontal="center" wrapText="1"/>
    </xf>
    <xf numFmtId="0" fontId="8" fillId="0" borderId="0" xfId="0" applyFont="1" applyAlignment="1">
      <alignment horizontal="left" wrapText="1" indent="1"/>
    </xf>
    <xf numFmtId="0" fontId="135" fillId="0" borderId="0" xfId="0" applyFont="1"/>
    <xf numFmtId="0" fontId="9" fillId="0" borderId="0" xfId="0" applyFont="1" applyFill="1" applyAlignment="1">
      <alignment vertical="center"/>
    </xf>
    <xf numFmtId="0" fontId="0" fillId="0" borderId="0" xfId="0" applyAlignment="1">
      <alignment horizontal="center"/>
    </xf>
    <xf numFmtId="9" fontId="8" fillId="0" borderId="68" xfId="0" applyNumberFormat="1" applyFont="1" applyBorder="1" applyAlignment="1">
      <alignment horizontal="center"/>
    </xf>
    <xf numFmtId="9" fontId="0" fillId="0" borderId="68" xfId="0" applyNumberFormat="1" applyBorder="1" applyAlignment="1">
      <alignment horizontal="center"/>
    </xf>
    <xf numFmtId="0" fontId="9" fillId="0" borderId="68" xfId="0" applyFont="1" applyBorder="1" applyAlignment="1">
      <alignment horizontal="left"/>
    </xf>
    <xf numFmtId="0" fontId="9" fillId="0" borderId="63" xfId="0" applyFont="1" applyBorder="1" applyAlignment="1">
      <alignment horizontal="left"/>
    </xf>
    <xf numFmtId="0" fontId="0" fillId="78" borderId="0" xfId="0" applyFill="1" applyBorder="1" applyAlignment="1"/>
    <xf numFmtId="0" fontId="76" fillId="0" borderId="78" xfId="0" applyFont="1" applyBorder="1" applyAlignment="1">
      <alignment vertical="center"/>
    </xf>
    <xf numFmtId="0" fontId="76" fillId="0" borderId="78" xfId="0" applyFont="1" applyFill="1" applyBorder="1" applyAlignment="1">
      <alignment vertical="center"/>
    </xf>
    <xf numFmtId="177" fontId="76" fillId="0" borderId="0" xfId="0" applyNumberFormat="1" applyFont="1" applyBorder="1" applyAlignment="1">
      <alignment horizontal="center" vertical="center"/>
    </xf>
    <xf numFmtId="0" fontId="76" fillId="0" borderId="74" xfId="0" applyFont="1" applyBorder="1" applyAlignment="1">
      <alignment vertical="center" wrapText="1"/>
    </xf>
    <xf numFmtId="0" fontId="76" fillId="76" borderId="74" xfId="0" applyFont="1" applyFill="1" applyBorder="1" applyAlignment="1">
      <alignment vertical="center" wrapText="1"/>
    </xf>
    <xf numFmtId="176" fontId="119" fillId="0" borderId="74" xfId="1" applyNumberFormat="1" applyFont="1" applyBorder="1" applyAlignment="1">
      <alignment horizontal="right" vertical="center" wrapText="1"/>
    </xf>
    <xf numFmtId="164" fontId="119" fillId="0" borderId="74" xfId="1" applyNumberFormat="1" applyFont="1" applyBorder="1" applyAlignment="1">
      <alignment horizontal="right" vertical="center" wrapText="1"/>
    </xf>
    <xf numFmtId="176" fontId="119" fillId="0" borderId="74" xfId="1" applyNumberFormat="1" applyFont="1" applyBorder="1" applyAlignment="1">
      <alignment horizontal="right" vertical="center"/>
    </xf>
    <xf numFmtId="164" fontId="119" fillId="0" borderId="74" xfId="1" applyNumberFormat="1" applyFont="1" applyBorder="1" applyAlignment="1">
      <alignment horizontal="right" vertical="center"/>
    </xf>
    <xf numFmtId="0" fontId="109" fillId="77" borderId="79" xfId="0" applyFont="1" applyFill="1" applyBorder="1" applyAlignment="1">
      <alignment horizontal="center" vertical="center" wrapText="1"/>
    </xf>
    <xf numFmtId="2" fontId="76" fillId="0" borderId="78" xfId="0" applyNumberFormat="1" applyFont="1" applyBorder="1" applyAlignment="1">
      <alignment vertical="center"/>
    </xf>
    <xf numFmtId="10" fontId="76" fillId="0" borderId="78" xfId="7" applyNumberFormat="1" applyFont="1" applyBorder="1" applyAlignment="1">
      <alignment vertical="center"/>
    </xf>
    <xf numFmtId="3" fontId="76" fillId="0" borderId="78" xfId="0" applyNumberFormat="1" applyFont="1" applyBorder="1" applyAlignment="1">
      <alignment vertical="center"/>
    </xf>
    <xf numFmtId="0" fontId="76" fillId="0" borderId="0" xfId="0" applyFont="1" applyBorder="1" applyAlignment="1">
      <alignment vertical="center" wrapText="1"/>
    </xf>
    <xf numFmtId="0" fontId="25" fillId="0" borderId="0" xfId="0" applyFont="1" applyFill="1" applyBorder="1"/>
    <xf numFmtId="0" fontId="0" fillId="0" borderId="0" xfId="0"/>
    <xf numFmtId="0" fontId="0" fillId="0" borderId="0" xfId="0" applyAlignment="1">
      <alignment horizontal="left" wrapText="1"/>
    </xf>
    <xf numFmtId="9" fontId="0" fillId="0" borderId="50" xfId="7" applyFont="1" applyBorder="1" applyAlignment="1">
      <alignment horizontal="center"/>
    </xf>
    <xf numFmtId="0" fontId="8" fillId="0" borderId="0" xfId="0" applyFont="1" applyBorder="1"/>
    <xf numFmtId="0" fontId="0" fillId="0" borderId="0" xfId="0" applyBorder="1" applyAlignment="1">
      <alignment horizontal="left" indent="2"/>
    </xf>
    <xf numFmtId="0" fontId="0" fillId="0" borderId="69" xfId="0" applyBorder="1" applyAlignment="1">
      <alignment horizontal="left" wrapText="1"/>
    </xf>
    <xf numFmtId="0" fontId="0" fillId="0" borderId="0" xfId="0" applyBorder="1" applyAlignment="1">
      <alignment horizontal="left" wrapText="1"/>
    </xf>
    <xf numFmtId="0" fontId="12" fillId="0" borderId="0" xfId="0" applyFont="1" applyFill="1" applyBorder="1" applyAlignment="1">
      <alignment vertical="center"/>
    </xf>
    <xf numFmtId="0" fontId="8" fillId="0" borderId="0" xfId="0" applyFont="1" applyBorder="1" applyAlignment="1"/>
    <xf numFmtId="0" fontId="76" fillId="0" borderId="78" xfId="0" applyFont="1" applyBorder="1" applyAlignment="1">
      <alignment vertical="center" wrapText="1"/>
    </xf>
    <xf numFmtId="10" fontId="76" fillId="0" borderId="78" xfId="7" applyNumberFormat="1" applyFont="1" applyFill="1" applyBorder="1" applyAlignment="1">
      <alignment horizontal="right" vertical="center"/>
    </xf>
    <xf numFmtId="0" fontId="76" fillId="0" borderId="87" xfId="0" applyFont="1" applyBorder="1" applyAlignment="1">
      <alignment vertical="center"/>
    </xf>
    <xf numFmtId="177" fontId="76" fillId="0" borderId="87" xfId="0" applyNumberFormat="1" applyFont="1" applyBorder="1" applyAlignment="1">
      <alignment horizontal="center" vertical="center"/>
    </xf>
    <xf numFmtId="17" fontId="76" fillId="0" borderId="78" xfId="0" quotePrefix="1" applyNumberFormat="1" applyFont="1" applyBorder="1" applyAlignment="1">
      <alignment vertical="center"/>
    </xf>
    <xf numFmtId="177" fontId="76" fillId="0" borderId="78" xfId="0" applyNumberFormat="1" applyFont="1" applyFill="1" applyBorder="1" applyAlignment="1">
      <alignment horizontal="right" vertical="center"/>
    </xf>
    <xf numFmtId="177" fontId="0" fillId="0" borderId="78" xfId="0" applyNumberFormat="1" applyFont="1" applyFill="1" applyBorder="1" applyAlignment="1">
      <alignment horizontal="right"/>
    </xf>
    <xf numFmtId="177" fontId="0" fillId="0" borderId="78" xfId="0" applyNumberFormat="1" applyFont="1" applyFill="1" applyBorder="1" applyAlignment="1">
      <alignment horizontal="center"/>
    </xf>
    <xf numFmtId="0" fontId="0" fillId="0" borderId="78" xfId="0" applyFont="1" applyFill="1" applyBorder="1" applyAlignment="1">
      <alignment horizontal="center"/>
    </xf>
    <xf numFmtId="3" fontId="0" fillId="0" borderId="64" xfId="0" applyNumberFormat="1" applyFill="1" applyBorder="1" applyAlignment="1">
      <alignment horizontal="center"/>
    </xf>
    <xf numFmtId="0" fontId="109" fillId="77" borderId="26" xfId="0" applyFont="1" applyFill="1" applyBorder="1" applyAlignment="1">
      <alignment horizontal="left"/>
    </xf>
    <xf numFmtId="0" fontId="9" fillId="0" borderId="0" xfId="0" applyFont="1" applyFill="1" applyBorder="1" applyAlignment="1">
      <alignment horizontal="center"/>
    </xf>
    <xf numFmtId="0" fontId="0" fillId="0" borderId="0" xfId="0" applyAlignment="1">
      <alignment horizontal="center"/>
    </xf>
    <xf numFmtId="0" fontId="9" fillId="0" borderId="0" xfId="0" applyFont="1"/>
    <xf numFmtId="0" fontId="19" fillId="0" borderId="0" xfId="0" applyFont="1" applyFill="1" applyAlignment="1">
      <alignment vertical="center"/>
    </xf>
    <xf numFmtId="0" fontId="9" fillId="0" borderId="0" xfId="0" applyFont="1" applyAlignment="1"/>
    <xf numFmtId="0" fontId="25" fillId="0" borderId="0" xfId="0" applyFont="1" applyFill="1" applyBorder="1" applyAlignment="1">
      <alignment horizontal="left"/>
    </xf>
    <xf numFmtId="0" fontId="9" fillId="0" borderId="0" xfId="0" applyFont="1" applyFill="1" applyBorder="1" applyAlignment="1"/>
    <xf numFmtId="0" fontId="0" fillId="0" borderId="0" xfId="0" applyFill="1"/>
    <xf numFmtId="0" fontId="9" fillId="0" borderId="0" xfId="0" applyFont="1" applyFill="1" applyAlignment="1"/>
    <xf numFmtId="0" fontId="9" fillId="0" borderId="0" xfId="0" applyFont="1" applyFill="1" applyBorder="1"/>
    <xf numFmtId="0" fontId="12" fillId="0" borderId="0" xfId="0" applyFont="1" applyFill="1" applyBorder="1"/>
    <xf numFmtId="0" fontId="0" fillId="0" borderId="0" xfId="0"/>
    <xf numFmtId="0" fontId="109" fillId="77" borderId="70" xfId="0" applyFont="1" applyFill="1" applyBorder="1" applyAlignment="1">
      <alignment horizontal="center" vertical="center" wrapText="1"/>
    </xf>
    <xf numFmtId="0" fontId="9" fillId="0" borderId="0" xfId="0" applyFont="1" applyFill="1" applyBorder="1" applyAlignment="1">
      <alignment horizontal="left" indent="1"/>
    </xf>
    <xf numFmtId="0" fontId="8" fillId="0" borderId="0" xfId="755"/>
    <xf numFmtId="0" fontId="8" fillId="0" borderId="0" xfId="755" applyFill="1" applyBorder="1"/>
    <xf numFmtId="0" fontId="8" fillId="0" borderId="0" xfId="755" applyFont="1" applyFill="1" applyBorder="1" applyAlignment="1">
      <alignment horizontal="center"/>
    </xf>
    <xf numFmtId="0" fontId="9" fillId="0" borderId="0" xfId="1" applyNumberFormat="1" applyFont="1" applyFill="1" applyBorder="1" applyAlignment="1">
      <alignment horizontal="right"/>
    </xf>
    <xf numFmtId="0" fontId="8" fillId="0" borderId="0" xfId="755" applyFill="1" applyBorder="1" applyAlignment="1">
      <alignment horizontal="right"/>
    </xf>
    <xf numFmtId="0" fontId="9" fillId="0" borderId="0" xfId="755" quotePrefix="1" applyFont="1" applyFill="1" applyBorder="1" applyAlignment="1">
      <alignment horizontal="right"/>
    </xf>
    <xf numFmtId="0" fontId="9" fillId="0" borderId="0" xfId="755" applyFont="1" applyFill="1" applyBorder="1" applyAlignment="1">
      <alignment horizontal="right"/>
    </xf>
    <xf numFmtId="0" fontId="9" fillId="0" borderId="0" xfId="755" applyFont="1" applyFill="1" applyBorder="1" applyAlignment="1">
      <alignment horizontal="right" wrapText="1"/>
    </xf>
    <xf numFmtId="0" fontId="25" fillId="0" borderId="0" xfId="755" applyFont="1" applyFill="1" applyBorder="1" applyAlignment="1"/>
    <xf numFmtId="166" fontId="8" fillId="0" borderId="0" xfId="755" applyNumberFormat="1" applyFill="1" applyBorder="1" applyAlignment="1">
      <alignment horizontal="right"/>
    </xf>
    <xf numFmtId="9" fontId="8" fillId="0" borderId="0" xfId="7" applyFont="1" applyFill="1" applyBorder="1" applyAlignment="1">
      <alignment horizontal="center"/>
    </xf>
    <xf numFmtId="41" fontId="8" fillId="0" borderId="0" xfId="755" applyNumberFormat="1" applyFill="1" applyBorder="1" applyAlignment="1">
      <alignment horizontal="right"/>
    </xf>
    <xf numFmtId="41" fontId="10" fillId="0" borderId="0" xfId="7" applyNumberFormat="1" applyFont="1" applyFill="1" applyBorder="1" applyAlignment="1">
      <alignment horizontal="right"/>
    </xf>
    <xf numFmtId="3" fontId="8" fillId="0" borderId="0" xfId="755" applyNumberFormat="1" applyBorder="1" applyAlignment="1">
      <alignment horizontal="center"/>
    </xf>
    <xf numFmtId="3" fontId="8" fillId="0" borderId="0" xfId="755" applyNumberFormat="1" applyFont="1" applyBorder="1" applyAlignment="1">
      <alignment horizontal="center"/>
    </xf>
    <xf numFmtId="3" fontId="8" fillId="0" borderId="0" xfId="755" applyNumberFormat="1" applyFill="1" applyBorder="1" applyAlignment="1">
      <alignment horizontal="center"/>
    </xf>
    <xf numFmtId="0" fontId="107" fillId="78" borderId="24" xfId="755" applyFont="1" applyFill="1" applyBorder="1" applyAlignment="1">
      <alignment horizontal="left" wrapText="1"/>
    </xf>
    <xf numFmtId="0" fontId="9" fillId="78" borderId="0" xfId="755" applyFont="1" applyFill="1" applyAlignment="1"/>
    <xf numFmtId="0" fontId="9" fillId="78" borderId="0" xfId="1" applyNumberFormat="1" applyFont="1" applyFill="1" applyBorder="1" applyAlignment="1">
      <alignment horizontal="right"/>
    </xf>
    <xf numFmtId="41" fontId="10" fillId="78" borderId="0" xfId="7" applyNumberFormat="1" applyFont="1" applyFill="1" applyBorder="1" applyAlignment="1">
      <alignment horizontal="right"/>
    </xf>
    <xf numFmtId="41" fontId="8" fillId="78" borderId="0" xfId="755" applyNumberFormat="1" applyFill="1" applyBorder="1" applyAlignment="1">
      <alignment horizontal="right"/>
    </xf>
    <xf numFmtId="0" fontId="8" fillId="78" borderId="0" xfId="755" applyFill="1" applyBorder="1" applyAlignment="1">
      <alignment horizontal="right"/>
    </xf>
    <xf numFmtId="0" fontId="9" fillId="78" borderId="0" xfId="755" applyFont="1" applyFill="1" applyBorder="1" applyAlignment="1">
      <alignment horizontal="right"/>
    </xf>
    <xf numFmtId="0" fontId="109" fillId="77" borderId="26" xfId="755" applyFont="1" applyFill="1" applyBorder="1" applyAlignment="1">
      <alignment horizontal="center" vertical="center" wrapText="1"/>
    </xf>
    <xf numFmtId="3" fontId="8" fillId="0" borderId="0" xfId="755" applyNumberFormat="1" applyFont="1" applyBorder="1" applyAlignment="1">
      <alignment horizontal="left" vertical="center" wrapText="1"/>
    </xf>
    <xf numFmtId="9" fontId="8" fillId="0" borderId="0" xfId="7" applyFont="1" applyBorder="1" applyAlignment="1">
      <alignment horizontal="center"/>
    </xf>
    <xf numFmtId="0" fontId="8" fillId="0" borderId="0" xfId="755" applyFont="1" applyBorder="1" applyAlignment="1">
      <alignment horizontal="center" vertical="center" wrapText="1"/>
    </xf>
    <xf numFmtId="0" fontId="8" fillId="0" borderId="0" xfId="755" applyFill="1" applyAlignment="1"/>
    <xf numFmtId="0" fontId="107" fillId="78" borderId="24" xfId="755" applyFont="1" applyFill="1" applyBorder="1" applyAlignment="1">
      <alignment horizontal="center" wrapText="1"/>
    </xf>
    <xf numFmtId="0" fontId="9" fillId="78" borderId="52" xfId="755" applyFont="1" applyFill="1" applyBorder="1" applyAlignment="1"/>
    <xf numFmtId="0" fontId="8" fillId="0" borderId="0" xfId="755" applyAlignment="1">
      <alignment horizontal="center" vertical="center"/>
    </xf>
    <xf numFmtId="0" fontId="107" fillId="78" borderId="55" xfId="755" applyFont="1" applyFill="1" applyBorder="1" applyAlignment="1">
      <alignment horizontal="left" wrapText="1"/>
    </xf>
    <xf numFmtId="0" fontId="121" fillId="0" borderId="0" xfId="755" applyFont="1" applyFill="1" applyBorder="1" applyAlignment="1"/>
    <xf numFmtId="0" fontId="9" fillId="0" borderId="0" xfId="755" applyFont="1"/>
    <xf numFmtId="0" fontId="9" fillId="0" borderId="0" xfId="755" applyFont="1" applyFill="1" applyBorder="1" applyAlignment="1">
      <alignment horizontal="center"/>
    </xf>
    <xf numFmtId="0" fontId="19" fillId="0" borderId="0" xfId="755" applyFont="1" applyFill="1" applyAlignment="1">
      <alignment vertical="center"/>
    </xf>
    <xf numFmtId="0" fontId="9" fillId="0" borderId="0" xfId="755" applyFont="1" applyAlignment="1"/>
    <xf numFmtId="0" fontId="9" fillId="0" borderId="0" xfId="755" applyFont="1" applyFill="1" applyBorder="1" applyAlignment="1"/>
    <xf numFmtId="0" fontId="9" fillId="0" borderId="0" xfId="755" applyFont="1" applyFill="1" applyAlignment="1"/>
    <xf numFmtId="0" fontId="107" fillId="78" borderId="24" xfId="1" applyNumberFormat="1" applyFont="1" applyFill="1" applyBorder="1" applyAlignment="1">
      <alignment horizontal="center" wrapText="1"/>
    </xf>
    <xf numFmtId="3" fontId="8" fillId="0" borderId="0" xfId="755" applyNumberFormat="1" applyFont="1" applyFill="1" applyBorder="1" applyAlignment="1">
      <alignment horizontal="center"/>
    </xf>
    <xf numFmtId="3" fontId="8" fillId="0" borderId="76" xfId="7" applyNumberFormat="1" applyFont="1" applyFill="1" applyBorder="1" applyAlignment="1">
      <alignment horizontal="center"/>
    </xf>
    <xf numFmtId="37" fontId="8" fillId="0" borderId="76" xfId="1" applyNumberFormat="1" applyFont="1" applyFill="1" applyBorder="1" applyAlignment="1">
      <alignment horizontal="center"/>
    </xf>
    <xf numFmtId="37" fontId="8" fillId="0" borderId="0" xfId="1" applyNumberFormat="1" applyFont="1" applyFill="1" applyBorder="1" applyAlignment="1">
      <alignment horizontal="center" vertical="center"/>
    </xf>
    <xf numFmtId="37" fontId="8" fillId="0" borderId="90" xfId="1" applyNumberFormat="1" applyFont="1" applyFill="1" applyBorder="1" applyAlignment="1">
      <alignment horizontal="center"/>
    </xf>
    <xf numFmtId="37" fontId="8" fillId="0" borderId="51" xfId="1" applyNumberFormat="1" applyFont="1" applyFill="1" applyBorder="1" applyAlignment="1">
      <alignment horizontal="center"/>
    </xf>
    <xf numFmtId="0" fontId="8" fillId="0" borderId="0" xfId="800"/>
    <xf numFmtId="0" fontId="8" fillId="0" borderId="0" xfId="800" applyFill="1" applyBorder="1"/>
    <xf numFmtId="0" fontId="8" fillId="0" borderId="0" xfId="800" applyFont="1" applyFill="1" applyBorder="1" applyAlignment="1">
      <alignment horizontal="center"/>
    </xf>
    <xf numFmtId="0" fontId="9" fillId="0" borderId="0" xfId="1" applyNumberFormat="1" applyFont="1" applyFill="1" applyBorder="1" applyAlignment="1">
      <alignment horizontal="right"/>
    </xf>
    <xf numFmtId="0" fontId="8" fillId="0" borderId="0" xfId="800" applyFill="1" applyBorder="1" applyAlignment="1">
      <alignment horizontal="right"/>
    </xf>
    <xf numFmtId="0" fontId="9" fillId="0" borderId="0" xfId="800" quotePrefix="1" applyFont="1" applyFill="1" applyBorder="1" applyAlignment="1">
      <alignment horizontal="right"/>
    </xf>
    <xf numFmtId="0" fontId="9" fillId="0" borderId="0" xfId="800" applyFont="1" applyFill="1" applyBorder="1" applyAlignment="1">
      <alignment horizontal="right"/>
    </xf>
    <xf numFmtId="0" fontId="9" fillId="0" borderId="0" xfId="800" applyFont="1" applyFill="1" applyBorder="1" applyAlignment="1">
      <alignment horizontal="right" wrapText="1"/>
    </xf>
    <xf numFmtId="0" fontId="25" fillId="0" borderId="0" xfId="800" applyFont="1" applyFill="1" applyBorder="1" applyAlignment="1"/>
    <xf numFmtId="166" fontId="8" fillId="0" borderId="0" xfId="800" applyNumberFormat="1" applyFill="1" applyBorder="1" applyAlignment="1">
      <alignment horizontal="right"/>
    </xf>
    <xf numFmtId="41" fontId="8" fillId="0" borderId="0" xfId="800" applyNumberFormat="1" applyFill="1" applyBorder="1" applyAlignment="1">
      <alignment horizontal="right"/>
    </xf>
    <xf numFmtId="41" fontId="10" fillId="0" borderId="0" xfId="7" applyNumberFormat="1" applyFont="1" applyFill="1" applyBorder="1" applyAlignment="1">
      <alignment horizontal="right"/>
    </xf>
    <xf numFmtId="3" fontId="8" fillId="0" borderId="0" xfId="800" applyNumberFormat="1" applyBorder="1" applyAlignment="1">
      <alignment horizontal="center"/>
    </xf>
    <xf numFmtId="0" fontId="107" fillId="78" borderId="24" xfId="800" applyFont="1" applyFill="1" applyBorder="1" applyAlignment="1">
      <alignment horizontal="left" wrapText="1"/>
    </xf>
    <xf numFmtId="0" fontId="9" fillId="78" borderId="0" xfId="800" applyFont="1" applyFill="1" applyAlignment="1"/>
    <xf numFmtId="0" fontId="9" fillId="78" borderId="0" xfId="1" applyNumberFormat="1" applyFont="1" applyFill="1" applyBorder="1" applyAlignment="1">
      <alignment horizontal="right"/>
    </xf>
    <xf numFmtId="41" fontId="10" fillId="78" borderId="0" xfId="7" applyNumberFormat="1" applyFont="1" applyFill="1" applyBorder="1" applyAlignment="1">
      <alignment horizontal="right"/>
    </xf>
    <xf numFmtId="41" fontId="8" fillId="78" borderId="0" xfId="800" applyNumberFormat="1" applyFill="1" applyBorder="1" applyAlignment="1">
      <alignment horizontal="right"/>
    </xf>
    <xf numFmtId="0" fontId="8" fillId="78" borderId="0" xfId="800" applyFill="1" applyBorder="1" applyAlignment="1">
      <alignment horizontal="right"/>
    </xf>
    <xf numFmtId="0" fontId="9" fillId="78" borderId="0" xfId="800" applyFont="1" applyFill="1" applyBorder="1" applyAlignment="1">
      <alignment horizontal="right"/>
    </xf>
    <xf numFmtId="0" fontId="109" fillId="77" borderId="26" xfId="800" applyFont="1" applyFill="1" applyBorder="1" applyAlignment="1">
      <alignment horizontal="center" vertical="center" wrapText="1"/>
    </xf>
    <xf numFmtId="3" fontId="8" fillId="0" borderId="0" xfId="800" applyNumberFormat="1" applyFont="1" applyBorder="1" applyAlignment="1">
      <alignment horizontal="left" vertical="center" wrapText="1"/>
    </xf>
    <xf numFmtId="9" fontId="8" fillId="0" borderId="0" xfId="7" applyFont="1" applyBorder="1" applyAlignment="1">
      <alignment horizontal="center"/>
    </xf>
    <xf numFmtId="0" fontId="8" fillId="0" borderId="0" xfId="800" applyFont="1" applyBorder="1" applyAlignment="1">
      <alignment horizontal="center" vertical="center" wrapText="1"/>
    </xf>
    <xf numFmtId="0" fontId="8" fillId="0" borderId="0" xfId="800" applyFill="1" applyAlignment="1"/>
    <xf numFmtId="0" fontId="107" fillId="78" borderId="24" xfId="800" applyFont="1" applyFill="1" applyBorder="1" applyAlignment="1">
      <alignment horizontal="center" wrapText="1"/>
    </xf>
    <xf numFmtId="3" fontId="9" fillId="0" borderId="0" xfId="800" applyNumberFormat="1" applyFont="1" applyFill="1" applyBorder="1" applyAlignment="1">
      <alignment horizontal="center"/>
    </xf>
    <xf numFmtId="0" fontId="9" fillId="78" borderId="52" xfId="800" applyFont="1" applyFill="1" applyBorder="1" applyAlignment="1"/>
    <xf numFmtId="0" fontId="8" fillId="0" borderId="0" xfId="800" applyAlignment="1">
      <alignment horizontal="center" vertical="center"/>
    </xf>
    <xf numFmtId="0" fontId="107" fillId="78" borderId="55" xfId="800" applyFont="1" applyFill="1" applyBorder="1" applyAlignment="1">
      <alignment horizontal="left" wrapText="1"/>
    </xf>
    <xf numFmtId="0" fontId="8" fillId="0" borderId="0" xfId="800" applyBorder="1" applyAlignment="1">
      <alignment horizontal="right"/>
    </xf>
    <xf numFmtId="0" fontId="121" fillId="0" borderId="0" xfId="800" applyFont="1" applyFill="1" applyBorder="1" applyAlignment="1"/>
    <xf numFmtId="0" fontId="122" fillId="0" borderId="0" xfId="800" applyFont="1" applyFill="1" applyAlignment="1">
      <alignment vertical="center"/>
    </xf>
    <xf numFmtId="0" fontId="9" fillId="0" borderId="0" xfId="800" applyFont="1"/>
    <xf numFmtId="9" fontId="8" fillId="0" borderId="51" xfId="7" applyFont="1" applyFill="1" applyBorder="1" applyAlignment="1">
      <alignment horizontal="center"/>
    </xf>
    <xf numFmtId="0" fontId="9" fillId="0" borderId="0" xfId="800" applyFont="1" applyFill="1" applyBorder="1" applyAlignment="1">
      <alignment horizontal="center"/>
    </xf>
    <xf numFmtId="0" fontId="19" fillId="0" borderId="0" xfId="800" applyFont="1" applyFill="1" applyAlignment="1">
      <alignment vertical="center"/>
    </xf>
    <xf numFmtId="0" fontId="9" fillId="0" borderId="0" xfId="800" applyFont="1" applyAlignment="1"/>
    <xf numFmtId="0" fontId="9" fillId="0" borderId="0" xfId="800" applyFont="1" applyFill="1" applyBorder="1" applyAlignment="1"/>
    <xf numFmtId="0" fontId="9" fillId="0" borderId="0" xfId="800" applyFont="1" applyFill="1" applyAlignment="1"/>
    <xf numFmtId="0" fontId="107" fillId="78" borderId="24" xfId="1" applyNumberFormat="1" applyFont="1" applyFill="1" applyBorder="1" applyAlignment="1">
      <alignment horizontal="center" wrapText="1"/>
    </xf>
    <xf numFmtId="3" fontId="8" fillId="0" borderId="0" xfId="7" applyNumberFormat="1" applyFont="1" applyFill="1" applyBorder="1" applyAlignment="1">
      <alignment horizontal="center"/>
    </xf>
    <xf numFmtId="3" fontId="8" fillId="0" borderId="76" xfId="7" applyNumberFormat="1" applyFont="1" applyFill="1" applyBorder="1" applyAlignment="1">
      <alignment horizontal="center"/>
    </xf>
    <xf numFmtId="37" fontId="8" fillId="0" borderId="76" xfId="1" applyNumberFormat="1" applyFont="1" applyFill="1" applyBorder="1" applyAlignment="1">
      <alignment horizontal="center"/>
    </xf>
    <xf numFmtId="1" fontId="9" fillId="0" borderId="76" xfId="800" applyNumberFormat="1" applyFont="1" applyFill="1" applyBorder="1" applyAlignment="1">
      <alignment horizontal="center"/>
    </xf>
    <xf numFmtId="37" fontId="8" fillId="0" borderId="0" xfId="1" applyNumberFormat="1" applyFont="1" applyFill="1" applyBorder="1" applyAlignment="1">
      <alignment horizontal="center" vertical="center"/>
    </xf>
    <xf numFmtId="37" fontId="8" fillId="0" borderId="68" xfId="1" applyNumberFormat="1" applyFont="1" applyFill="1" applyBorder="1" applyAlignment="1">
      <alignment horizontal="center"/>
    </xf>
    <xf numFmtId="3" fontId="8" fillId="0" borderId="82" xfId="7" applyNumberFormat="1" applyFont="1" applyFill="1" applyBorder="1" applyAlignment="1">
      <alignment horizontal="center"/>
    </xf>
    <xf numFmtId="0" fontId="8" fillId="0" borderId="82" xfId="800" applyFont="1" applyFill="1" applyBorder="1" applyAlignment="1">
      <alignment horizontal="center"/>
    </xf>
    <xf numFmtId="0" fontId="9" fillId="0" borderId="82" xfId="800" applyFont="1" applyFill="1" applyBorder="1" applyAlignment="1">
      <alignment horizontal="center"/>
    </xf>
    <xf numFmtId="0" fontId="8" fillId="0" borderId="82" xfId="800" applyBorder="1" applyAlignment="1">
      <alignment horizontal="right"/>
    </xf>
    <xf numFmtId="3" fontId="8" fillId="0" borderId="51" xfId="800" applyNumberFormat="1" applyFont="1" applyFill="1" applyBorder="1" applyAlignment="1">
      <alignment horizontal="center"/>
    </xf>
    <xf numFmtId="37" fontId="8" fillId="0" borderId="51" xfId="1" applyNumberFormat="1" applyFont="1" applyFill="1" applyBorder="1" applyAlignment="1">
      <alignment horizontal="center"/>
    </xf>
    <xf numFmtId="3" fontId="9" fillId="0" borderId="82" xfId="800" applyNumberFormat="1" applyFont="1" applyFill="1" applyBorder="1" applyAlignment="1">
      <alignment horizontal="center"/>
    </xf>
    <xf numFmtId="0" fontId="8" fillId="0" borderId="0" xfId="785"/>
    <xf numFmtId="0" fontId="8" fillId="0" borderId="0" xfId="785" applyAlignment="1">
      <alignment horizontal="center"/>
    </xf>
    <xf numFmtId="0" fontId="8" fillId="0" borderId="0" xfId="785" applyFill="1" applyBorder="1"/>
    <xf numFmtId="0" fontId="9" fillId="0" borderId="0" xfId="1" applyNumberFormat="1" applyFont="1" applyFill="1" applyBorder="1" applyAlignment="1">
      <alignment horizontal="right"/>
    </xf>
    <xf numFmtId="0" fontId="8" fillId="0" borderId="0" xfId="785" applyFill="1" applyBorder="1" applyAlignment="1">
      <alignment horizontal="right"/>
    </xf>
    <xf numFmtId="0" fontId="9" fillId="0" borderId="0" xfId="785" applyFont="1" applyFill="1" applyBorder="1" applyAlignment="1">
      <alignment horizontal="right"/>
    </xf>
    <xf numFmtId="0" fontId="9" fillId="0" borderId="0" xfId="785" applyFont="1" applyFill="1" applyBorder="1" applyAlignment="1">
      <alignment horizontal="right" wrapText="1"/>
    </xf>
    <xf numFmtId="165" fontId="10" fillId="0" borderId="0" xfId="2" applyNumberFormat="1" applyFont="1" applyFill="1" applyBorder="1" applyAlignment="1">
      <alignment horizontal="right"/>
    </xf>
    <xf numFmtId="41" fontId="8" fillId="0" borderId="0" xfId="785" applyNumberFormat="1" applyFill="1" applyBorder="1" applyAlignment="1">
      <alignment horizontal="right"/>
    </xf>
    <xf numFmtId="41" fontId="10" fillId="0" borderId="0" xfId="7" applyNumberFormat="1" applyFont="1" applyFill="1" applyBorder="1" applyAlignment="1">
      <alignment horizontal="right"/>
    </xf>
    <xf numFmtId="3" fontId="8" fillId="0" borderId="0" xfId="785" applyNumberFormat="1" applyBorder="1" applyAlignment="1">
      <alignment horizontal="center"/>
    </xf>
    <xf numFmtId="3" fontId="8" fillId="0" borderId="0" xfId="785" applyNumberFormat="1" applyFont="1" applyBorder="1" applyAlignment="1">
      <alignment horizontal="center"/>
    </xf>
    <xf numFmtId="0" fontId="9" fillId="78" borderId="0" xfId="785" applyFont="1" applyFill="1" applyAlignment="1"/>
    <xf numFmtId="0" fontId="9" fillId="78" borderId="0" xfId="1" applyNumberFormat="1" applyFont="1" applyFill="1" applyBorder="1" applyAlignment="1">
      <alignment horizontal="right"/>
    </xf>
    <xf numFmtId="41" fontId="10" fillId="78" borderId="0" xfId="7" applyNumberFormat="1" applyFont="1" applyFill="1" applyBorder="1" applyAlignment="1">
      <alignment horizontal="right"/>
    </xf>
    <xf numFmtId="41" fontId="8" fillId="78" borderId="0" xfId="785" applyNumberFormat="1" applyFill="1" applyBorder="1" applyAlignment="1">
      <alignment horizontal="right"/>
    </xf>
    <xf numFmtId="0" fontId="8" fillId="78" borderId="0" xfId="785" applyFill="1" applyBorder="1" applyAlignment="1">
      <alignment horizontal="right"/>
    </xf>
    <xf numFmtId="0" fontId="9" fillId="78" borderId="0" xfId="785" applyFont="1" applyFill="1" applyBorder="1" applyAlignment="1">
      <alignment horizontal="right"/>
    </xf>
    <xf numFmtId="0" fontId="109" fillId="77" borderId="26" xfId="785" applyFont="1" applyFill="1" applyBorder="1" applyAlignment="1">
      <alignment horizontal="center" vertical="center" wrapText="1"/>
    </xf>
    <xf numFmtId="3" fontId="8" fillId="0" borderId="0" xfId="785" applyNumberFormat="1" applyFont="1" applyBorder="1" applyAlignment="1">
      <alignment horizontal="left" vertical="center" wrapText="1"/>
    </xf>
    <xf numFmtId="9" fontId="8" fillId="0" borderId="0" xfId="7" applyFont="1" applyBorder="1" applyAlignment="1">
      <alignment horizontal="center"/>
    </xf>
    <xf numFmtId="0" fontId="109" fillId="77" borderId="44" xfId="785" applyFont="1" applyFill="1" applyBorder="1" applyAlignment="1">
      <alignment horizontal="center" vertical="center" wrapText="1"/>
    </xf>
    <xf numFmtId="0" fontId="8" fillId="0" borderId="0" xfId="785" applyFont="1" applyBorder="1" applyAlignment="1">
      <alignment horizontal="center" vertical="center" wrapText="1"/>
    </xf>
    <xf numFmtId="0" fontId="8" fillId="0" borderId="0" xfId="785" applyFill="1" applyAlignment="1"/>
    <xf numFmtId="9" fontId="8" fillId="0" borderId="52" xfId="7" applyFont="1" applyBorder="1" applyAlignment="1">
      <alignment horizontal="center"/>
    </xf>
    <xf numFmtId="0" fontId="107" fillId="78" borderId="56" xfId="785" applyFont="1" applyFill="1" applyBorder="1" applyAlignment="1">
      <alignment horizontal="left" wrapText="1"/>
    </xf>
    <xf numFmtId="0" fontId="9" fillId="78" borderId="52" xfId="785" applyFont="1" applyFill="1" applyBorder="1" applyAlignment="1"/>
    <xf numFmtId="3" fontId="8" fillId="0" borderId="51" xfId="785" applyNumberFormat="1" applyFont="1" applyBorder="1" applyAlignment="1">
      <alignment horizontal="center"/>
    </xf>
    <xf numFmtId="3" fontId="8" fillId="0" borderId="53" xfId="785" applyNumberFormat="1" applyFont="1" applyBorder="1" applyAlignment="1">
      <alignment horizontal="center"/>
    </xf>
    <xf numFmtId="0" fontId="122" fillId="0" borderId="0" xfId="785" applyFont="1" applyFill="1" applyBorder="1" applyAlignment="1">
      <alignment vertical="center"/>
    </xf>
    <xf numFmtId="0" fontId="9" fillId="0" borderId="0" xfId="785" applyFont="1" applyAlignment="1">
      <alignment horizontal="left"/>
    </xf>
    <xf numFmtId="0" fontId="9" fillId="0" borderId="0" xfId="785" applyFont="1" applyFill="1" applyBorder="1" applyAlignment="1">
      <alignment horizontal="center"/>
    </xf>
    <xf numFmtId="0" fontId="9" fillId="0" borderId="0" xfId="785" applyFont="1" applyAlignment="1"/>
    <xf numFmtId="0" fontId="9" fillId="0" borderId="0" xfId="785" applyFont="1" applyFill="1" applyBorder="1" applyAlignment="1"/>
    <xf numFmtId="0" fontId="9" fillId="0" borderId="0" xfId="785" applyFont="1" applyFill="1" applyAlignment="1"/>
    <xf numFmtId="0" fontId="107" fillId="78" borderId="24" xfId="1" applyNumberFormat="1" applyFont="1" applyFill="1" applyBorder="1" applyAlignment="1">
      <alignment horizontal="center" wrapText="1"/>
    </xf>
    <xf numFmtId="0" fontId="9" fillId="0" borderId="0" xfId="0" applyFont="1" applyAlignment="1"/>
    <xf numFmtId="0" fontId="9" fillId="0" borderId="0" xfId="0" applyFont="1" applyFill="1" applyAlignment="1"/>
    <xf numFmtId="0" fontId="0" fillId="0" borderId="0" xfId="0"/>
    <xf numFmtId="0" fontId="9" fillId="0" borderId="0" xfId="755" applyFont="1" applyAlignment="1"/>
    <xf numFmtId="0" fontId="9" fillId="0" borderId="0" xfId="755" applyFont="1" applyFill="1" applyAlignment="1"/>
    <xf numFmtId="0" fontId="9" fillId="0" borderId="0" xfId="800" applyFont="1" applyFill="1" applyAlignment="1"/>
    <xf numFmtId="0" fontId="9" fillId="0" borderId="0" xfId="800" applyFont="1" applyAlignment="1"/>
    <xf numFmtId="0" fontId="120" fillId="0" borderId="0" xfId="0" applyFont="1" applyFill="1" applyBorder="1" applyAlignment="1">
      <alignment vertical="center" wrapText="1"/>
    </xf>
    <xf numFmtId="0" fontId="0" fillId="78" borderId="0" xfId="0" applyFill="1"/>
    <xf numFmtId="1" fontId="9" fillId="0" borderId="0" xfId="0" applyNumberFormat="1" applyFont="1" applyFill="1" applyBorder="1" applyAlignment="1">
      <alignment horizontal="center"/>
    </xf>
    <xf numFmtId="0" fontId="59" fillId="0" borderId="0" xfId="126" applyFont="1"/>
    <xf numFmtId="0" fontId="9" fillId="0" borderId="92" xfId="0" applyFont="1" applyFill="1" applyBorder="1" applyAlignment="1">
      <alignment horizontal="left" indent="1"/>
    </xf>
    <xf numFmtId="3" fontId="9" fillId="0" borderId="92" xfId="0" applyNumberFormat="1" applyFont="1" applyFill="1" applyBorder="1" applyAlignment="1">
      <alignment horizontal="center"/>
    </xf>
    <xf numFmtId="0" fontId="9" fillId="0" borderId="92" xfId="0" applyFont="1" applyFill="1" applyBorder="1" applyAlignment="1">
      <alignment horizontal="center"/>
    </xf>
    <xf numFmtId="1" fontId="9" fillId="0" borderId="92" xfId="0" applyNumberFormat="1" applyFont="1" applyFill="1" applyBorder="1" applyAlignment="1">
      <alignment horizontal="center"/>
    </xf>
    <xf numFmtId="0" fontId="59" fillId="0" borderId="0" xfId="126" applyFont="1" applyAlignment="1">
      <alignment wrapText="1"/>
    </xf>
    <xf numFmtId="3" fontId="59" fillId="0" borderId="0" xfId="126" applyNumberFormat="1" applyFont="1" applyAlignment="1">
      <alignment horizontal="center"/>
    </xf>
    <xf numFmtId="0" fontId="76" fillId="0" borderId="74" xfId="0" applyFont="1" applyBorder="1" applyAlignment="1">
      <alignment horizontal="center" vertical="center" wrapText="1"/>
    </xf>
    <xf numFmtId="0" fontId="76" fillId="0" borderId="74" xfId="0" applyFont="1" applyBorder="1" applyAlignment="1">
      <alignment horizontal="right" vertical="center" wrapText="1"/>
    </xf>
    <xf numFmtId="0" fontId="76" fillId="0" borderId="74" xfId="0" applyFont="1" applyBorder="1" applyAlignment="1">
      <alignment horizontal="right" vertical="center"/>
    </xf>
    <xf numFmtId="3" fontId="76" fillId="0" borderId="74" xfId="0" applyNumberFormat="1" applyFont="1" applyBorder="1" applyAlignment="1">
      <alignment horizontal="right" vertical="center" wrapText="1"/>
    </xf>
    <xf numFmtId="3" fontId="76" fillId="0" borderId="74" xfId="0" applyNumberFormat="1" applyFont="1" applyBorder="1" applyAlignment="1">
      <alignment horizontal="right" vertical="center"/>
    </xf>
    <xf numFmtId="10" fontId="76" fillId="0" borderId="74" xfId="0" applyNumberFormat="1" applyFont="1" applyBorder="1" applyAlignment="1">
      <alignment horizontal="right" vertical="center" wrapText="1"/>
    </xf>
    <xf numFmtId="10" fontId="76" fillId="0" borderId="74" xfId="0" applyNumberFormat="1" applyFont="1" applyBorder="1" applyAlignment="1">
      <alignment horizontal="right" vertical="center"/>
    </xf>
    <xf numFmtId="170" fontId="76" fillId="0" borderId="74" xfId="0" applyNumberFormat="1" applyFont="1" applyBorder="1" applyAlignment="1">
      <alignment horizontal="right" vertical="center" wrapText="1"/>
    </xf>
    <xf numFmtId="170" fontId="76" fillId="0" borderId="74" xfId="0" applyNumberFormat="1" applyFont="1" applyBorder="1" applyAlignment="1">
      <alignment horizontal="right" vertical="center"/>
    </xf>
    <xf numFmtId="3" fontId="76" fillId="0" borderId="0" xfId="0" applyNumberFormat="1" applyFont="1" applyFill="1" applyBorder="1" applyAlignment="1">
      <alignment horizontal="right" vertical="center" wrapText="1"/>
    </xf>
    <xf numFmtId="3" fontId="76" fillId="0" borderId="0" xfId="0" applyNumberFormat="1" applyFont="1" applyFill="1" applyBorder="1" applyAlignment="1">
      <alignment horizontal="right" vertical="center"/>
    </xf>
    <xf numFmtId="164" fontId="76" fillId="0" borderId="74" xfId="1" applyNumberFormat="1" applyFont="1" applyBorder="1" applyAlignment="1">
      <alignment horizontal="right" vertical="center" wrapText="1"/>
    </xf>
    <xf numFmtId="164" fontId="76" fillId="0" borderId="74" xfId="1" applyNumberFormat="1" applyFont="1" applyBorder="1" applyAlignment="1">
      <alignment horizontal="right" vertical="center"/>
    </xf>
    <xf numFmtId="0" fontId="76" fillId="0" borderId="0" xfId="0" applyFont="1" applyBorder="1" applyAlignment="1">
      <alignment horizontal="right" vertical="center"/>
    </xf>
    <xf numFmtId="0" fontId="76" fillId="76" borderId="93" xfId="0" applyFont="1" applyFill="1" applyBorder="1" applyAlignment="1">
      <alignment vertical="center" wrapText="1"/>
    </xf>
    <xf numFmtId="3" fontId="76" fillId="76" borderId="93" xfId="0" applyNumberFormat="1" applyFont="1" applyFill="1" applyBorder="1" applyAlignment="1">
      <alignment horizontal="right" vertical="center" wrapText="1"/>
    </xf>
    <xf numFmtId="3" fontId="76" fillId="76" borderId="93" xfId="0" applyNumberFormat="1" applyFont="1" applyFill="1" applyBorder="1" applyAlignment="1">
      <alignment horizontal="right" vertical="center"/>
    </xf>
    <xf numFmtId="179" fontId="76" fillId="0" borderId="78" xfId="7" applyNumberFormat="1" applyFont="1" applyBorder="1" applyAlignment="1">
      <alignment vertical="center"/>
    </xf>
    <xf numFmtId="0" fontId="110" fillId="0" borderId="73" xfId="0" applyFont="1" applyFill="1" applyBorder="1" applyAlignment="1">
      <alignment vertical="center"/>
    </xf>
    <xf numFmtId="0" fontId="0" fillId="0" borderId="0" xfId="0" applyFill="1" applyBorder="1" applyAlignment="1"/>
    <xf numFmtId="9" fontId="0" fillId="0" borderId="0" xfId="7" applyFont="1" applyFill="1" applyBorder="1" applyAlignment="1"/>
    <xf numFmtId="166" fontId="0" fillId="0" borderId="0" xfId="7" applyNumberFormat="1" applyFont="1" applyFill="1" applyBorder="1" applyAlignment="1"/>
    <xf numFmtId="166" fontId="0" fillId="0" borderId="0" xfId="0" applyNumberFormat="1" applyFill="1" applyBorder="1" applyAlignment="1"/>
    <xf numFmtId="17" fontId="76" fillId="0" borderId="0" xfId="0" applyNumberFormat="1" applyFont="1" applyBorder="1" applyAlignment="1">
      <alignment vertical="center"/>
    </xf>
    <xf numFmtId="9" fontId="119" fillId="0" borderId="0" xfId="7" applyFont="1" applyBorder="1" applyAlignment="1">
      <alignment vertical="center" wrapText="1"/>
    </xf>
    <xf numFmtId="9" fontId="119" fillId="0" borderId="0" xfId="7" applyFont="1" applyBorder="1" applyAlignment="1">
      <alignment vertical="center"/>
    </xf>
    <xf numFmtId="0" fontId="109" fillId="77" borderId="70" xfId="0" applyFont="1" applyFill="1" applyBorder="1" applyAlignment="1">
      <alignment wrapText="1"/>
    </xf>
    <xf numFmtId="0" fontId="109" fillId="77" borderId="70" xfId="0" applyFont="1" applyFill="1" applyBorder="1" applyAlignment="1">
      <alignment horizontal="center" wrapText="1"/>
    </xf>
    <xf numFmtId="0" fontId="109" fillId="77" borderId="70" xfId="0" applyFont="1" applyFill="1" applyBorder="1" applyAlignment="1">
      <alignment horizontal="left" wrapText="1"/>
    </xf>
    <xf numFmtId="0" fontId="9" fillId="0" borderId="0" xfId="0" applyFont="1"/>
    <xf numFmtId="43" fontId="105" fillId="0" borderId="0" xfId="0" applyNumberFormat="1" applyFont="1" applyAlignment="1"/>
    <xf numFmtId="0" fontId="0" fillId="76" borderId="0" xfId="0" applyFill="1" applyAlignment="1"/>
    <xf numFmtId="0" fontId="9" fillId="0" borderId="0" xfId="0" applyFont="1" applyAlignment="1"/>
    <xf numFmtId="0" fontId="107" fillId="78" borderId="0" xfId="1" applyNumberFormat="1" applyFont="1" applyFill="1" applyBorder="1" applyAlignment="1">
      <alignment horizontal="center" wrapText="1"/>
    </xf>
    <xf numFmtId="0" fontId="107" fillId="78" borderId="24" xfId="1" applyNumberFormat="1" applyFont="1" applyFill="1" applyBorder="1" applyAlignment="1">
      <alignment horizontal="center" wrapText="1"/>
    </xf>
    <xf numFmtId="0" fontId="9" fillId="0" borderId="0" xfId="0" applyFont="1" applyFill="1" applyBorder="1" applyAlignment="1"/>
    <xf numFmtId="0" fontId="0" fillId="0" borderId="0" xfId="0" applyFill="1"/>
    <xf numFmtId="0" fontId="9" fillId="0" borderId="0" xfId="0" applyFont="1" applyFill="1" applyAlignment="1"/>
    <xf numFmtId="0" fontId="107" fillId="78" borderId="49" xfId="1" applyNumberFormat="1" applyFont="1" applyFill="1" applyBorder="1" applyAlignment="1">
      <alignment horizontal="center" wrapText="1"/>
    </xf>
    <xf numFmtId="0" fontId="0" fillId="0" borderId="0" xfId="0"/>
    <xf numFmtId="0" fontId="9" fillId="0" borderId="0" xfId="755" applyFont="1" applyAlignment="1"/>
    <xf numFmtId="0" fontId="9" fillId="0" borderId="0" xfId="755" applyFont="1" applyFill="1" applyAlignment="1"/>
    <xf numFmtId="0" fontId="9" fillId="0" borderId="0" xfId="800" applyFont="1" applyAlignment="1"/>
    <xf numFmtId="0" fontId="9" fillId="0" borderId="0" xfId="800" applyFont="1" applyFill="1" applyAlignment="1"/>
    <xf numFmtId="0" fontId="9" fillId="0" borderId="0" xfId="785" applyFont="1" applyAlignment="1"/>
    <xf numFmtId="0" fontId="122" fillId="0" borderId="0" xfId="755" applyFont="1" applyFill="1" applyBorder="1" applyAlignment="1">
      <alignment vertical="center"/>
    </xf>
    <xf numFmtId="0" fontId="8" fillId="78" borderId="0" xfId="755" applyFill="1" applyAlignment="1"/>
    <xf numFmtId="1" fontId="8" fillId="0" borderId="0" xfId="755" applyNumberFormat="1"/>
    <xf numFmtId="37" fontId="8" fillId="0" borderId="0" xfId="1" applyNumberFormat="1" applyFont="1" applyFill="1" applyBorder="1" applyAlignment="1">
      <alignment horizontal="center"/>
    </xf>
    <xf numFmtId="1" fontId="9" fillId="0" borderId="0" xfId="755" applyNumberFormat="1" applyFont="1" applyFill="1" applyBorder="1" applyAlignment="1">
      <alignment horizontal="center"/>
    </xf>
    <xf numFmtId="0" fontId="8" fillId="0" borderId="76" xfId="755" applyBorder="1" applyAlignment="1">
      <alignment horizontal="center" vertical="center"/>
    </xf>
    <xf numFmtId="164" fontId="9" fillId="0" borderId="76" xfId="1" applyNumberFormat="1" applyFont="1" applyFill="1" applyBorder="1" applyAlignment="1">
      <alignment horizontal="center"/>
    </xf>
    <xf numFmtId="0" fontId="8" fillId="0" borderId="0" xfId="755" applyBorder="1" applyAlignment="1">
      <alignment horizontal="right"/>
    </xf>
    <xf numFmtId="3" fontId="9" fillId="0" borderId="0" xfId="755" applyNumberFormat="1" applyFont="1" applyFill="1" applyBorder="1" applyAlignment="1">
      <alignment horizontal="center"/>
    </xf>
    <xf numFmtId="0" fontId="9" fillId="0" borderId="76" xfId="755" applyFont="1" applyFill="1" applyBorder="1" applyAlignment="1">
      <alignment horizontal="left"/>
    </xf>
    <xf numFmtId="0" fontId="9" fillId="0" borderId="0" xfId="755" applyFont="1" applyFill="1" applyBorder="1" applyAlignment="1">
      <alignment horizontal="left"/>
    </xf>
    <xf numFmtId="0" fontId="9" fillId="0" borderId="89" xfId="755" applyFont="1" applyFill="1" applyBorder="1" applyAlignment="1">
      <alignment horizontal="left"/>
    </xf>
    <xf numFmtId="0" fontId="9" fillId="0" borderId="94" xfId="755" applyFont="1" applyFill="1" applyBorder="1" applyAlignment="1">
      <alignment horizontal="left" indent="1"/>
    </xf>
    <xf numFmtId="3" fontId="8" fillId="0" borderId="92" xfId="7" applyNumberFormat="1" applyFont="1" applyFill="1" applyBorder="1" applyAlignment="1">
      <alignment horizontal="center"/>
    </xf>
    <xf numFmtId="0" fontId="8" fillId="0" borderId="92" xfId="755" applyFont="1" applyFill="1" applyBorder="1" applyAlignment="1">
      <alignment horizontal="center"/>
    </xf>
    <xf numFmtId="0" fontId="9" fillId="0" borderId="92" xfId="755" applyFont="1" applyFill="1" applyBorder="1" applyAlignment="1">
      <alignment horizontal="center"/>
    </xf>
    <xf numFmtId="0" fontId="8" fillId="0" borderId="92" xfId="755" applyBorder="1" applyAlignment="1">
      <alignment horizontal="right"/>
    </xf>
    <xf numFmtId="3" fontId="9" fillId="0" borderId="92" xfId="755" applyNumberFormat="1" applyFont="1" applyFill="1" applyBorder="1" applyAlignment="1">
      <alignment horizontal="center"/>
    </xf>
    <xf numFmtId="16" fontId="9" fillId="0" borderId="0" xfId="755" applyNumberFormat="1" applyFont="1" applyFill="1" applyBorder="1" applyAlignment="1">
      <alignment horizontal="center"/>
    </xf>
    <xf numFmtId="180" fontId="8" fillId="0" borderId="0" xfId="755" applyNumberFormat="1" applyFont="1" applyBorder="1" applyAlignment="1">
      <alignment horizontal="center"/>
    </xf>
    <xf numFmtId="180" fontId="8" fillId="0" borderId="0" xfId="7" applyNumberFormat="1" applyFont="1" applyFill="1" applyBorder="1" applyAlignment="1">
      <alignment horizontal="center"/>
    </xf>
    <xf numFmtId="3" fontId="8" fillId="0" borderId="0" xfId="800" applyNumberFormat="1" applyFill="1" applyBorder="1" applyAlignment="1">
      <alignment horizontal="center"/>
    </xf>
    <xf numFmtId="0" fontId="9" fillId="0" borderId="76" xfId="800" applyFont="1" applyFill="1" applyBorder="1" applyAlignment="1">
      <alignment horizontal="left"/>
    </xf>
    <xf numFmtId="0" fontId="9" fillId="0" borderId="89" xfId="800" applyFont="1" applyFill="1" applyBorder="1" applyAlignment="1">
      <alignment horizontal="left"/>
    </xf>
    <xf numFmtId="0" fontId="9" fillId="0" borderId="23" xfId="800" applyFont="1" applyFill="1" applyBorder="1" applyAlignment="1">
      <alignment horizontal="left" indent="1"/>
    </xf>
    <xf numFmtId="0" fontId="9" fillId="0" borderId="0" xfId="800" applyFont="1" applyFill="1" applyBorder="1" applyAlignment="1">
      <alignment horizontal="left"/>
    </xf>
    <xf numFmtId="1" fontId="9" fillId="0" borderId="0" xfId="800" applyNumberFormat="1" applyFont="1" applyFill="1" applyBorder="1" applyAlignment="1">
      <alignment horizontal="center"/>
    </xf>
    <xf numFmtId="37" fontId="8" fillId="0" borderId="0" xfId="800" applyNumberFormat="1" applyBorder="1" applyAlignment="1">
      <alignment horizontal="right"/>
    </xf>
    <xf numFmtId="0" fontId="8" fillId="0" borderId="76" xfId="800" applyBorder="1" applyAlignment="1">
      <alignment horizontal="center" vertical="center"/>
    </xf>
    <xf numFmtId="0" fontId="9" fillId="0" borderId="91" xfId="800" applyFont="1" applyFill="1" applyBorder="1" applyAlignment="1">
      <alignment horizontal="left" wrapText="1"/>
    </xf>
    <xf numFmtId="16" fontId="9" fillId="0" borderId="0" xfId="800" applyNumberFormat="1" applyFont="1" applyFill="1" applyBorder="1" applyAlignment="1">
      <alignment horizontal="center"/>
    </xf>
    <xf numFmtId="0" fontId="19" fillId="0" borderId="0" xfId="800" applyFont="1" applyFill="1" applyBorder="1" applyAlignment="1">
      <alignment vertical="center"/>
    </xf>
    <xf numFmtId="180" fontId="8" fillId="0" borderId="0" xfId="800" applyNumberFormat="1" applyFont="1" applyBorder="1" applyAlignment="1">
      <alignment horizontal="center"/>
    </xf>
    <xf numFmtId="0" fontId="8" fillId="78" borderId="0" xfId="800" applyFill="1" applyAlignment="1"/>
    <xf numFmtId="0" fontId="8" fillId="78" borderId="0" xfId="785" applyFill="1" applyAlignment="1"/>
    <xf numFmtId="0" fontId="8" fillId="78" borderId="0" xfId="785" applyFill="1"/>
    <xf numFmtId="0" fontId="8" fillId="0" borderId="0" xfId="785" applyFont="1" applyFill="1" applyBorder="1" applyAlignment="1">
      <alignment horizontal="center"/>
    </xf>
    <xf numFmtId="180" fontId="8" fillId="0" borderId="0" xfId="785" applyNumberFormat="1" applyFont="1" applyFill="1" applyBorder="1" applyAlignment="1">
      <alignment horizontal="center"/>
    </xf>
    <xf numFmtId="0" fontId="8" fillId="0" borderId="63" xfId="785" applyFont="1" applyFill="1" applyBorder="1" applyAlignment="1">
      <alignment horizontal="center"/>
    </xf>
    <xf numFmtId="180" fontId="8" fillId="0" borderId="63" xfId="785" applyNumberFormat="1" applyFont="1" applyFill="1" applyBorder="1" applyAlignment="1">
      <alignment horizontal="center"/>
    </xf>
    <xf numFmtId="0" fontId="128" fillId="78" borderId="96" xfId="0" applyFont="1" applyFill="1" applyBorder="1" applyAlignment="1">
      <alignment horizontal="center" vertical="center" wrapText="1"/>
    </xf>
    <xf numFmtId="0" fontId="125" fillId="78" borderId="0" xfId="0" applyFont="1" applyFill="1" applyAlignment="1">
      <alignment vertical="center"/>
    </xf>
    <xf numFmtId="164" fontId="127" fillId="0" borderId="0" xfId="0" applyNumberFormat="1" applyFont="1" applyFill="1" applyBorder="1" applyAlignment="1">
      <alignment horizontal="center" vertical="center"/>
    </xf>
    <xf numFmtId="9" fontId="127" fillId="0" borderId="0" xfId="0" applyNumberFormat="1" applyFont="1" applyFill="1" applyBorder="1" applyAlignment="1">
      <alignment horizontal="right" vertical="center"/>
    </xf>
    <xf numFmtId="43" fontId="127" fillId="0" borderId="0" xfId="0" applyNumberFormat="1" applyFont="1" applyFill="1" applyBorder="1" applyAlignment="1">
      <alignment horizontal="center" vertical="center"/>
    </xf>
    <xf numFmtId="0" fontId="0" fillId="0" borderId="0" xfId="0" applyAlignment="1">
      <alignment horizontal="center"/>
    </xf>
    <xf numFmtId="43" fontId="24" fillId="77" borderId="0" xfId="0" applyNumberFormat="1" applyFont="1" applyFill="1" applyAlignment="1">
      <alignment horizontal="center" vertical="center" wrapText="1"/>
    </xf>
    <xf numFmtId="166" fontId="9" fillId="0" borderId="0" xfId="0" applyNumberFormat="1" applyFont="1" applyFill="1" applyBorder="1" applyAlignment="1"/>
    <xf numFmtId="0" fontId="9" fillId="0" borderId="0" xfId="0" applyFont="1" applyBorder="1" applyAlignment="1">
      <alignment horizontal="left" indent="1"/>
    </xf>
    <xf numFmtId="164" fontId="9" fillId="0" borderId="0" xfId="0" applyNumberFormat="1" applyFont="1" applyBorder="1"/>
    <xf numFmtId="0" fontId="0" fillId="0" borderId="0" xfId="0" applyAlignment="1">
      <alignment horizontal="left" vertical="center"/>
    </xf>
    <xf numFmtId="0" fontId="107" fillId="78" borderId="80" xfId="1" applyNumberFormat="1" applyFont="1" applyFill="1" applyBorder="1" applyAlignment="1">
      <alignment horizontal="center" wrapText="1"/>
    </xf>
    <xf numFmtId="0" fontId="25" fillId="0" borderId="0" xfId="0" applyFont="1" applyAlignment="1">
      <alignment horizontal="left"/>
    </xf>
    <xf numFmtId="9" fontId="0" fillId="0" borderId="0" xfId="0" applyNumberFormat="1" applyFill="1" applyBorder="1" applyAlignment="1"/>
    <xf numFmtId="0" fontId="58" fillId="0" borderId="0" xfId="523" applyFont="1"/>
    <xf numFmtId="0" fontId="8" fillId="0" borderId="0" xfId="3" applyFont="1" applyAlignment="1" applyProtection="1">
      <alignment horizontal="left"/>
    </xf>
    <xf numFmtId="0" fontId="137" fillId="0" borderId="0" xfId="3" applyFont="1" applyFill="1" applyBorder="1" applyAlignment="1" applyProtection="1">
      <alignment horizontal="left"/>
    </xf>
    <xf numFmtId="0" fontId="22" fillId="0" borderId="0" xfId="3" applyFont="1" applyBorder="1" applyAlignment="1" applyProtection="1">
      <alignment horizontal="left"/>
    </xf>
    <xf numFmtId="0" fontId="22" fillId="0" borderId="0" xfId="3" applyFont="1" applyFill="1" applyBorder="1" applyAlignment="1" applyProtection="1">
      <alignment horizontal="left"/>
    </xf>
    <xf numFmtId="0" fontId="22" fillId="0" borderId="0" xfId="3" applyFont="1" applyAlignment="1" applyProtection="1">
      <alignment horizontal="left"/>
    </xf>
    <xf numFmtId="0" fontId="9" fillId="0" borderId="0" xfId="0" applyFont="1"/>
    <xf numFmtId="3" fontId="8" fillId="0" borderId="25" xfId="0" applyNumberFormat="1" applyFont="1" applyBorder="1" applyAlignment="1">
      <alignment horizontal="center" vertical="center" wrapText="1"/>
    </xf>
    <xf numFmtId="0" fontId="0" fillId="0" borderId="0" xfId="0"/>
    <xf numFmtId="0" fontId="9" fillId="0" borderId="0" xfId="0" applyFont="1" applyFill="1" applyAlignment="1"/>
    <xf numFmtId="0" fontId="9" fillId="0" borderId="0" xfId="0" applyFont="1" applyFill="1" applyBorder="1"/>
    <xf numFmtId="0" fontId="0" fillId="0" borderId="0" xfId="0" applyFill="1" applyBorder="1"/>
    <xf numFmtId="9" fontId="8" fillId="0" borderId="36" xfId="7" applyFont="1" applyFill="1" applyBorder="1" applyAlignment="1">
      <alignment horizontal="center" vertical="center" wrapText="1"/>
    </xf>
    <xf numFmtId="0" fontId="127" fillId="0" borderId="0" xfId="0" applyFont="1" applyFill="1" applyAlignment="1">
      <alignment vertical="center"/>
    </xf>
    <xf numFmtId="0" fontId="125" fillId="0" borderId="0" xfId="0" applyFont="1" applyAlignment="1">
      <alignment vertical="center"/>
    </xf>
    <xf numFmtId="0" fontId="126" fillId="0" borderId="0" xfId="0" applyFont="1" applyFill="1" applyAlignment="1">
      <alignment vertical="center"/>
    </xf>
    <xf numFmtId="0" fontId="127" fillId="0" borderId="0" xfId="0" applyFont="1" applyAlignment="1">
      <alignment vertical="center"/>
    </xf>
    <xf numFmtId="0" fontId="125" fillId="0" borderId="0" xfId="0" applyFont="1" applyFill="1" applyAlignment="1">
      <alignment vertical="center"/>
    </xf>
    <xf numFmtId="0" fontId="125" fillId="0" borderId="0" xfId="0" applyFont="1" applyFill="1" applyBorder="1" applyAlignment="1">
      <alignment vertical="center"/>
    </xf>
    <xf numFmtId="0" fontId="127" fillId="0" borderId="0" xfId="0" applyFont="1" applyFill="1" applyBorder="1" applyAlignment="1">
      <alignment vertical="center"/>
    </xf>
    <xf numFmtId="0" fontId="127" fillId="0" borderId="0" xfId="0" applyFont="1" applyFill="1" applyBorder="1" applyAlignment="1">
      <alignment horizontal="left" vertical="center"/>
    </xf>
    <xf numFmtId="3" fontId="125" fillId="0" borderId="0" xfId="0" applyNumberFormat="1" applyFont="1" applyFill="1" applyBorder="1" applyAlignment="1">
      <alignment horizontal="center" vertical="center"/>
    </xf>
    <xf numFmtId="9" fontId="125" fillId="0" borderId="52" xfId="7" applyFont="1" applyFill="1" applyBorder="1" applyAlignment="1">
      <alignment horizontal="center" vertical="center"/>
    </xf>
    <xf numFmtId="9" fontId="125" fillId="0" borderId="0" xfId="7" applyFont="1" applyFill="1" applyBorder="1" applyAlignment="1">
      <alignment horizontal="center" vertical="center"/>
    </xf>
    <xf numFmtId="4" fontId="125" fillId="0" borderId="0" xfId="0" applyNumberFormat="1" applyFont="1" applyFill="1" applyBorder="1" applyAlignment="1">
      <alignment horizontal="center" vertical="center"/>
    </xf>
    <xf numFmtId="0" fontId="125" fillId="0" borderId="43" xfId="0" applyFont="1" applyFill="1" applyBorder="1" applyAlignment="1">
      <alignment horizontal="center" vertical="center" wrapText="1"/>
    </xf>
    <xf numFmtId="0" fontId="125" fillId="0" borderId="36" xfId="0" applyFont="1" applyFill="1" applyBorder="1" applyAlignment="1">
      <alignment horizontal="center" vertical="center" wrapText="1"/>
    </xf>
    <xf numFmtId="3" fontId="125" fillId="0" borderId="0" xfId="0" applyNumberFormat="1" applyFont="1" applyFill="1" applyAlignment="1">
      <alignment horizontal="center" vertical="center"/>
    </xf>
    <xf numFmtId="4" fontId="125" fillId="0" borderId="0" xfId="0" applyNumberFormat="1" applyFont="1" applyFill="1" applyAlignment="1">
      <alignment horizontal="center" vertical="center"/>
    </xf>
    <xf numFmtId="0" fontId="125" fillId="0" borderId="0" xfId="7" applyNumberFormat="1" applyFont="1" applyFill="1" applyAlignment="1">
      <alignment horizontal="center" vertical="center"/>
    </xf>
    <xf numFmtId="0" fontId="8" fillId="0" borderId="0" xfId="7" applyNumberFormat="1" applyFont="1" applyFill="1" applyAlignment="1">
      <alignment horizontal="center" vertical="center"/>
    </xf>
    <xf numFmtId="0" fontId="125" fillId="0" borderId="0" xfId="7" applyNumberFormat="1" applyFont="1" applyFill="1" applyBorder="1" applyAlignment="1">
      <alignment horizontal="center" vertical="center"/>
    </xf>
    <xf numFmtId="0" fontId="8" fillId="0" borderId="0" xfId="7" applyNumberFormat="1" applyFont="1" applyFill="1" applyBorder="1" applyAlignment="1">
      <alignment horizontal="center" vertical="center"/>
    </xf>
    <xf numFmtId="3" fontId="127" fillId="0" borderId="50" xfId="0" applyNumberFormat="1" applyFont="1" applyFill="1" applyBorder="1" applyAlignment="1">
      <alignment horizontal="center" vertical="center"/>
    </xf>
    <xf numFmtId="4" fontId="127" fillId="0" borderId="50" xfId="0" applyNumberFormat="1" applyFont="1" applyFill="1" applyBorder="1" applyAlignment="1">
      <alignment horizontal="center" vertical="center"/>
    </xf>
    <xf numFmtId="3" fontId="125" fillId="0" borderId="0" xfId="7" applyNumberFormat="1" applyFont="1" applyFill="1" applyAlignment="1">
      <alignment horizontal="center" vertical="center"/>
    </xf>
    <xf numFmtId="9" fontId="125" fillId="0" borderId="0" xfId="7" applyNumberFormat="1" applyFont="1" applyFill="1" applyAlignment="1">
      <alignment horizontal="center" vertical="center"/>
    </xf>
    <xf numFmtId="166" fontId="125" fillId="0" borderId="0" xfId="7" applyNumberFormat="1" applyFont="1" applyFill="1" applyAlignment="1">
      <alignment horizontal="center" vertical="center"/>
    </xf>
    <xf numFmtId="3" fontId="125" fillId="0" borderId="0" xfId="7" applyNumberFormat="1" applyFont="1" applyFill="1" applyBorder="1" applyAlignment="1">
      <alignment horizontal="center" vertical="center"/>
    </xf>
    <xf numFmtId="9" fontId="127" fillId="0" borderId="50" xfId="7" applyFont="1" applyFill="1" applyBorder="1" applyAlignment="1">
      <alignment horizontal="center" vertical="center"/>
    </xf>
    <xf numFmtId="166" fontId="127" fillId="0" borderId="50" xfId="0" applyNumberFormat="1" applyFont="1" applyFill="1" applyBorder="1" applyAlignment="1">
      <alignment horizontal="center" vertical="center"/>
    </xf>
    <xf numFmtId="4" fontId="125" fillId="0" borderId="0" xfId="7" applyNumberFormat="1" applyFont="1" applyFill="1" applyAlignment="1">
      <alignment horizontal="center" vertical="center"/>
    </xf>
    <xf numFmtId="4" fontId="125" fillId="0" borderId="0" xfId="7" applyNumberFormat="1" applyFont="1" applyFill="1" applyBorder="1" applyAlignment="1">
      <alignment horizontal="center" vertical="center"/>
    </xf>
    <xf numFmtId="9" fontId="127" fillId="0" borderId="50" xfId="0" applyNumberFormat="1" applyFont="1" applyFill="1" applyBorder="1" applyAlignment="1">
      <alignment horizontal="center" vertical="center"/>
    </xf>
    <xf numFmtId="41" fontId="125" fillId="0" borderId="0" xfId="1" applyNumberFormat="1" applyFont="1" applyFill="1" applyBorder="1" applyAlignment="1">
      <alignment horizontal="right" vertical="center"/>
    </xf>
    <xf numFmtId="181" fontId="125" fillId="0" borderId="0" xfId="1" applyNumberFormat="1" applyFont="1" applyFill="1" applyBorder="1" applyAlignment="1">
      <alignment horizontal="right" vertical="center"/>
    </xf>
    <xf numFmtId="181" fontId="125" fillId="0" borderId="0" xfId="0" applyNumberFormat="1" applyFont="1" applyFill="1" applyBorder="1" applyAlignment="1">
      <alignment horizontal="right" vertical="center"/>
    </xf>
    <xf numFmtId="41" fontId="125" fillId="0" borderId="0" xfId="2" applyNumberFormat="1" applyFont="1" applyFill="1" applyBorder="1" applyAlignment="1">
      <alignment horizontal="right" vertical="center"/>
    </xf>
    <xf numFmtId="181" fontId="125" fillId="0" borderId="0" xfId="2" applyNumberFormat="1" applyFont="1" applyFill="1" applyBorder="1" applyAlignment="1">
      <alignment horizontal="right" vertical="center"/>
    </xf>
    <xf numFmtId="10" fontId="125" fillId="0" borderId="0" xfId="0" applyNumberFormat="1" applyFont="1" applyFill="1" applyBorder="1" applyAlignment="1">
      <alignment horizontal="right" vertical="center"/>
    </xf>
    <xf numFmtId="0" fontId="125" fillId="0" borderId="0" xfId="0" applyFont="1" applyFill="1" applyBorder="1" applyAlignment="1">
      <alignment vertical="center" wrapText="1"/>
    </xf>
    <xf numFmtId="0" fontId="138" fillId="0" borderId="0" xfId="0" applyFont="1"/>
    <xf numFmtId="9" fontId="138" fillId="0" borderId="0" xfId="0" applyNumberFormat="1" applyFont="1"/>
    <xf numFmtId="9" fontId="138" fillId="0" borderId="0" xfId="0" applyNumberFormat="1" applyFont="1" applyAlignment="1">
      <alignment horizontal="right"/>
    </xf>
    <xf numFmtId="166" fontId="0" fillId="0" borderId="0" xfId="7" applyNumberFormat="1" applyFont="1" applyAlignment="1">
      <alignment horizontal="center"/>
    </xf>
    <xf numFmtId="10" fontId="0" fillId="0" borderId="0" xfId="7" applyNumberFormat="1" applyFont="1" applyAlignment="1">
      <alignment horizontal="center"/>
    </xf>
    <xf numFmtId="9" fontId="119" fillId="0" borderId="74" xfId="7" applyNumberFormat="1" applyFont="1" applyBorder="1" applyAlignment="1">
      <alignment vertical="center" wrapText="1"/>
    </xf>
    <xf numFmtId="9" fontId="119" fillId="0" borderId="74" xfId="7" applyNumberFormat="1" applyFont="1" applyBorder="1" applyAlignment="1">
      <alignment vertical="center"/>
    </xf>
    <xf numFmtId="9" fontId="119" fillId="0" borderId="81" xfId="7" applyNumberFormat="1" applyFont="1" applyBorder="1" applyAlignment="1">
      <alignment vertical="center" wrapText="1"/>
    </xf>
    <xf numFmtId="9" fontId="119" fillId="0" borderId="81" xfId="7" applyNumberFormat="1" applyFont="1" applyBorder="1" applyAlignment="1">
      <alignment vertical="center"/>
    </xf>
    <xf numFmtId="166" fontId="76" fillId="0" borderId="0" xfId="7" applyNumberFormat="1" applyFont="1" applyBorder="1" applyAlignment="1">
      <alignment horizontal="right" vertical="center"/>
    </xf>
    <xf numFmtId="166" fontId="0" fillId="0" borderId="0" xfId="7" applyNumberFormat="1" applyFont="1" applyFill="1" applyBorder="1" applyAlignment="1">
      <alignment horizontal="right"/>
    </xf>
    <xf numFmtId="166" fontId="76" fillId="0" borderId="69" xfId="7" applyNumberFormat="1" applyFont="1" applyBorder="1" applyAlignment="1">
      <alignment horizontal="right" vertical="center"/>
    </xf>
    <xf numFmtId="166" fontId="0" fillId="0" borderId="69" xfId="7" applyNumberFormat="1" applyFont="1" applyBorder="1" applyAlignment="1">
      <alignment horizontal="center"/>
    </xf>
    <xf numFmtId="9" fontId="0" fillId="0" borderId="0" xfId="7" applyNumberFormat="1" applyFont="1" applyAlignment="1">
      <alignment horizontal="center"/>
    </xf>
    <xf numFmtId="9" fontId="0" fillId="0" borderId="69" xfId="7" applyNumberFormat="1" applyFont="1" applyBorder="1" applyAlignment="1">
      <alignment horizontal="center"/>
    </xf>
    <xf numFmtId="9" fontId="76" fillId="0" borderId="0" xfId="7" applyNumberFormat="1" applyFont="1" applyBorder="1" applyAlignment="1">
      <alignment vertical="center"/>
    </xf>
    <xf numFmtId="9" fontId="76" fillId="0" borderId="69" xfId="7" applyNumberFormat="1" applyFont="1" applyBorder="1" applyAlignment="1">
      <alignment vertical="center"/>
    </xf>
    <xf numFmtId="3" fontId="8" fillId="0" borderId="51" xfId="0" applyNumberFormat="1" applyFont="1" applyFill="1" applyBorder="1" applyAlignment="1">
      <alignment horizontal="center"/>
    </xf>
    <xf numFmtId="9" fontId="8" fillId="0" borderId="51" xfId="7" applyNumberFormat="1" applyFont="1" applyFill="1" applyBorder="1" applyAlignment="1">
      <alignment horizontal="center"/>
    </xf>
    <xf numFmtId="9" fontId="8" fillId="0" borderId="0" xfId="7" applyNumberFormat="1" applyFont="1" applyFill="1" applyBorder="1" applyAlignment="1">
      <alignment horizontal="center"/>
    </xf>
    <xf numFmtId="9" fontId="8" fillId="0" borderId="53" xfId="7" applyNumberFormat="1" applyFont="1" applyFill="1" applyBorder="1" applyAlignment="1">
      <alignment horizontal="center"/>
    </xf>
    <xf numFmtId="9" fontId="8" fillId="0" borderId="52" xfId="7" applyNumberFormat="1" applyFont="1" applyFill="1" applyBorder="1" applyAlignment="1">
      <alignment horizontal="center"/>
    </xf>
    <xf numFmtId="3" fontId="9" fillId="0" borderId="39" xfId="0" applyNumberFormat="1" applyFont="1" applyBorder="1" applyAlignment="1">
      <alignment horizontal="center" vertical="center" wrapText="1"/>
    </xf>
    <xf numFmtId="9" fontId="9" fillId="0" borderId="38" xfId="7" applyFont="1" applyBorder="1" applyAlignment="1">
      <alignment horizontal="center" vertical="center" wrapText="1"/>
    </xf>
    <xf numFmtId="3" fontId="9" fillId="0" borderId="41" xfId="0" applyNumberFormat="1" applyFont="1" applyBorder="1" applyAlignment="1">
      <alignment horizontal="center" vertical="center" wrapText="1"/>
    </xf>
    <xf numFmtId="9" fontId="9" fillId="0" borderId="39" xfId="7" applyFont="1" applyBorder="1" applyAlignment="1">
      <alignment horizontal="center" vertical="center" wrapText="1"/>
    </xf>
    <xf numFmtId="3" fontId="8" fillId="0" borderId="0" xfId="0" applyNumberFormat="1" applyFont="1" applyFill="1" applyBorder="1" applyAlignment="1"/>
    <xf numFmtId="3" fontId="8" fillId="0" borderId="25" xfId="0" applyNumberFormat="1" applyFont="1" applyBorder="1" applyAlignment="1">
      <alignment vertical="center"/>
    </xf>
    <xf numFmtId="43" fontId="0" fillId="0" borderId="0" xfId="1" applyFont="1" applyFill="1" applyBorder="1"/>
    <xf numFmtId="43" fontId="0" fillId="0" borderId="0" xfId="0" applyNumberFormat="1" applyFill="1" applyBorder="1"/>
    <xf numFmtId="10" fontId="0" fillId="0" borderId="0" xfId="7" applyNumberFormat="1" applyFont="1" applyFill="1" applyBorder="1"/>
    <xf numFmtId="3" fontId="8" fillId="0" borderId="0" xfId="0" applyNumberFormat="1" applyFont="1" applyFill="1" applyBorder="1" applyAlignment="1">
      <alignment horizontal="left"/>
    </xf>
    <xf numFmtId="3" fontId="8" fillId="0" borderId="25" xfId="0" applyNumberFormat="1" applyFont="1" applyBorder="1" applyAlignment="1">
      <alignment horizontal="left" vertical="center"/>
    </xf>
    <xf numFmtId="0" fontId="107" fillId="78" borderId="24" xfId="0" applyFont="1" applyFill="1" applyBorder="1" applyAlignment="1">
      <alignment horizontal="center" vertical="center" wrapText="1"/>
    </xf>
    <xf numFmtId="0" fontId="0" fillId="0" borderId="0" xfId="0" applyAlignment="1"/>
    <xf numFmtId="0" fontId="0" fillId="0" borderId="0" xfId="0"/>
    <xf numFmtId="0" fontId="19" fillId="0" borderId="0" xfId="0" applyFont="1" applyFill="1" applyAlignment="1">
      <alignment vertical="center"/>
    </xf>
    <xf numFmtId="0" fontId="127" fillId="0" borderId="0" xfId="0" applyFont="1" applyFill="1" applyAlignment="1">
      <alignment vertical="center"/>
    </xf>
    <xf numFmtId="0" fontId="9" fillId="0" borderId="0" xfId="0" applyFont="1" applyAlignment="1">
      <alignment vertical="center"/>
    </xf>
    <xf numFmtId="0" fontId="127" fillId="0" borderId="0" xfId="0" applyFont="1" applyFill="1" applyBorder="1" applyAlignment="1">
      <alignment vertical="center"/>
    </xf>
    <xf numFmtId="0" fontId="125" fillId="0" borderId="0" xfId="0" applyFont="1" applyFill="1" applyBorder="1" applyAlignment="1">
      <alignment vertical="center"/>
    </xf>
    <xf numFmtId="0" fontId="0" fillId="0" borderId="0" xfId="0" applyFill="1" applyAlignment="1"/>
    <xf numFmtId="0" fontId="25" fillId="0" borderId="0" xfId="0" applyFont="1" applyFill="1" applyBorder="1" applyAlignment="1">
      <alignment horizontal="left"/>
    </xf>
    <xf numFmtId="0" fontId="107" fillId="78" borderId="24" xfId="1" applyNumberFormat="1" applyFont="1" applyFill="1" applyBorder="1" applyAlignment="1">
      <alignment horizontal="left" wrapText="1"/>
    </xf>
    <xf numFmtId="0" fontId="107" fillId="78" borderId="24" xfId="1" applyNumberFormat="1" applyFont="1" applyFill="1" applyBorder="1" applyAlignment="1">
      <alignment horizontal="center" wrapText="1"/>
    </xf>
    <xf numFmtId="0" fontId="107" fillId="78" borderId="24" xfId="1" applyNumberFormat="1" applyFont="1" applyFill="1" applyBorder="1" applyAlignment="1">
      <alignment horizontal="right" wrapText="1"/>
    </xf>
    <xf numFmtId="0" fontId="9" fillId="0" borderId="0" xfId="0" applyFont="1" applyFill="1" applyBorder="1" applyAlignment="1"/>
    <xf numFmtId="0" fontId="9" fillId="0" borderId="0" xfId="0" applyFont="1" applyFill="1" applyAlignment="1"/>
    <xf numFmtId="0" fontId="9" fillId="0" borderId="0" xfId="0" applyFont="1" applyFill="1" applyBorder="1"/>
    <xf numFmtId="0" fontId="9" fillId="0" borderId="0" xfId="0" applyFont="1" applyFill="1" applyBorder="1" applyAlignment="1">
      <alignment wrapText="1"/>
    </xf>
    <xf numFmtId="0" fontId="0" fillId="0" borderId="0" xfId="0" applyFill="1" applyBorder="1"/>
    <xf numFmtId="0" fontId="9" fillId="0" borderId="0" xfId="755" applyFont="1" applyFill="1" applyAlignment="1"/>
    <xf numFmtId="0" fontId="9" fillId="0" borderId="0" xfId="800" applyFont="1" applyAlignment="1"/>
    <xf numFmtId="0" fontId="9" fillId="0" borderId="0" xfId="800" applyFont="1" applyFill="1" applyAlignment="1"/>
    <xf numFmtId="0" fontId="8" fillId="0" borderId="0" xfId="785"/>
    <xf numFmtId="0" fontId="130" fillId="77" borderId="44" xfId="0" applyFont="1" applyFill="1" applyBorder="1" applyAlignment="1">
      <alignment horizontal="center" vertical="center" wrapText="1"/>
    </xf>
    <xf numFmtId="0" fontId="130" fillId="77" borderId="26" xfId="0" applyFont="1" applyFill="1" applyBorder="1" applyAlignment="1">
      <alignment horizontal="center" vertical="center" wrapText="1"/>
    </xf>
    <xf numFmtId="0" fontId="128" fillId="78" borderId="24" xfId="1" applyNumberFormat="1" applyFont="1" applyFill="1" applyBorder="1" applyAlignment="1">
      <alignment horizontal="center" vertical="center" wrapText="1"/>
    </xf>
    <xf numFmtId="9" fontId="9" fillId="0" borderId="0" xfId="7" applyFont="1" applyFill="1" applyBorder="1" applyAlignment="1">
      <alignment horizontal="left"/>
    </xf>
    <xf numFmtId="0" fontId="9" fillId="0" borderId="0" xfId="0" applyFont="1" applyFill="1" applyAlignment="1"/>
    <xf numFmtId="0" fontId="0" fillId="0" borderId="0" xfId="0" applyFill="1" applyBorder="1"/>
    <xf numFmtId="2" fontId="8" fillId="0" borderId="43" xfId="0" applyNumberFormat="1" applyFont="1" applyFill="1" applyBorder="1" applyAlignment="1">
      <alignment horizontal="center" vertical="center" wrapText="1"/>
    </xf>
    <xf numFmtId="177" fontId="8" fillId="0" borderId="36" xfId="0" applyNumberFormat="1" applyFont="1" applyFill="1" applyBorder="1" applyAlignment="1">
      <alignment horizontal="center" vertical="center" wrapText="1"/>
    </xf>
    <xf numFmtId="0" fontId="107" fillId="78" borderId="24" xfId="1214" applyNumberFormat="1" applyFont="1" applyFill="1" applyBorder="1" applyAlignment="1">
      <alignment horizontal="center" vertical="center" wrapText="1"/>
    </xf>
    <xf numFmtId="9" fontId="107" fillId="78" borderId="24" xfId="144" applyFont="1" applyFill="1" applyBorder="1" applyAlignment="1">
      <alignment horizontal="center" vertical="center" wrapText="1"/>
    </xf>
    <xf numFmtId="4" fontId="8" fillId="0" borderId="0" xfId="2" applyNumberFormat="1" applyFont="1" applyFill="1" applyBorder="1" applyAlignment="1">
      <alignment horizontal="center"/>
    </xf>
    <xf numFmtId="3" fontId="8" fillId="0" borderId="0" xfId="2" applyNumberFormat="1" applyFont="1" applyFill="1" applyBorder="1" applyAlignment="1">
      <alignment horizontal="center"/>
    </xf>
    <xf numFmtId="0" fontId="109" fillId="77" borderId="80" xfId="0" applyFont="1" applyFill="1" applyBorder="1" applyAlignment="1">
      <alignment vertical="center"/>
    </xf>
    <xf numFmtId="0" fontId="8" fillId="0" borderId="0" xfId="0" applyFont="1" applyAlignment="1">
      <alignment vertical="center"/>
    </xf>
    <xf numFmtId="9" fontId="8" fillId="0" borderId="0" xfId="0" applyNumberFormat="1" applyFont="1" applyAlignment="1">
      <alignment horizontal="right" vertical="center"/>
    </xf>
    <xf numFmtId="3" fontId="8" fillId="0" borderId="0" xfId="0" applyNumberFormat="1" applyFont="1" applyAlignment="1">
      <alignment horizontal="center" vertical="center"/>
    </xf>
    <xf numFmtId="0" fontId="8" fillId="0" borderId="98" xfId="0" applyFont="1" applyBorder="1" applyAlignment="1">
      <alignment vertical="center"/>
    </xf>
    <xf numFmtId="3" fontId="8" fillId="0" borderId="98" xfId="0" applyNumberFormat="1" applyFont="1" applyBorder="1" applyAlignment="1">
      <alignment horizontal="center" vertical="center"/>
    </xf>
    <xf numFmtId="9" fontId="8" fillId="0" borderId="98" xfId="7" applyFont="1" applyBorder="1" applyAlignment="1">
      <alignment vertical="center"/>
    </xf>
    <xf numFmtId="0" fontId="109" fillId="77" borderId="80" xfId="0" applyFont="1" applyFill="1" applyBorder="1" applyAlignment="1">
      <alignment vertical="center" wrapText="1"/>
    </xf>
    <xf numFmtId="9" fontId="8" fillId="0" borderId="36" xfId="7" applyFont="1" applyBorder="1" applyAlignment="1">
      <alignment horizontal="center" vertical="center" wrapText="1"/>
    </xf>
    <xf numFmtId="0" fontId="25" fillId="0" borderId="0" xfId="0" applyFont="1" applyFill="1" applyBorder="1" applyAlignment="1">
      <alignment horizontal="left" vertical="center"/>
    </xf>
    <xf numFmtId="9" fontId="125" fillId="0" borderId="36" xfId="7" applyFont="1" applyFill="1" applyBorder="1" applyAlignment="1">
      <alignment horizontal="center" vertical="center" wrapText="1"/>
    </xf>
    <xf numFmtId="9" fontId="125" fillId="0" borderId="0" xfId="7" applyFont="1" applyFill="1" applyBorder="1" applyAlignment="1">
      <alignment horizontal="center" vertical="center" wrapText="1"/>
    </xf>
    <xf numFmtId="0" fontId="21" fillId="0" borderId="0" xfId="0" applyFont="1" applyAlignment="1">
      <alignment vertical="center"/>
    </xf>
    <xf numFmtId="177" fontId="8" fillId="0" borderId="0" xfId="0" applyNumberFormat="1" applyFont="1" applyFill="1" applyBorder="1" applyAlignment="1">
      <alignment horizontal="center" vertical="center" wrapText="1"/>
    </xf>
    <xf numFmtId="166" fontId="8" fillId="0" borderId="0" xfId="7" applyNumberFormat="1" applyFont="1" applyFill="1" applyBorder="1" applyAlignment="1">
      <alignment horizontal="center" vertical="center" wrapText="1"/>
    </xf>
    <xf numFmtId="3" fontId="8" fillId="0" borderId="54" xfId="0" applyNumberFormat="1" applyFont="1" applyBorder="1" applyAlignment="1">
      <alignment horizontal="left" vertical="center"/>
    </xf>
    <xf numFmtId="9" fontId="0" fillId="0" borderId="0" xfId="7" applyFont="1" applyAlignment="1">
      <alignment horizontal="right"/>
    </xf>
    <xf numFmtId="0" fontId="0" fillId="0" borderId="0" xfId="0" applyFont="1" applyFill="1" applyBorder="1" applyAlignment="1"/>
    <xf numFmtId="9" fontId="8" fillId="0" borderId="0" xfId="7" applyFont="1" applyBorder="1" applyAlignment="1">
      <alignment horizontal="center" vertical="center" wrapText="1"/>
    </xf>
    <xf numFmtId="0" fontId="25" fillId="0" borderId="0" xfId="1215" applyFont="1" applyFill="1" applyBorder="1" applyAlignment="1"/>
    <xf numFmtId="0" fontId="9" fillId="0" borderId="0" xfId="755" applyFont="1" applyFill="1" applyBorder="1" applyAlignment="1">
      <alignment horizontal="left" indent="1"/>
    </xf>
    <xf numFmtId="0" fontId="25" fillId="0" borderId="0" xfId="1216" applyFont="1" applyFill="1" applyBorder="1" applyAlignment="1"/>
    <xf numFmtId="9" fontId="8" fillId="0" borderId="36" xfId="7" applyFont="1" applyBorder="1" applyAlignment="1">
      <alignment horizontal="center" wrapText="1"/>
    </xf>
    <xf numFmtId="9" fontId="8" fillId="0" borderId="25" xfId="7" applyFont="1" applyFill="1" applyBorder="1" applyAlignment="1">
      <alignment horizontal="center" vertical="center" wrapText="1"/>
    </xf>
    <xf numFmtId="0" fontId="9" fillId="0" borderId="0" xfId="0" applyFont="1" applyAlignment="1">
      <alignment vertical="center"/>
    </xf>
    <xf numFmtId="0" fontId="107" fillId="78" borderId="24" xfId="0" applyFont="1" applyFill="1" applyBorder="1" applyAlignment="1">
      <alignment horizontal="center" wrapText="1"/>
    </xf>
    <xf numFmtId="0" fontId="12" fillId="0" borderId="0" xfId="0" quotePrefix="1" applyFont="1" applyFill="1" applyBorder="1"/>
    <xf numFmtId="180" fontId="8" fillId="0" borderId="0" xfId="1215" applyNumberFormat="1" applyFont="1" applyBorder="1" applyAlignment="1">
      <alignment horizontal="center"/>
    </xf>
    <xf numFmtId="180" fontId="8" fillId="0" borderId="0" xfId="1216" applyNumberFormat="1" applyFont="1" applyBorder="1" applyAlignment="1">
      <alignment horizontal="center"/>
    </xf>
    <xf numFmtId="0" fontId="8" fillId="0" borderId="0" xfId="0" applyFont="1" applyAlignment="1">
      <alignment vertical="center" wrapText="1"/>
    </xf>
    <xf numFmtId="0" fontId="0" fillId="0" borderId="0" xfId="0" applyAlignment="1">
      <alignment vertical="center" wrapText="1"/>
    </xf>
    <xf numFmtId="0" fontId="9" fillId="0" borderId="0" xfId="0" applyFont="1" applyFill="1" applyBorder="1"/>
    <xf numFmtId="0" fontId="0" fillId="0" borderId="0" xfId="0" applyFill="1" applyBorder="1"/>
    <xf numFmtId="0" fontId="0" fillId="0" borderId="0" xfId="0"/>
    <xf numFmtId="0" fontId="9" fillId="0" borderId="0" xfId="0" applyFont="1" applyFill="1" applyBorder="1" applyAlignment="1"/>
    <xf numFmtId="0" fontId="9" fillId="0" borderId="0" xfId="0" applyFont="1" applyAlignment="1"/>
    <xf numFmtId="0" fontId="9" fillId="0" borderId="0" xfId="0" applyFont="1" applyFill="1" applyAlignment="1"/>
    <xf numFmtId="0" fontId="0" fillId="0" borderId="0" xfId="0" applyFill="1" applyAlignment="1"/>
    <xf numFmtId="0" fontId="25" fillId="0" borderId="0" xfId="0" applyFont="1" applyFill="1" applyBorder="1" applyAlignment="1">
      <alignment horizontal="left"/>
    </xf>
    <xf numFmtId="0" fontId="107" fillId="78" borderId="24" xfId="1" applyNumberFormat="1" applyFont="1" applyFill="1" applyBorder="1" applyAlignment="1">
      <alignment horizontal="center" vertical="center" wrapText="1"/>
    </xf>
    <xf numFmtId="0" fontId="9" fillId="0" borderId="0" xfId="0" applyFont="1" applyFill="1" applyBorder="1" applyAlignment="1"/>
    <xf numFmtId="0" fontId="107" fillId="77" borderId="24" xfId="1" applyNumberFormat="1" applyFont="1" applyFill="1" applyBorder="1" applyAlignment="1">
      <alignment horizontal="center" vertical="center" wrapText="1"/>
    </xf>
    <xf numFmtId="0" fontId="139" fillId="0" borderId="0" xfId="0" applyFont="1" applyFill="1" applyBorder="1"/>
    <xf numFmtId="164" fontId="139" fillId="0" borderId="0" xfId="1" applyNumberFormat="1" applyFont="1" applyFill="1" applyBorder="1"/>
    <xf numFmtId="43" fontId="139" fillId="0" borderId="0" xfId="1" applyFont="1" applyFill="1" applyBorder="1"/>
    <xf numFmtId="9" fontId="139" fillId="0" borderId="0" xfId="7" applyFont="1" applyFill="1" applyBorder="1"/>
    <xf numFmtId="9" fontId="139" fillId="0" borderId="0" xfId="0" applyNumberFormat="1" applyFont="1" applyFill="1" applyBorder="1"/>
    <xf numFmtId="0" fontId="140" fillId="0" borderId="0" xfId="0" applyFont="1" applyFill="1" applyBorder="1"/>
    <xf numFmtId="164" fontId="140" fillId="0" borderId="0" xfId="1" applyNumberFormat="1" applyFont="1" applyFill="1" applyBorder="1"/>
    <xf numFmtId="9" fontId="140" fillId="0" borderId="0" xfId="7" applyFont="1" applyFill="1" applyBorder="1"/>
    <xf numFmtId="0" fontId="107" fillId="78" borderId="24" xfId="1" applyNumberFormat="1" applyFont="1" applyFill="1" applyBorder="1" applyAlignment="1">
      <alignment horizontal="center" wrapText="1"/>
    </xf>
    <xf numFmtId="43" fontId="0" fillId="0" borderId="0" xfId="1" applyFont="1" applyFill="1" applyBorder="1" applyAlignment="1">
      <alignment horizontal="center"/>
    </xf>
    <xf numFmtId="43" fontId="9" fillId="0" borderId="0" xfId="1" applyFont="1" applyFill="1" applyBorder="1" applyAlignment="1">
      <alignment horizontal="center"/>
    </xf>
    <xf numFmtId="3" fontId="8" fillId="0" borderId="0" xfId="785" applyNumberFormat="1" applyFont="1" applyFill="1" applyBorder="1" applyAlignment="1">
      <alignment horizontal="center"/>
    </xf>
    <xf numFmtId="3" fontId="8" fillId="0" borderId="63" xfId="785" applyNumberFormat="1" applyFont="1" applyFill="1" applyBorder="1" applyAlignment="1">
      <alignment horizontal="center"/>
    </xf>
    <xf numFmtId="0" fontId="0" fillId="78" borderId="0" xfId="0" applyFill="1" applyBorder="1" applyAlignment="1">
      <alignment horizontal="center"/>
    </xf>
    <xf numFmtId="0" fontId="0" fillId="78" borderId="0" xfId="0" applyFill="1" applyBorder="1" applyAlignment="1">
      <alignment horizontal="center" vertical="center"/>
    </xf>
    <xf numFmtId="3" fontId="8" fillId="0" borderId="25" xfId="0" applyNumberFormat="1" applyFont="1" applyBorder="1" applyAlignment="1">
      <alignment horizontal="center" vertical="center" wrapText="1"/>
    </xf>
    <xf numFmtId="0" fontId="109" fillId="77" borderId="0" xfId="0" applyFont="1" applyFill="1" applyAlignment="1">
      <alignment horizontal="center" vertical="center" wrapText="1"/>
    </xf>
    <xf numFmtId="0" fontId="109" fillId="77" borderId="25" xfId="0" applyFont="1" applyFill="1" applyBorder="1" applyAlignment="1">
      <alignment horizontal="center" vertical="center" wrapText="1"/>
    </xf>
    <xf numFmtId="0" fontId="0" fillId="0" borderId="0" xfId="0"/>
    <xf numFmtId="0" fontId="25" fillId="0" borderId="0" xfId="0" applyFont="1" applyAlignment="1">
      <alignment vertical="center"/>
    </xf>
    <xf numFmtId="0" fontId="107" fillId="78" borderId="24" xfId="1" applyNumberFormat="1" applyFont="1" applyFill="1" applyBorder="1" applyAlignment="1">
      <alignment horizontal="center" wrapText="1"/>
    </xf>
    <xf numFmtId="9" fontId="9" fillId="0" borderId="0" xfId="7" applyFont="1" applyFill="1" applyBorder="1" applyAlignment="1">
      <alignment horizontal="left"/>
    </xf>
    <xf numFmtId="166" fontId="9" fillId="0" borderId="0" xfId="0" applyNumberFormat="1" applyFont="1" applyFill="1" applyBorder="1" applyAlignment="1">
      <alignment horizontal="left"/>
    </xf>
    <xf numFmtId="0" fontId="0" fillId="0" borderId="0" xfId="0" applyFill="1" applyBorder="1"/>
    <xf numFmtId="0" fontId="109" fillId="77" borderId="31" xfId="0" applyFont="1" applyFill="1" applyBorder="1" applyAlignment="1">
      <alignment horizontal="center" vertical="center" wrapText="1"/>
    </xf>
    <xf numFmtId="9" fontId="8" fillId="0" borderId="36" xfId="7" applyNumberFormat="1" applyFont="1" applyFill="1" applyBorder="1" applyAlignment="1">
      <alignment horizontal="center" vertical="center" wrapText="1"/>
    </xf>
    <xf numFmtId="0" fontId="9" fillId="0" borderId="0" xfId="0" applyFont="1"/>
    <xf numFmtId="3" fontId="9" fillId="0" borderId="39" xfId="0" applyNumberFormat="1" applyFont="1" applyFill="1" applyBorder="1" applyAlignment="1">
      <alignment horizontal="center" vertical="center" wrapText="1"/>
    </xf>
    <xf numFmtId="0" fontId="25" fillId="0" borderId="0" xfId="0" applyFont="1" applyAlignment="1">
      <alignment vertical="center" wrapText="1"/>
    </xf>
    <xf numFmtId="0" fontId="107" fillId="78" borderId="24" xfId="0" applyFont="1" applyFill="1" applyBorder="1" applyAlignment="1">
      <alignment horizontal="center" wrapText="1"/>
    </xf>
    <xf numFmtId="2" fontId="76" fillId="81" borderId="25" xfId="0" applyNumberFormat="1" applyFont="1" applyFill="1" applyBorder="1" applyAlignment="1">
      <alignment horizontal="center" vertical="center"/>
    </xf>
    <xf numFmtId="2" fontId="76" fillId="81" borderId="33" xfId="0" applyNumberFormat="1" applyFont="1" applyFill="1" applyBorder="1" applyAlignment="1">
      <alignment horizontal="center" vertical="center"/>
    </xf>
    <xf numFmtId="2" fontId="76" fillId="81" borderId="100" xfId="0" applyNumberFormat="1" applyFont="1" applyFill="1" applyBorder="1" applyAlignment="1">
      <alignment horizontal="center" vertical="center"/>
    </xf>
    <xf numFmtId="2" fontId="76" fillId="81" borderId="99" xfId="0" applyNumberFormat="1" applyFont="1" applyFill="1" applyBorder="1" applyAlignment="1">
      <alignment horizontal="center" vertical="center"/>
    </xf>
    <xf numFmtId="0" fontId="25" fillId="0" borderId="101" xfId="0" applyFont="1" applyBorder="1" applyAlignment="1">
      <alignment vertical="center"/>
    </xf>
    <xf numFmtId="0" fontId="107" fillId="0" borderId="101" xfId="1" applyNumberFormat="1" applyFont="1" applyFill="1" applyBorder="1" applyAlignment="1">
      <alignment horizontal="center" wrapText="1"/>
    </xf>
    <xf numFmtId="2" fontId="76" fillId="81" borderId="102" xfId="0" applyNumberFormat="1" applyFont="1" applyFill="1" applyBorder="1" applyAlignment="1">
      <alignment horizontal="center" vertical="center"/>
    </xf>
    <xf numFmtId="2" fontId="76" fillId="0" borderId="29" xfId="0" applyNumberFormat="1" applyFont="1" applyBorder="1" applyAlignment="1">
      <alignment horizontal="center" vertical="center"/>
    </xf>
    <xf numFmtId="0" fontId="9" fillId="0" borderId="0" xfId="785" applyFont="1" applyFill="1" applyAlignment="1">
      <alignment horizontal="center" vertical="center"/>
    </xf>
    <xf numFmtId="0" fontId="107" fillId="78" borderId="24" xfId="785" applyFont="1" applyFill="1" applyBorder="1" applyAlignment="1">
      <alignment horizontal="center" vertical="center" wrapText="1"/>
    </xf>
    <xf numFmtId="0" fontId="107" fillId="78" borderId="55" xfId="785" applyFont="1" applyFill="1" applyBorder="1" applyAlignment="1">
      <alignment horizontal="center" vertical="center" wrapText="1"/>
    </xf>
    <xf numFmtId="0" fontId="9" fillId="0" borderId="0" xfId="800" applyFont="1" applyFill="1" applyAlignment="1">
      <alignment horizontal="center" vertical="center"/>
    </xf>
    <xf numFmtId="0" fontId="107" fillId="78" borderId="24" xfId="800" applyFont="1" applyFill="1" applyBorder="1" applyAlignment="1">
      <alignment horizontal="center" vertical="center" wrapText="1"/>
    </xf>
    <xf numFmtId="0" fontId="107" fillId="78" borderId="55" xfId="800" applyFont="1" applyFill="1" applyBorder="1" applyAlignment="1">
      <alignment horizontal="center" vertical="center" wrapText="1"/>
    </xf>
    <xf numFmtId="0" fontId="9" fillId="0" borderId="0" xfId="755" applyFont="1" applyFill="1" applyAlignment="1">
      <alignment horizontal="center" vertical="center"/>
    </xf>
    <xf numFmtId="0" fontId="107" fillId="78" borderId="24" xfId="755" applyFont="1" applyFill="1" applyBorder="1" applyAlignment="1">
      <alignment horizontal="center" vertical="center" wrapText="1"/>
    </xf>
    <xf numFmtId="0" fontId="107" fillId="78" borderId="55" xfId="755" applyFont="1" applyFill="1" applyBorder="1" applyAlignment="1">
      <alignment horizontal="center" vertical="center" wrapText="1"/>
    </xf>
    <xf numFmtId="0" fontId="9" fillId="0" borderId="0" xfId="0" applyFont="1" applyFill="1" applyAlignment="1">
      <alignment horizontal="center" vertical="center"/>
    </xf>
    <xf numFmtId="0" fontId="107" fillId="78" borderId="55" xfId="0" applyFont="1" applyFill="1" applyBorder="1" applyAlignment="1">
      <alignment horizontal="center" vertical="center" wrapText="1"/>
    </xf>
    <xf numFmtId="0" fontId="107" fillId="78" borderId="84" xfId="0" applyFont="1" applyFill="1" applyBorder="1" applyAlignment="1">
      <alignment horizontal="center" vertical="center" wrapText="1"/>
    </xf>
    <xf numFmtId="0" fontId="107" fillId="78" borderId="60" xfId="0" applyFont="1" applyFill="1" applyBorder="1" applyAlignment="1">
      <alignment horizontal="center" vertical="center" wrapText="1"/>
    </xf>
    <xf numFmtId="0" fontId="107" fillId="78" borderId="59" xfId="0" applyFont="1" applyFill="1" applyBorder="1" applyAlignment="1">
      <alignment horizontal="center" vertical="center" wrapText="1"/>
    </xf>
    <xf numFmtId="9" fontId="8" fillId="0" borderId="0" xfId="7" applyNumberFormat="1" applyFont="1" applyAlignment="1">
      <alignment horizontal="center" vertical="center"/>
    </xf>
    <xf numFmtId="9" fontId="0" fillId="0" borderId="0" xfId="7" applyNumberFormat="1" applyFont="1" applyAlignment="1">
      <alignment horizontal="right" vertical="center"/>
    </xf>
    <xf numFmtId="9" fontId="0" fillId="0" borderId="0" xfId="7" applyNumberFormat="1" applyFont="1" applyBorder="1" applyAlignment="1">
      <alignment horizontal="center" vertical="center"/>
    </xf>
    <xf numFmtId="9" fontId="8" fillId="0" borderId="0" xfId="7" applyNumberFormat="1" applyFont="1" applyBorder="1" applyAlignment="1">
      <alignment horizontal="center" vertical="center"/>
    </xf>
    <xf numFmtId="170" fontId="0" fillId="0" borderId="0" xfId="0" applyNumberFormat="1" applyAlignment="1">
      <alignment horizontal="right" vertical="center"/>
    </xf>
    <xf numFmtId="9" fontId="0" fillId="0" borderId="0" xfId="7" applyNumberFormat="1" applyFont="1" applyAlignment="1">
      <alignment horizontal="center" vertical="center"/>
    </xf>
    <xf numFmtId="170" fontId="0" fillId="0" borderId="0" xfId="0" applyNumberFormat="1" applyAlignment="1">
      <alignment horizontal="center" vertical="center"/>
    </xf>
    <xf numFmtId="0" fontId="139" fillId="0" borderId="0" xfId="0" quotePrefix="1" applyFont="1" applyFill="1" applyBorder="1" applyAlignment="1">
      <alignment horizontal="right"/>
    </xf>
    <xf numFmtId="0" fontId="76" fillId="0" borderId="25" xfId="0" applyFont="1" applyFill="1" applyBorder="1" applyAlignment="1">
      <alignment horizontal="center" vertical="center"/>
    </xf>
    <xf numFmtId="0" fontId="76" fillId="0" borderId="99" xfId="0" applyFont="1" applyFill="1" applyBorder="1" applyAlignment="1">
      <alignment horizontal="center" vertical="center"/>
    </xf>
    <xf numFmtId="166" fontId="8" fillId="0" borderId="0" xfId="7" applyNumberFormat="1" applyFont="1" applyFill="1" applyBorder="1" applyAlignment="1"/>
    <xf numFmtId="0" fontId="9" fillId="0" borderId="0" xfId="0" applyFont="1" applyFill="1" applyBorder="1" applyAlignment="1">
      <alignment horizontal="center"/>
    </xf>
    <xf numFmtId="0" fontId="0" fillId="0" borderId="0" xfId="0"/>
    <xf numFmtId="0" fontId="0" fillId="76" borderId="0" xfId="0" applyFill="1" applyAlignment="1"/>
    <xf numFmtId="3" fontId="8" fillId="0" borderId="25" xfId="0" applyNumberFormat="1" applyFont="1" applyBorder="1" applyAlignment="1">
      <alignment horizontal="center" vertical="center" wrapText="1"/>
    </xf>
    <xf numFmtId="0" fontId="0" fillId="76" borderId="0" xfId="0" applyFill="1" applyAlignment="1">
      <alignment horizontal="center"/>
    </xf>
    <xf numFmtId="0" fontId="0" fillId="0" borderId="0" xfId="0" applyFill="1" applyAlignment="1"/>
    <xf numFmtId="0" fontId="107" fillId="78" borderId="24" xfId="1" applyNumberFormat="1" applyFont="1" applyFill="1" applyBorder="1" applyAlignment="1">
      <alignment horizontal="center" wrapText="1"/>
    </xf>
    <xf numFmtId="0" fontId="9" fillId="0" borderId="0" xfId="0" applyFont="1" applyFill="1" applyAlignment="1"/>
    <xf numFmtId="0" fontId="9" fillId="0" borderId="0" xfId="0" applyFont="1" applyFill="1" applyBorder="1"/>
    <xf numFmtId="0" fontId="107" fillId="78" borderId="24" xfId="1" applyNumberFormat="1" applyFont="1" applyFill="1" applyBorder="1" applyAlignment="1">
      <alignment horizontal="center" vertical="center" wrapText="1"/>
    </xf>
    <xf numFmtId="0" fontId="107" fillId="78" borderId="24" xfId="1" applyNumberFormat="1" applyFont="1" applyFill="1" applyBorder="1" applyAlignment="1">
      <alignment horizontal="right" wrapText="1"/>
    </xf>
    <xf numFmtId="0" fontId="0" fillId="0" borderId="0" xfId="0" applyFill="1" applyBorder="1"/>
    <xf numFmtId="0" fontId="25" fillId="0" borderId="0" xfId="0" applyFont="1" applyAlignment="1">
      <alignment horizontal="left" vertical="center"/>
    </xf>
    <xf numFmtId="0" fontId="9" fillId="0" borderId="0" xfId="0" applyFont="1" applyFill="1" applyBorder="1" applyAlignment="1">
      <alignment horizontal="left" wrapText="1"/>
    </xf>
    <xf numFmtId="0" fontId="9" fillId="0" borderId="0" xfId="0" applyFont="1" applyFill="1" applyBorder="1" applyAlignment="1">
      <alignment wrapText="1"/>
    </xf>
    <xf numFmtId="0" fontId="12" fillId="0" borderId="0" xfId="0" applyFont="1" applyFill="1"/>
    <xf numFmtId="0" fontId="40" fillId="0" borderId="0" xfId="0" applyFont="1"/>
    <xf numFmtId="3" fontId="0" fillId="0" borderId="0" xfId="0" applyNumberFormat="1" applyFill="1" applyBorder="1" applyAlignment="1">
      <alignment horizontal="center" wrapText="1"/>
    </xf>
    <xf numFmtId="3" fontId="8" fillId="0" borderId="0" xfId="0" applyNumberFormat="1" applyFont="1" applyFill="1" applyBorder="1" applyAlignment="1">
      <alignment horizontal="right" vertical="center"/>
    </xf>
    <xf numFmtId="9" fontId="8" fillId="0" borderId="0" xfId="7" quotePrefix="1" applyFont="1" applyFill="1" applyBorder="1" applyAlignment="1">
      <alignment horizontal="right" vertical="center"/>
    </xf>
    <xf numFmtId="9" fontId="9" fillId="0" borderId="0" xfId="7" applyFont="1" applyFill="1" applyBorder="1" applyAlignment="1">
      <alignment horizontal="right" vertical="center"/>
    </xf>
    <xf numFmtId="9" fontId="0" fillId="0" borderId="0" xfId="7" applyFont="1"/>
    <xf numFmtId="9" fontId="9" fillId="0" borderId="0" xfId="7" quotePrefix="1" applyFont="1" applyFill="1" applyBorder="1" applyAlignment="1">
      <alignment horizontal="right" vertical="center"/>
    </xf>
    <xf numFmtId="3" fontId="9" fillId="0" borderId="0" xfId="0" applyNumberFormat="1" applyFont="1" applyFill="1" applyBorder="1" applyAlignment="1">
      <alignment horizontal="center" wrapText="1"/>
    </xf>
    <xf numFmtId="3" fontId="9" fillId="0" borderId="0" xfId="0" applyNumberFormat="1" applyFont="1" applyFill="1" applyBorder="1" applyAlignment="1">
      <alignment horizontal="center" vertical="center"/>
    </xf>
    <xf numFmtId="3" fontId="9" fillId="0" borderId="0" xfId="0" applyNumberFormat="1" applyFont="1" applyFill="1" applyBorder="1" applyAlignment="1">
      <alignment horizontal="right" vertical="center"/>
    </xf>
    <xf numFmtId="9" fontId="9" fillId="0" borderId="0" xfId="0" applyNumberFormat="1" applyFont="1" applyFill="1" applyBorder="1" applyAlignment="1">
      <alignment horizontal="right" vertical="center"/>
    </xf>
    <xf numFmtId="0" fontId="9" fillId="0" borderId="0" xfId="0" quotePrefix="1" applyFont="1" applyFill="1" applyBorder="1"/>
    <xf numFmtId="3" fontId="8" fillId="0" borderId="0" xfId="0" applyNumberFormat="1" applyFont="1" applyFill="1" applyBorder="1" applyAlignment="1">
      <alignment horizontal="center" wrapText="1"/>
    </xf>
    <xf numFmtId="3" fontId="8" fillId="0" borderId="0" xfId="0" applyNumberFormat="1" applyFont="1" applyFill="1" applyBorder="1" applyAlignment="1">
      <alignment horizontal="center" vertical="center"/>
    </xf>
    <xf numFmtId="9" fontId="8" fillId="0" borderId="0" xfId="7" quotePrefix="1" applyFont="1" applyFill="1" applyBorder="1"/>
    <xf numFmtId="3" fontId="8" fillId="0" borderId="0" xfId="785" applyNumberFormat="1" applyAlignment="1">
      <alignment horizontal="center"/>
    </xf>
    <xf numFmtId="15" fontId="8" fillId="3" borderId="0" xfId="5" applyNumberFormat="1" applyFont="1" applyFill="1" applyAlignment="1">
      <alignment horizontal="center"/>
    </xf>
    <xf numFmtId="0" fontId="139" fillId="0" borderId="0" xfId="0" applyFont="1" applyFill="1" applyBorder="1" applyAlignment="1">
      <alignment wrapText="1"/>
    </xf>
    <xf numFmtId="0" fontId="140" fillId="0" borderId="0" xfId="0" applyFont="1" applyFill="1" applyBorder="1" applyAlignment="1">
      <alignment wrapText="1"/>
    </xf>
    <xf numFmtId="0" fontId="8" fillId="0" borderId="0" xfId="0" applyFont="1" applyFill="1" applyBorder="1" applyAlignment="1">
      <alignment horizontal="center" wrapText="1"/>
    </xf>
    <xf numFmtId="9" fontId="8" fillId="0" borderId="0" xfId="0" applyNumberFormat="1" applyFont="1" applyFill="1" applyBorder="1" applyAlignment="1">
      <alignment horizontal="right" vertical="center" wrapText="1"/>
    </xf>
    <xf numFmtId="164" fontId="8" fillId="78" borderId="0" xfId="0" applyNumberFormat="1" applyFont="1" applyFill="1" applyBorder="1" applyAlignment="1">
      <alignment horizontal="right" wrapText="1"/>
    </xf>
    <xf numFmtId="164" fontId="8" fillId="0" borderId="0" xfId="0" applyNumberFormat="1" applyFont="1" applyFill="1" applyBorder="1" applyAlignment="1">
      <alignment horizontal="right" wrapText="1"/>
    </xf>
    <xf numFmtId="9" fontId="8" fillId="0" borderId="0" xfId="7" applyFont="1" applyFill="1" applyBorder="1" applyAlignment="1">
      <alignment horizontal="right" wrapText="1"/>
    </xf>
    <xf numFmtId="0" fontId="0" fillId="0" borderId="0" xfId="0" applyFill="1" applyBorder="1" applyAlignment="1">
      <alignment wrapText="1"/>
    </xf>
    <xf numFmtId="165" fontId="9" fillId="78" borderId="0" xfId="2" applyNumberFormat="1" applyFont="1" applyFill="1" applyBorder="1" applyAlignment="1">
      <alignment horizontal="right" wrapText="1"/>
    </xf>
    <xf numFmtId="165" fontId="9" fillId="0" borderId="0" xfId="2" applyNumberFormat="1" applyFont="1" applyFill="1" applyBorder="1" applyAlignment="1">
      <alignment horizontal="right" wrapText="1"/>
    </xf>
    <xf numFmtId="0" fontId="8" fillId="78" borderId="0" xfId="0" applyFont="1" applyFill="1" applyBorder="1" applyAlignment="1">
      <alignment horizontal="right" wrapText="1"/>
    </xf>
    <xf numFmtId="0" fontId="8" fillId="0" borderId="68" xfId="0" applyFont="1" applyFill="1" applyBorder="1" applyAlignment="1">
      <alignment horizontal="center" vertical="center" wrapText="1"/>
    </xf>
    <xf numFmtId="0" fontId="8" fillId="0" borderId="68" xfId="0" applyFont="1" applyFill="1" applyBorder="1" applyAlignment="1">
      <alignment wrapText="1"/>
    </xf>
    <xf numFmtId="9" fontId="8" fillId="0" borderId="68" xfId="0" applyNumberFormat="1" applyFont="1" applyFill="1" applyBorder="1" applyAlignment="1">
      <alignment horizontal="right" vertical="center" wrapText="1"/>
    </xf>
    <xf numFmtId="0" fontId="8" fillId="0" borderId="63" xfId="0" applyFont="1" applyFill="1" applyBorder="1" applyAlignment="1">
      <alignment horizontal="center" wrapText="1"/>
    </xf>
    <xf numFmtId="0" fontId="8" fillId="0" borderId="63" xfId="0" applyFont="1" applyFill="1" applyBorder="1" applyAlignment="1">
      <alignment wrapText="1"/>
    </xf>
    <xf numFmtId="0" fontId="8" fillId="0" borderId="63" xfId="0" applyFont="1" applyFill="1" applyBorder="1" applyAlignment="1">
      <alignment horizontal="right" wrapText="1"/>
    </xf>
    <xf numFmtId="9" fontId="8" fillId="0" borderId="63" xfId="0" applyNumberFormat="1" applyFont="1" applyFill="1" applyBorder="1" applyAlignment="1">
      <alignment horizontal="right" vertical="center" wrapText="1"/>
    </xf>
    <xf numFmtId="41" fontId="8" fillId="0" borderId="0" xfId="0" applyNumberFormat="1" applyFont="1" applyFill="1" applyBorder="1" applyAlignment="1">
      <alignment wrapText="1"/>
    </xf>
    <xf numFmtId="41" fontId="9" fillId="0" borderId="0" xfId="0" applyNumberFormat="1" applyFont="1" applyFill="1" applyBorder="1" applyAlignment="1">
      <alignment wrapText="1"/>
    </xf>
    <xf numFmtId="0" fontId="112" fillId="78" borderId="0" xfId="0" applyFont="1" applyFill="1" applyBorder="1" applyAlignment="1">
      <alignment horizontal="right" wrapText="1"/>
    </xf>
    <xf numFmtId="0" fontId="112" fillId="0" borderId="0" xfId="0" applyFont="1" applyFill="1" applyBorder="1" applyAlignment="1">
      <alignment horizontal="right" wrapText="1"/>
    </xf>
    <xf numFmtId="0" fontId="112" fillId="0" borderId="0" xfId="0" applyFont="1" applyFill="1" applyBorder="1" applyAlignment="1">
      <alignment wrapText="1"/>
    </xf>
    <xf numFmtId="0" fontId="0" fillId="0" borderId="0" xfId="0" applyFill="1" applyBorder="1" applyAlignment="1">
      <alignment horizontal="right" wrapText="1"/>
    </xf>
    <xf numFmtId="0" fontId="0" fillId="78" borderId="0" xfId="0" applyFill="1" applyBorder="1" applyAlignment="1">
      <alignment horizontal="right" wrapText="1"/>
    </xf>
    <xf numFmtId="0" fontId="8" fillId="0" borderId="63" xfId="0" applyFont="1" applyBorder="1" applyAlignment="1">
      <alignment vertical="center" wrapText="1"/>
    </xf>
    <xf numFmtId="9" fontId="8" fillId="0" borderId="52" xfId="7" applyFont="1" applyBorder="1" applyAlignment="1">
      <alignment horizontal="center" vertical="center"/>
    </xf>
    <xf numFmtId="0" fontId="8" fillId="0" borderId="0" xfId="0" applyFont="1" applyAlignment="1">
      <alignment horizontal="left" wrapText="1"/>
    </xf>
    <xf numFmtId="0" fontId="8" fillId="0" borderId="69" xfId="0" applyFont="1" applyBorder="1" applyAlignment="1">
      <alignment wrapText="1"/>
    </xf>
    <xf numFmtId="0" fontId="9" fillId="0" borderId="91" xfId="755" applyFont="1" applyFill="1" applyBorder="1" applyAlignment="1">
      <alignment horizontal="left"/>
    </xf>
    <xf numFmtId="0" fontId="8" fillId="0" borderId="66" xfId="0" applyFont="1" applyFill="1" applyBorder="1" applyAlignment="1">
      <alignment horizontal="center" vertical="center" wrapText="1"/>
    </xf>
    <xf numFmtId="9" fontId="9" fillId="0" borderId="0" xfId="7" applyFont="1" applyFill="1" applyAlignment="1">
      <alignment horizontal="center"/>
    </xf>
    <xf numFmtId="1" fontId="9" fillId="0" borderId="92" xfId="0" applyNumberFormat="1" applyFont="1" applyFill="1" applyBorder="1" applyAlignment="1">
      <alignment horizontal="center" vertical="center"/>
    </xf>
    <xf numFmtId="9" fontId="9" fillId="0" borderId="92" xfId="0" applyNumberFormat="1" applyFont="1" applyFill="1" applyBorder="1" applyAlignment="1">
      <alignment horizontal="center" vertical="center"/>
    </xf>
    <xf numFmtId="3" fontId="9" fillId="0" borderId="92" xfId="0" applyNumberFormat="1" applyFont="1" applyFill="1" applyBorder="1" applyAlignment="1">
      <alignment horizontal="center" vertical="center"/>
    </xf>
    <xf numFmtId="1" fontId="8" fillId="0" borderId="0" xfId="0" applyNumberFormat="1" applyFont="1" applyFill="1" applyAlignment="1">
      <alignment horizontal="center"/>
    </xf>
    <xf numFmtId="9" fontId="9" fillId="0" borderId="92" xfId="7" applyFont="1" applyFill="1" applyBorder="1" applyAlignment="1">
      <alignment horizontal="center" vertical="center"/>
    </xf>
    <xf numFmtId="0" fontId="9" fillId="0" borderId="0" xfId="0" applyFont="1" applyFill="1" applyAlignment="1"/>
    <xf numFmtId="0" fontId="0" fillId="0" borderId="0" xfId="0" applyFill="1" applyBorder="1"/>
    <xf numFmtId="9" fontId="9" fillId="0" borderId="102" xfId="7" applyFont="1" applyBorder="1" applyAlignment="1">
      <alignment horizontal="center" vertical="center" wrapText="1"/>
    </xf>
    <xf numFmtId="3" fontId="119" fillId="76" borderId="29" xfId="0" applyNumberFormat="1" applyFont="1" applyFill="1" applyBorder="1" applyAlignment="1">
      <alignment horizontal="right" vertical="center" wrapText="1"/>
    </xf>
    <xf numFmtId="0" fontId="119" fillId="76" borderId="29" xfId="0" applyFont="1" applyFill="1" applyBorder="1" applyAlignment="1">
      <alignment horizontal="right" vertical="center" wrapText="1"/>
    </xf>
    <xf numFmtId="0" fontId="76" fillId="76" borderId="29" xfId="0" applyFont="1" applyFill="1" applyBorder="1" applyAlignment="1">
      <alignment vertical="center" wrapText="1"/>
    </xf>
    <xf numFmtId="9" fontId="8" fillId="0" borderId="0" xfId="7" applyNumberFormat="1" applyFont="1" applyFill="1" applyBorder="1" applyAlignment="1">
      <alignment horizontal="center" vertical="center" wrapText="1"/>
    </xf>
    <xf numFmtId="0" fontId="25" fillId="0" borderId="0" xfId="0" applyFont="1" applyFill="1" applyBorder="1" applyAlignment="1">
      <alignment horizontal="left"/>
    </xf>
    <xf numFmtId="0" fontId="0" fillId="0" borderId="0" xfId="0"/>
    <xf numFmtId="0" fontId="0" fillId="0" borderId="0" xfId="0" applyFill="1" applyBorder="1"/>
    <xf numFmtId="0" fontId="9" fillId="0" borderId="0" xfId="0" applyFont="1" applyFill="1" applyBorder="1"/>
    <xf numFmtId="0" fontId="112" fillId="0" borderId="78" xfId="0" applyFont="1" applyBorder="1" applyAlignment="1">
      <alignment vertical="center" wrapText="1"/>
    </xf>
    <xf numFmtId="3" fontId="112" fillId="0" borderId="78" xfId="7" applyNumberFormat="1" applyFont="1" applyFill="1" applyBorder="1" applyAlignment="1">
      <alignment horizontal="right" vertical="center"/>
    </xf>
    <xf numFmtId="0" fontId="112" fillId="0" borderId="0" xfId="0" applyFont="1" applyAlignment="1">
      <alignment horizontal="right"/>
    </xf>
    <xf numFmtId="0" fontId="114" fillId="77" borderId="70" xfId="0" applyFont="1" applyFill="1" applyBorder="1" applyAlignment="1">
      <alignment vertical="center" wrapText="1"/>
    </xf>
    <xf numFmtId="0" fontId="114" fillId="84" borderId="73" xfId="0" applyFont="1" applyFill="1" applyBorder="1" applyAlignment="1">
      <alignment vertical="center"/>
    </xf>
    <xf numFmtId="0" fontId="114" fillId="84" borderId="73" xfId="0" applyFont="1" applyFill="1" applyBorder="1" applyAlignment="1">
      <alignment horizontal="center" vertical="center"/>
    </xf>
    <xf numFmtId="0" fontId="112" fillId="0" borderId="0" xfId="0" applyFont="1" applyAlignment="1">
      <alignment horizontal="left" wrapText="1"/>
    </xf>
    <xf numFmtId="177" fontId="112" fillId="0" borderId="0" xfId="0" applyNumberFormat="1" applyFont="1" applyAlignment="1">
      <alignment horizontal="center"/>
    </xf>
    <xf numFmtId="0" fontId="112" fillId="0" borderId="0" xfId="0" applyFont="1"/>
    <xf numFmtId="0" fontId="112" fillId="0" borderId="63" xfId="0" applyFont="1" applyBorder="1" applyAlignment="1">
      <alignment horizontal="left" wrapText="1"/>
    </xf>
    <xf numFmtId="177" fontId="112" fillId="0" borderId="63" xfId="0" applyNumberFormat="1" applyFont="1" applyBorder="1" applyAlignment="1">
      <alignment horizontal="center"/>
    </xf>
    <xf numFmtId="0" fontId="112" fillId="0" borderId="0" xfId="0" applyFont="1" applyAlignment="1">
      <alignment horizontal="center"/>
    </xf>
    <xf numFmtId="0" fontId="114" fillId="0" borderId="0" xfId="0" applyFont="1" applyFill="1" applyBorder="1" applyAlignment="1">
      <alignment horizontal="center" vertical="center"/>
    </xf>
    <xf numFmtId="177" fontId="112" fillId="0" borderId="0" xfId="0" applyNumberFormat="1" applyFont="1" applyFill="1" applyBorder="1" applyAlignment="1">
      <alignment horizontal="center"/>
    </xf>
    <xf numFmtId="3" fontId="112" fillId="0" borderId="78" xfId="7" applyNumberFormat="1" applyFont="1" applyBorder="1" applyAlignment="1">
      <alignment vertical="center"/>
    </xf>
    <xf numFmtId="3" fontId="9" fillId="0" borderId="0" xfId="0" applyNumberFormat="1" applyFont="1" applyBorder="1" applyAlignment="1">
      <alignment horizontal="center" vertical="center" wrapText="1"/>
    </xf>
    <xf numFmtId="3" fontId="8" fillId="0" borderId="25" xfId="0" applyNumberFormat="1" applyFont="1" applyBorder="1" applyAlignment="1">
      <alignment horizontal="center" vertical="center" wrapText="1"/>
    </xf>
    <xf numFmtId="0" fontId="0" fillId="0" borderId="0" xfId="0"/>
    <xf numFmtId="0" fontId="9" fillId="0" borderId="0" xfId="0" applyFont="1" applyFill="1" applyAlignment="1"/>
    <xf numFmtId="0" fontId="0" fillId="0" borderId="0" xfId="0" applyFill="1" applyBorder="1"/>
    <xf numFmtId="0" fontId="9" fillId="0" borderId="0" xfId="0" applyFont="1" applyFill="1" applyBorder="1"/>
    <xf numFmtId="2" fontId="76" fillId="0" borderId="25" xfId="0" applyNumberFormat="1" applyFont="1" applyFill="1" applyBorder="1" applyAlignment="1">
      <alignment horizontal="center" vertical="center"/>
    </xf>
    <xf numFmtId="0" fontId="21" fillId="0" borderId="0" xfId="0" applyFont="1"/>
    <xf numFmtId="0" fontId="0" fillId="0" borderId="0" xfId="0"/>
    <xf numFmtId="0" fontId="9" fillId="0" borderId="0" xfId="0" applyFont="1"/>
    <xf numFmtId="0" fontId="19" fillId="80" borderId="0" xfId="0" applyFont="1" applyFill="1" applyAlignment="1">
      <alignment vertical="center"/>
    </xf>
    <xf numFmtId="0" fontId="25" fillId="0" borderId="0" xfId="0" applyFont="1" applyAlignment="1">
      <alignment vertical="center"/>
    </xf>
    <xf numFmtId="0" fontId="9" fillId="0" borderId="0" xfId="0" applyFont="1" applyFill="1" applyBorder="1" applyAlignment="1"/>
    <xf numFmtId="9" fontId="8" fillId="0" borderId="90" xfId="1" applyNumberFormat="1" applyFont="1" applyFill="1" applyBorder="1" applyAlignment="1">
      <alignment horizontal="center" vertical="center"/>
    </xf>
    <xf numFmtId="168" fontId="8" fillId="0" borderId="0" xfId="0" applyNumberFormat="1" applyFont="1" applyFill="1" applyAlignment="1">
      <alignment horizontal="center"/>
    </xf>
    <xf numFmtId="4" fontId="0" fillId="0" borderId="0" xfId="0" applyNumberFormat="1" applyFill="1" applyBorder="1" applyAlignment="1">
      <alignment horizontal="center"/>
    </xf>
    <xf numFmtId="4" fontId="0" fillId="0" borderId="63" xfId="0" applyNumberFormat="1" applyFill="1" applyBorder="1" applyAlignment="1">
      <alignment horizontal="center"/>
    </xf>
    <xf numFmtId="4" fontId="8" fillId="0" borderId="0" xfId="0" applyNumberFormat="1" applyFont="1" applyFill="1" applyBorder="1" applyAlignment="1">
      <alignment horizontal="center"/>
    </xf>
    <xf numFmtId="185" fontId="59" fillId="0" borderId="0" xfId="1959" applyNumberFormat="1" applyFont="1"/>
    <xf numFmtId="43" fontId="9" fillId="0" borderId="0" xfId="0" applyNumberFormat="1" applyFont="1" applyFill="1" applyAlignment="1"/>
    <xf numFmtId="2" fontId="8" fillId="0" borderId="0" xfId="0" applyNumberFormat="1" applyFont="1" applyBorder="1" applyAlignment="1">
      <alignment horizontal="center" vertical="center" wrapText="1"/>
    </xf>
    <xf numFmtId="0" fontId="9" fillId="0" borderId="0" xfId="0" applyFont="1" applyBorder="1" applyAlignment="1">
      <alignment horizontal="left" vertical="center" wrapText="1"/>
    </xf>
    <xf numFmtId="166" fontId="9" fillId="0" borderId="0" xfId="7" applyNumberFormat="1" applyFont="1" applyBorder="1" applyAlignment="1">
      <alignment horizontal="center" vertical="center" wrapText="1"/>
    </xf>
    <xf numFmtId="166" fontId="9" fillId="0" borderId="0" xfId="7" applyNumberFormat="1" applyFont="1" applyFill="1" applyBorder="1" applyAlignment="1"/>
    <xf numFmtId="2" fontId="8" fillId="0" borderId="0" xfId="1" applyNumberFormat="1" applyFont="1" applyFill="1" applyBorder="1" applyAlignment="1">
      <alignment horizontal="center" vertical="center"/>
    </xf>
    <xf numFmtId="2" fontId="8" fillId="0" borderId="0" xfId="0" applyNumberFormat="1" applyFont="1" applyFill="1" applyBorder="1" applyAlignment="1">
      <alignment horizontal="center" vertical="center"/>
    </xf>
    <xf numFmtId="2" fontId="8" fillId="0" borderId="0" xfId="2" applyNumberFormat="1" applyFont="1" applyFill="1" applyBorder="1" applyAlignment="1">
      <alignment horizontal="center" vertical="center"/>
    </xf>
    <xf numFmtId="2" fontId="8" fillId="0" borderId="63" xfId="1" applyNumberFormat="1" applyFont="1" applyFill="1" applyBorder="1" applyAlignment="1">
      <alignment horizontal="center" vertical="center"/>
    </xf>
    <xf numFmtId="3" fontId="8" fillId="0" borderId="0" xfId="1" applyNumberFormat="1" applyFont="1" applyFill="1" applyBorder="1" applyAlignment="1">
      <alignment horizontal="center" vertical="center" wrapText="1"/>
    </xf>
    <xf numFmtId="3" fontId="8" fillId="0" borderId="63" xfId="1" applyNumberFormat="1" applyFont="1" applyFill="1" applyBorder="1" applyAlignment="1">
      <alignment horizontal="center" vertical="center" wrapText="1"/>
    </xf>
    <xf numFmtId="0" fontId="9" fillId="0" borderId="43" xfId="0" applyFont="1" applyFill="1" applyBorder="1"/>
    <xf numFmtId="3" fontId="9" fillId="0" borderId="0" xfId="1" applyNumberFormat="1" applyFont="1" applyFill="1" applyBorder="1" applyAlignment="1">
      <alignment horizontal="center" vertical="center" wrapText="1"/>
    </xf>
    <xf numFmtId="9" fontId="9" fillId="0" borderId="0" xfId="7" applyFont="1" applyFill="1" applyBorder="1" applyAlignment="1">
      <alignment horizontal="center" vertical="center"/>
    </xf>
    <xf numFmtId="4" fontId="8" fillId="0" borderId="0" xfId="1" applyNumberFormat="1" applyFont="1" applyFill="1" applyBorder="1" applyAlignment="1">
      <alignment horizontal="center" vertical="center" wrapText="1"/>
    </xf>
    <xf numFmtId="4" fontId="8" fillId="0" borderId="63" xfId="1" applyNumberFormat="1" applyFont="1" applyFill="1" applyBorder="1" applyAlignment="1">
      <alignment horizontal="center" vertical="center" wrapText="1"/>
    </xf>
    <xf numFmtId="44" fontId="76" fillId="81" borderId="25" xfId="2" applyFont="1" applyFill="1" applyBorder="1" applyAlignment="1">
      <alignment horizontal="center" vertical="center"/>
    </xf>
    <xf numFmtId="0" fontId="0" fillId="0" borderId="0" xfId="0"/>
    <xf numFmtId="0" fontId="25" fillId="0" borderId="0" xfId="0" applyFont="1" applyAlignment="1">
      <alignment vertical="center"/>
    </xf>
    <xf numFmtId="0" fontId="9" fillId="0" borderId="0" xfId="0" applyFont="1" applyAlignment="1">
      <alignment vertical="center"/>
    </xf>
    <xf numFmtId="0" fontId="0" fillId="0" borderId="0" xfId="0" applyFill="1" applyBorder="1"/>
    <xf numFmtId="0" fontId="0" fillId="4" borderId="113" xfId="0" applyFill="1" applyBorder="1"/>
    <xf numFmtId="44" fontId="76" fillId="81" borderId="113" xfId="2" applyFont="1" applyFill="1" applyBorder="1" applyAlignment="1">
      <alignment horizontal="center" vertical="center"/>
    </xf>
    <xf numFmtId="44" fontId="76" fillId="4" borderId="113" xfId="2" applyFont="1" applyFill="1" applyBorder="1" applyAlignment="1">
      <alignment horizontal="center" vertical="center"/>
    </xf>
    <xf numFmtId="0" fontId="110" fillId="0" borderId="113" xfId="0" applyFont="1" applyFill="1" applyBorder="1" applyAlignment="1">
      <alignment horizontal="left" vertical="center"/>
    </xf>
    <xf numFmtId="0" fontId="9" fillId="0" borderId="0" xfId="0" applyFont="1" applyFill="1" applyAlignment="1"/>
    <xf numFmtId="0" fontId="107" fillId="78" borderId="24" xfId="1" applyNumberFormat="1" applyFont="1" applyFill="1" applyBorder="1" applyAlignment="1">
      <alignment horizontal="center" wrapText="1"/>
    </xf>
    <xf numFmtId="0" fontId="0" fillId="0" borderId="0" xfId="0" applyFill="1" applyBorder="1"/>
    <xf numFmtId="0" fontId="12" fillId="0" borderId="0" xfId="0" applyFont="1" applyFill="1" applyBorder="1"/>
    <xf numFmtId="0" fontId="9" fillId="0" borderId="0" xfId="0" applyFont="1" applyFill="1" applyBorder="1"/>
    <xf numFmtId="43" fontId="0" fillId="0" borderId="0" xfId="0" applyNumberFormat="1" applyFill="1" applyBorder="1" applyAlignment="1">
      <alignment horizontal="right"/>
    </xf>
    <xf numFmtId="165" fontId="110" fillId="81" borderId="113" xfId="2" applyNumberFormat="1" applyFont="1" applyFill="1" applyBorder="1" applyAlignment="1">
      <alignment horizontal="center" vertical="center"/>
    </xf>
    <xf numFmtId="0" fontId="146" fillId="77" borderId="26" xfId="0" applyFont="1" applyFill="1" applyBorder="1" applyAlignment="1">
      <alignment horizontal="center" vertical="center" wrapText="1"/>
    </xf>
    <xf numFmtId="0" fontId="144" fillId="81" borderId="25" xfId="0" applyFont="1" applyFill="1" applyBorder="1" applyAlignment="1">
      <alignment horizontal="center" vertical="center" wrapText="1"/>
    </xf>
    <xf numFmtId="3" fontId="144" fillId="81" borderId="25" xfId="0" applyNumberFormat="1" applyFont="1" applyFill="1" applyBorder="1" applyAlignment="1">
      <alignment horizontal="center" vertical="center" wrapText="1"/>
    </xf>
    <xf numFmtId="9" fontId="144" fillId="81" borderId="25" xfId="0" applyNumberFormat="1" applyFont="1" applyFill="1" applyBorder="1" applyAlignment="1">
      <alignment horizontal="center" vertical="center" wrapText="1"/>
    </xf>
    <xf numFmtId="10" fontId="144" fillId="81" borderId="25" xfId="0" applyNumberFormat="1" applyFont="1" applyFill="1" applyBorder="1" applyAlignment="1">
      <alignment horizontal="center" vertical="center" wrapText="1"/>
    </xf>
    <xf numFmtId="0" fontId="144" fillId="0" borderId="25" xfId="0" applyFont="1" applyBorder="1" applyAlignment="1">
      <alignment horizontal="center" vertical="center" wrapText="1"/>
    </xf>
    <xf numFmtId="3" fontId="144" fillId="0" borderId="25" xfId="0" applyNumberFormat="1" applyFont="1" applyBorder="1" applyAlignment="1">
      <alignment horizontal="center" vertical="center" wrapText="1"/>
    </xf>
    <xf numFmtId="9" fontId="144" fillId="0" borderId="25" xfId="0" applyNumberFormat="1" applyFont="1" applyBorder="1" applyAlignment="1">
      <alignment horizontal="center" vertical="center" wrapText="1"/>
    </xf>
    <xf numFmtId="10" fontId="144" fillId="0" borderId="25" xfId="0" applyNumberFormat="1" applyFont="1" applyBorder="1" applyAlignment="1">
      <alignment horizontal="center" vertical="center" wrapText="1"/>
    </xf>
    <xf numFmtId="0" fontId="93" fillId="81" borderId="29" xfId="0" applyFont="1" applyFill="1" applyBorder="1" applyAlignment="1">
      <alignment horizontal="center" vertical="center" wrapText="1"/>
    </xf>
    <xf numFmtId="3" fontId="93" fillId="81" borderId="29" xfId="0" applyNumberFormat="1" applyFont="1" applyFill="1" applyBorder="1" applyAlignment="1">
      <alignment horizontal="center" vertical="center" wrapText="1"/>
    </xf>
    <xf numFmtId="9" fontId="93" fillId="81" borderId="29" xfId="0" applyNumberFormat="1" applyFont="1" applyFill="1" applyBorder="1" applyAlignment="1">
      <alignment horizontal="center" vertical="center" wrapText="1"/>
    </xf>
    <xf numFmtId="10" fontId="93" fillId="81" borderId="29" xfId="0" applyNumberFormat="1" applyFont="1" applyFill="1" applyBorder="1" applyAlignment="1">
      <alignment horizontal="center" vertical="center" wrapText="1"/>
    </xf>
    <xf numFmtId="0" fontId="144" fillId="81" borderId="0" xfId="0" applyFont="1" applyFill="1" applyBorder="1" applyAlignment="1">
      <alignment horizontal="center" vertical="center" wrapText="1"/>
    </xf>
    <xf numFmtId="0" fontId="93" fillId="81" borderId="0" xfId="0" applyFont="1" applyFill="1" applyBorder="1" applyAlignment="1">
      <alignment horizontal="center" vertical="center" wrapText="1"/>
    </xf>
    <xf numFmtId="3" fontId="93" fillId="81" borderId="0" xfId="0" applyNumberFormat="1" applyFont="1" applyFill="1" applyBorder="1" applyAlignment="1">
      <alignment horizontal="center" vertical="center" wrapText="1"/>
    </xf>
    <xf numFmtId="9" fontId="93" fillId="81" borderId="0" xfId="0" applyNumberFormat="1" applyFont="1" applyFill="1" applyBorder="1" applyAlignment="1">
      <alignment horizontal="center" vertical="center" wrapText="1"/>
    </xf>
    <xf numFmtId="10" fontId="93" fillId="81" borderId="0" xfId="0" applyNumberFormat="1" applyFont="1" applyFill="1" applyBorder="1" applyAlignment="1">
      <alignment horizontal="center" vertical="center" wrapText="1"/>
    </xf>
    <xf numFmtId="4" fontId="144" fillId="81" borderId="25" xfId="0" applyNumberFormat="1" applyFont="1" applyFill="1" applyBorder="1" applyAlignment="1">
      <alignment horizontal="center" vertical="center" wrapText="1"/>
    </xf>
    <xf numFmtId="4" fontId="144" fillId="0" borderId="25" xfId="0" applyNumberFormat="1" applyFont="1" applyBorder="1" applyAlignment="1">
      <alignment horizontal="center" vertical="center" wrapText="1"/>
    </xf>
    <xf numFmtId="4" fontId="93" fillId="81" borderId="29" xfId="0" applyNumberFormat="1" applyFont="1" applyFill="1" applyBorder="1" applyAlignment="1">
      <alignment horizontal="center" vertical="center" wrapText="1"/>
    </xf>
    <xf numFmtId="4" fontId="93" fillId="81" borderId="0" xfId="0" applyNumberFormat="1" applyFont="1" applyFill="1" applyBorder="1" applyAlignment="1">
      <alignment horizontal="center" vertical="center" wrapText="1"/>
    </xf>
    <xf numFmtId="0" fontId="9" fillId="0" borderId="114" xfId="0" applyFont="1" applyFill="1" applyBorder="1" applyAlignment="1">
      <alignment horizontal="left" indent="1"/>
    </xf>
    <xf numFmtId="3" fontId="9" fillId="0" borderId="114" xfId="0" applyNumberFormat="1" applyFont="1" applyFill="1" applyBorder="1" applyAlignment="1">
      <alignment horizontal="center"/>
    </xf>
    <xf numFmtId="165" fontId="0" fillId="0" borderId="0" xfId="0" applyNumberFormat="1" applyAlignment="1">
      <alignment horizontal="right"/>
    </xf>
    <xf numFmtId="0" fontId="9" fillId="4" borderId="113" xfId="0" applyFont="1" applyFill="1" applyBorder="1"/>
    <xf numFmtId="44" fontId="110" fillId="81" borderId="113" xfId="2" applyFont="1" applyFill="1" applyBorder="1" applyAlignment="1">
      <alignment horizontal="center" vertical="center"/>
    </xf>
    <xf numFmtId="3" fontId="0" fillId="0" borderId="0" xfId="0" applyNumberFormat="1" applyFill="1" applyBorder="1" applyAlignment="1">
      <alignment horizontal="right"/>
    </xf>
    <xf numFmtId="3" fontId="25" fillId="0" borderId="0" xfId="0" applyNumberFormat="1" applyFont="1" applyFill="1" applyBorder="1" applyAlignment="1">
      <alignment horizontal="left" indent="1"/>
    </xf>
    <xf numFmtId="0" fontId="22" fillId="0" borderId="0" xfId="3" applyFont="1" applyFill="1" applyBorder="1" applyAlignment="1" applyProtection="1"/>
    <xf numFmtId="0" fontId="9" fillId="0" borderId="0" xfId="0" applyFont="1" applyAlignment="1">
      <alignment horizontal="left"/>
    </xf>
    <xf numFmtId="0" fontId="9" fillId="0" borderId="0" xfId="0" applyFont="1" applyFill="1" applyBorder="1" applyAlignment="1">
      <alignment horizontal="center"/>
    </xf>
    <xf numFmtId="0" fontId="15" fillId="3" borderId="0" xfId="6" applyFont="1" applyFill="1" applyAlignment="1">
      <alignment horizontal="center" vertical="center"/>
    </xf>
    <xf numFmtId="0" fontId="16" fillId="3" borderId="0" xfId="6" applyFont="1" applyFill="1" applyAlignment="1">
      <alignment horizontal="center" vertical="center"/>
    </xf>
    <xf numFmtId="43" fontId="17" fillId="3" borderId="0" xfId="1" applyFont="1" applyFill="1" applyAlignment="1">
      <alignment horizontal="center" wrapText="1"/>
    </xf>
    <xf numFmtId="43" fontId="17" fillId="3" borderId="0" xfId="1" applyFont="1" applyFill="1" applyAlignment="1">
      <alignment horizontal="center"/>
    </xf>
    <xf numFmtId="0" fontId="8" fillId="3" borderId="0" xfId="5" applyFont="1" applyFill="1" applyAlignment="1">
      <alignment horizontal="justify" vertical="center" wrapText="1"/>
    </xf>
    <xf numFmtId="0" fontId="9" fillId="4" borderId="0" xfId="0" applyFont="1" applyFill="1" applyBorder="1" applyAlignment="1">
      <alignment horizontal="center"/>
    </xf>
    <xf numFmtId="43" fontId="104" fillId="3" borderId="0" xfId="1" applyFont="1" applyFill="1" applyAlignment="1">
      <alignment horizontal="center" vertical="center" wrapText="1"/>
    </xf>
    <xf numFmtId="0" fontId="76" fillId="0" borderId="113" xfId="0" applyFont="1" applyFill="1" applyBorder="1" applyAlignment="1">
      <alignment horizontal="left" vertical="center"/>
    </xf>
    <xf numFmtId="43" fontId="105" fillId="0" borderId="0" xfId="0" applyNumberFormat="1" applyFont="1" applyAlignment="1"/>
    <xf numFmtId="0" fontId="0" fillId="0" borderId="0" xfId="0" applyAlignment="1"/>
    <xf numFmtId="0" fontId="109" fillId="77" borderId="0" xfId="0" applyFont="1" applyFill="1" applyAlignment="1">
      <alignment horizontal="center" vertical="center" wrapText="1"/>
    </xf>
    <xf numFmtId="0" fontId="109" fillId="77" borderId="25" xfId="0" applyFont="1" applyFill="1" applyBorder="1" applyAlignment="1">
      <alignment horizontal="center" vertical="center" wrapText="1"/>
    </xf>
    <xf numFmtId="0" fontId="21" fillId="0" borderId="0" xfId="0" applyFont="1"/>
    <xf numFmtId="0" fontId="0" fillId="0" borderId="0" xfId="0"/>
    <xf numFmtId="0" fontId="9" fillId="0" borderId="0" xfId="0" applyFont="1"/>
    <xf numFmtId="0" fontId="19" fillId="80" borderId="0" xfId="0" applyFont="1" applyFill="1" applyAlignment="1">
      <alignment vertical="center"/>
    </xf>
    <xf numFmtId="0" fontId="0" fillId="76" borderId="0" xfId="0" applyFill="1" applyAlignment="1"/>
    <xf numFmtId="0" fontId="25" fillId="0" borderId="0" xfId="0" applyFont="1" applyAlignment="1">
      <alignment vertical="center"/>
    </xf>
    <xf numFmtId="3" fontId="8" fillId="0" borderId="97" xfId="0" applyNumberFormat="1" applyFont="1" applyBorder="1" applyAlignment="1">
      <alignment horizontal="center" vertical="center" wrapText="1"/>
    </xf>
    <xf numFmtId="4" fontId="8" fillId="0" borderId="97" xfId="0" applyNumberFormat="1" applyFont="1" applyFill="1" applyBorder="1" applyAlignment="1">
      <alignment horizontal="center" vertical="center" wrapText="1"/>
    </xf>
    <xf numFmtId="0" fontId="19" fillId="0" borderId="0" xfId="0" applyFont="1" applyFill="1" applyAlignment="1">
      <alignment vertical="center"/>
    </xf>
    <xf numFmtId="3" fontId="8" fillId="0" borderId="30" xfId="0" applyNumberFormat="1" applyFont="1" applyBorder="1" applyAlignment="1">
      <alignment horizontal="center" vertical="center" wrapText="1"/>
    </xf>
    <xf numFmtId="3" fontId="8" fillId="0" borderId="25" xfId="0" applyNumberFormat="1" applyFont="1" applyBorder="1" applyAlignment="1">
      <alignment horizontal="center" vertical="center" wrapText="1"/>
    </xf>
    <xf numFmtId="3" fontId="9" fillId="0" borderId="0" xfId="0" applyNumberFormat="1" applyFont="1" applyBorder="1" applyAlignment="1">
      <alignment horizontal="center" vertical="center" wrapText="1"/>
    </xf>
    <xf numFmtId="3" fontId="9" fillId="0" borderId="30" xfId="0" applyNumberFormat="1" applyFont="1" applyBorder="1" applyAlignment="1">
      <alignment horizontal="center" vertical="center" wrapText="1"/>
    </xf>
    <xf numFmtId="3" fontId="9" fillId="0" borderId="25" xfId="0" applyNumberFormat="1" applyFont="1" applyBorder="1" applyAlignment="1">
      <alignment horizontal="center" vertical="center" wrapText="1"/>
    </xf>
    <xf numFmtId="2" fontId="76" fillId="0" borderId="36" xfId="0" applyNumberFormat="1" applyFont="1" applyFill="1" applyBorder="1" applyAlignment="1">
      <alignment horizontal="center" vertical="center" wrapText="1"/>
    </xf>
    <xf numFmtId="2" fontId="76" fillId="0" borderId="0" xfId="0" applyNumberFormat="1" applyFont="1" applyFill="1" applyBorder="1" applyAlignment="1">
      <alignment horizontal="center" vertical="center" wrapText="1"/>
    </xf>
    <xf numFmtId="2" fontId="76" fillId="0" borderId="25" xfId="0" applyNumberFormat="1" applyFont="1" applyFill="1" applyBorder="1" applyAlignment="1">
      <alignment horizontal="center" vertical="center" wrapText="1"/>
    </xf>
    <xf numFmtId="0" fontId="109" fillId="77" borderId="34" xfId="0" applyFont="1" applyFill="1" applyBorder="1" applyAlignment="1">
      <alignment horizontal="center" vertical="center" wrapText="1"/>
    </xf>
    <xf numFmtId="0" fontId="109" fillId="77" borderId="35" xfId="0" applyFont="1" applyFill="1" applyBorder="1" applyAlignment="1">
      <alignment horizontal="center" vertical="center" wrapText="1"/>
    </xf>
    <xf numFmtId="4" fontId="8" fillId="0" borderId="30" xfId="0" applyNumberFormat="1" applyFont="1" applyFill="1" applyBorder="1" applyAlignment="1">
      <alignment horizontal="center" vertical="center" wrapText="1"/>
    </xf>
    <xf numFmtId="4" fontId="8" fillId="0" borderId="0" xfId="0" applyNumberFormat="1" applyFont="1" applyFill="1" applyBorder="1" applyAlignment="1">
      <alignment horizontal="center" vertical="center" wrapText="1"/>
    </xf>
    <xf numFmtId="4" fontId="8" fillId="0" borderId="78" xfId="0" applyNumberFormat="1" applyFont="1" applyFill="1" applyBorder="1" applyAlignment="1">
      <alignment horizontal="center" vertical="center" wrapText="1"/>
    </xf>
    <xf numFmtId="2" fontId="76" fillId="0" borderId="30" xfId="0" applyNumberFormat="1" applyFont="1" applyFill="1" applyBorder="1" applyAlignment="1">
      <alignment horizontal="center" vertical="center" wrapText="1"/>
    </xf>
    <xf numFmtId="0" fontId="76" fillId="0" borderId="0" xfId="0" applyFont="1" applyFill="1" applyBorder="1" applyAlignment="1">
      <alignment horizontal="center" vertical="center"/>
    </xf>
    <xf numFmtId="0" fontId="76" fillId="0" borderId="98" xfId="0" applyFont="1" applyFill="1" applyBorder="1" applyAlignment="1">
      <alignment horizontal="center" vertical="center"/>
    </xf>
    <xf numFmtId="2" fontId="76" fillId="0" borderId="113" xfId="0" applyNumberFormat="1" applyFont="1" applyFill="1" applyBorder="1" applyAlignment="1">
      <alignment horizontal="left" vertical="center" wrapText="1"/>
    </xf>
    <xf numFmtId="0" fontId="120" fillId="77" borderId="0" xfId="0" applyFont="1" applyFill="1" applyAlignment="1">
      <alignment horizontal="center" vertical="center" wrapText="1"/>
    </xf>
    <xf numFmtId="0" fontId="120" fillId="77" borderId="26" xfId="0" applyFont="1" applyFill="1" applyBorder="1" applyAlignment="1">
      <alignment horizontal="center" vertical="center" wrapText="1"/>
    </xf>
    <xf numFmtId="0" fontId="144" fillId="81" borderId="36" xfId="0" applyFont="1" applyFill="1" applyBorder="1" applyAlignment="1">
      <alignment horizontal="center" vertical="center" wrapText="1"/>
    </xf>
    <xf numFmtId="0" fontId="144" fillId="81" borderId="0" xfId="0" applyFont="1" applyFill="1" applyAlignment="1">
      <alignment horizontal="center" vertical="center" wrapText="1"/>
    </xf>
    <xf numFmtId="0" fontId="144" fillId="81" borderId="29" xfId="0" applyFont="1" applyFill="1" applyBorder="1" applyAlignment="1">
      <alignment horizontal="center" vertical="center" wrapText="1"/>
    </xf>
    <xf numFmtId="0" fontId="120" fillId="77" borderId="0" xfId="0" applyFont="1" applyFill="1" applyAlignment="1">
      <alignment horizontal="left" vertical="center" wrapText="1"/>
    </xf>
    <xf numFmtId="0" fontId="120" fillId="77" borderId="26" xfId="0" applyFont="1" applyFill="1" applyBorder="1" applyAlignment="1">
      <alignment horizontal="left" vertical="center" wrapText="1"/>
    </xf>
    <xf numFmtId="0" fontId="145" fillId="77" borderId="0" xfId="0" applyFont="1" applyFill="1" applyAlignment="1">
      <alignment horizontal="center" vertical="center" wrapText="1"/>
    </xf>
    <xf numFmtId="0" fontId="145" fillId="77" borderId="26" xfId="0" applyFont="1" applyFill="1" applyBorder="1" applyAlignment="1">
      <alignment horizontal="center" vertical="center" wrapText="1"/>
    </xf>
    <xf numFmtId="0" fontId="107" fillId="78" borderId="0" xfId="0" applyFont="1" applyFill="1" applyAlignment="1">
      <alignment horizontal="center"/>
    </xf>
    <xf numFmtId="0" fontId="107" fillId="78" borderId="85" xfId="0" applyFont="1" applyFill="1" applyBorder="1" applyAlignment="1">
      <alignment horizontal="center" wrapText="1"/>
    </xf>
    <xf numFmtId="0" fontId="107" fillId="78" borderId="83" xfId="0" applyFont="1" applyFill="1" applyBorder="1" applyAlignment="1">
      <alignment horizontal="center" wrapText="1"/>
    </xf>
    <xf numFmtId="0" fontId="107" fillId="78" borderId="61" xfId="0" applyFont="1" applyFill="1" applyBorder="1" applyAlignment="1">
      <alignment horizontal="center" wrapText="1"/>
    </xf>
    <xf numFmtId="0" fontId="107" fillId="78" borderId="57" xfId="0" applyFont="1" applyFill="1" applyBorder="1" applyAlignment="1">
      <alignment horizontal="center" wrapText="1"/>
    </xf>
    <xf numFmtId="0" fontId="107" fillId="78" borderId="62" xfId="0" applyFont="1" applyFill="1" applyBorder="1" applyAlignment="1">
      <alignment horizontal="center" wrapText="1"/>
    </xf>
    <xf numFmtId="0" fontId="107" fillId="78" borderId="24" xfId="0" applyFont="1" applyFill="1" applyBorder="1" applyAlignment="1">
      <alignment horizontal="center" wrapText="1"/>
    </xf>
    <xf numFmtId="0" fontId="9" fillId="0" borderId="0" xfId="0" applyFont="1" applyFill="1" applyBorder="1" applyAlignment="1"/>
    <xf numFmtId="0" fontId="9" fillId="0" borderId="0" xfId="0" applyFont="1" applyAlignment="1">
      <alignment horizontal="left" vertical="center"/>
    </xf>
    <xf numFmtId="0" fontId="9" fillId="0" borderId="0" xfId="0" applyFont="1" applyAlignment="1"/>
    <xf numFmtId="0" fontId="0" fillId="76" borderId="0" xfId="0" applyFill="1" applyAlignment="1">
      <alignment horizontal="center"/>
    </xf>
    <xf numFmtId="0" fontId="107" fillId="78" borderId="0" xfId="0" applyFont="1" applyFill="1" applyBorder="1" applyAlignment="1">
      <alignment horizontal="center" wrapText="1"/>
    </xf>
    <xf numFmtId="0" fontId="0" fillId="0" borderId="0" xfId="0" applyFill="1" applyAlignment="1"/>
    <xf numFmtId="0" fontId="107" fillId="78" borderId="24" xfId="1" applyNumberFormat="1" applyFont="1" applyFill="1" applyBorder="1" applyAlignment="1">
      <alignment horizontal="center" wrapText="1"/>
    </xf>
    <xf numFmtId="0" fontId="9" fillId="0" borderId="0" xfId="0" applyFont="1" applyBorder="1" applyAlignment="1">
      <alignment horizontal="left"/>
    </xf>
    <xf numFmtId="0" fontId="21" fillId="0" borderId="0" xfId="0" applyFont="1" applyFill="1" applyAlignment="1">
      <alignment vertical="center"/>
    </xf>
    <xf numFmtId="0" fontId="9" fillId="0" borderId="0" xfId="0" applyFont="1" applyFill="1" applyAlignment="1"/>
    <xf numFmtId="0" fontId="127" fillId="0" borderId="0" xfId="0" applyFont="1" applyFill="1" applyAlignment="1">
      <alignment vertical="center"/>
    </xf>
    <xf numFmtId="0" fontId="125" fillId="76" borderId="0" xfId="0" applyFont="1" applyFill="1" applyAlignment="1">
      <alignment horizontal="center" vertical="center"/>
    </xf>
    <xf numFmtId="0" fontId="9" fillId="0" borderId="0" xfId="0" applyFont="1" applyFill="1" applyBorder="1" applyAlignment="1">
      <alignment horizontal="left" vertical="center"/>
    </xf>
    <xf numFmtId="0" fontId="127" fillId="0" borderId="0" xfId="0" applyFont="1" applyFill="1" applyBorder="1" applyAlignment="1">
      <alignment horizontal="left" vertical="center"/>
    </xf>
    <xf numFmtId="43" fontId="124" fillId="0" borderId="0" xfId="0" applyNumberFormat="1" applyFont="1" applyAlignment="1">
      <alignment vertical="center"/>
    </xf>
    <xf numFmtId="0" fontId="125" fillId="0" borderId="0" xfId="0" applyFont="1" applyAlignment="1">
      <alignment vertical="center"/>
    </xf>
    <xf numFmtId="0" fontId="125" fillId="76" borderId="0" xfId="0" applyFont="1" applyFill="1" applyAlignment="1">
      <alignment vertical="center"/>
    </xf>
    <xf numFmtId="0" fontId="128" fillId="78" borderId="85" xfId="0" applyFont="1" applyFill="1" applyBorder="1" applyAlignment="1">
      <alignment horizontal="center" vertical="center" wrapText="1"/>
    </xf>
    <xf numFmtId="0" fontId="128" fillId="78" borderId="83" xfId="0" applyFont="1" applyFill="1" applyBorder="1" applyAlignment="1">
      <alignment horizontal="center" vertical="center" wrapText="1"/>
    </xf>
    <xf numFmtId="0" fontId="126" fillId="80" borderId="0" xfId="0" applyFont="1" applyFill="1" applyAlignment="1">
      <alignment vertical="center"/>
    </xf>
    <xf numFmtId="0" fontId="126" fillId="0" borderId="0" xfId="0" applyFont="1" applyFill="1" applyAlignment="1">
      <alignment vertical="center"/>
    </xf>
    <xf numFmtId="0" fontId="128" fillId="78" borderId="61" xfId="0" applyFont="1" applyFill="1" applyBorder="1" applyAlignment="1">
      <alignment horizontal="center" vertical="center" wrapText="1"/>
    </xf>
    <xf numFmtId="0" fontId="128" fillId="78" borderId="0" xfId="0" applyFont="1" applyFill="1" applyBorder="1" applyAlignment="1">
      <alignment horizontal="center" vertical="center" wrapText="1"/>
    </xf>
    <xf numFmtId="0" fontId="128" fillId="78" borderId="62" xfId="0" applyFont="1" applyFill="1" applyBorder="1" applyAlignment="1">
      <alignment horizontal="center" vertical="center" wrapText="1"/>
    </xf>
    <xf numFmtId="0" fontId="127" fillId="0" borderId="0" xfId="0" applyFont="1" applyAlignment="1">
      <alignment vertical="center"/>
    </xf>
    <xf numFmtId="0" fontId="125" fillId="0" borderId="0" xfId="0" applyFont="1" applyFill="1" applyAlignment="1">
      <alignment vertical="center"/>
    </xf>
    <xf numFmtId="0" fontId="125" fillId="0" borderId="0" xfId="0" applyFont="1" applyFill="1" applyBorder="1" applyAlignment="1">
      <alignment vertical="center"/>
    </xf>
    <xf numFmtId="0" fontId="125" fillId="0" borderId="0" xfId="0" applyFont="1" applyFill="1" applyBorder="1" applyAlignment="1">
      <alignment vertical="center" wrapText="1"/>
    </xf>
    <xf numFmtId="0" fontId="127" fillId="0" borderId="0" xfId="0" applyFont="1" applyFill="1" applyBorder="1" applyAlignment="1">
      <alignment vertical="center"/>
    </xf>
    <xf numFmtId="0" fontId="128" fillId="78" borderId="0" xfId="1" applyNumberFormat="1" applyFont="1" applyFill="1" applyBorder="1" applyAlignment="1">
      <alignment horizontal="center" vertical="center" wrapText="1"/>
    </xf>
    <xf numFmtId="0" fontId="128" fillId="78" borderId="24" xfId="1" applyNumberFormat="1" applyFont="1" applyFill="1" applyBorder="1" applyAlignment="1">
      <alignment horizontal="center" vertical="center" wrapText="1"/>
    </xf>
    <xf numFmtId="0" fontId="128" fillId="78" borderId="0" xfId="1" applyNumberFormat="1" applyFont="1" applyFill="1" applyBorder="1" applyAlignment="1">
      <alignment horizontal="right" vertical="center" wrapText="1"/>
    </xf>
    <xf numFmtId="0" fontId="128" fillId="78" borderId="24" xfId="1" applyNumberFormat="1" applyFont="1" applyFill="1" applyBorder="1" applyAlignment="1">
      <alignment horizontal="right" vertical="center" wrapText="1"/>
    </xf>
    <xf numFmtId="0" fontId="128" fillId="78" borderId="0" xfId="1" applyNumberFormat="1" applyFont="1" applyFill="1" applyBorder="1" applyAlignment="1">
      <alignment horizontal="left" vertical="center" wrapText="1"/>
    </xf>
    <xf numFmtId="0" fontId="128" fillId="78" borderId="24" xfId="1" applyNumberFormat="1" applyFont="1" applyFill="1" applyBorder="1" applyAlignment="1">
      <alignment horizontal="left" vertical="center" wrapText="1"/>
    </xf>
    <xf numFmtId="0" fontId="125" fillId="0" borderId="0" xfId="0" applyFont="1" applyFill="1" applyBorder="1" applyAlignment="1">
      <alignment horizontal="left" vertical="center" wrapText="1"/>
    </xf>
    <xf numFmtId="0" fontId="9" fillId="0" borderId="0" xfId="0" applyFont="1" applyAlignment="1">
      <alignment vertical="center"/>
    </xf>
    <xf numFmtId="0" fontId="9" fillId="0" borderId="0" xfId="0" applyFont="1" applyFill="1" applyBorder="1" applyAlignment="1">
      <alignment horizontal="left"/>
    </xf>
    <xf numFmtId="9" fontId="9" fillId="0" borderId="0" xfId="7" applyFont="1" applyFill="1" applyBorder="1" applyAlignment="1">
      <alignment horizontal="left" wrapText="1"/>
    </xf>
    <xf numFmtId="0" fontId="107" fillId="78" borderId="49" xfId="1" applyNumberFormat="1" applyFont="1" applyFill="1" applyBorder="1" applyAlignment="1">
      <alignment horizontal="center" vertical="center" wrapText="1"/>
    </xf>
    <xf numFmtId="0" fontId="107" fillId="78" borderId="67" xfId="1" applyNumberFormat="1" applyFont="1" applyFill="1" applyBorder="1" applyAlignment="1">
      <alignment horizontal="center" vertical="center" wrapText="1"/>
    </xf>
    <xf numFmtId="0" fontId="107" fillId="78" borderId="45" xfId="1" applyNumberFormat="1" applyFont="1" applyFill="1" applyBorder="1" applyAlignment="1">
      <alignment horizontal="center" vertical="center" wrapText="1"/>
    </xf>
    <xf numFmtId="0" fontId="107" fillId="78" borderId="46" xfId="1" applyNumberFormat="1" applyFont="1" applyFill="1" applyBorder="1" applyAlignment="1">
      <alignment horizontal="center" vertical="center" wrapText="1"/>
    </xf>
    <xf numFmtId="0" fontId="8" fillId="0" borderId="0" xfId="0" applyFont="1" applyFill="1" applyBorder="1" applyAlignment="1">
      <alignment vertical="center" wrapText="1"/>
    </xf>
    <xf numFmtId="0" fontId="8" fillId="0" borderId="66" xfId="0" applyFont="1" applyFill="1" applyBorder="1" applyAlignment="1">
      <alignment vertical="center" wrapText="1"/>
    </xf>
    <xf numFmtId="0" fontId="0" fillId="0" borderId="0" xfId="0" applyFont="1" applyFill="1" applyBorder="1" applyAlignment="1">
      <alignment vertical="center" wrapText="1"/>
    </xf>
    <xf numFmtId="0" fontId="8" fillId="0" borderId="63" xfId="0" applyFont="1" applyFill="1" applyBorder="1" applyAlignment="1">
      <alignment vertical="center" wrapText="1"/>
    </xf>
    <xf numFmtId="0" fontId="107" fillId="78" borderId="0" xfId="1" applyNumberFormat="1" applyFont="1" applyFill="1" applyBorder="1" applyAlignment="1">
      <alignment horizontal="center" vertical="center" wrapText="1"/>
    </xf>
    <xf numFmtId="0" fontId="107" fillId="78" borderId="24" xfId="1" applyNumberFormat="1" applyFont="1" applyFill="1" applyBorder="1" applyAlignment="1">
      <alignment horizontal="center" vertical="center" wrapText="1"/>
    </xf>
    <xf numFmtId="0" fontId="8" fillId="0" borderId="68" xfId="0" applyFont="1" applyFill="1" applyBorder="1" applyAlignment="1">
      <alignment vertical="center" wrapText="1"/>
    </xf>
    <xf numFmtId="0" fontId="0" fillId="0" borderId="104" xfId="0" applyFont="1" applyFill="1" applyBorder="1" applyAlignment="1">
      <alignment vertical="center" wrapText="1"/>
    </xf>
    <xf numFmtId="0" fontId="8" fillId="0" borderId="104" xfId="0" applyFont="1" applyFill="1" applyBorder="1" applyAlignment="1">
      <alignment vertical="center" wrapText="1"/>
    </xf>
    <xf numFmtId="0" fontId="9" fillId="0" borderId="0" xfId="0" applyFont="1" applyFill="1" applyAlignment="1">
      <alignment horizontal="left"/>
    </xf>
    <xf numFmtId="0" fontId="107" fillId="78" borderId="0" xfId="1" applyNumberFormat="1" applyFont="1" applyFill="1" applyBorder="1" applyAlignment="1">
      <alignment horizontal="center" wrapText="1"/>
    </xf>
    <xf numFmtId="0" fontId="107" fillId="78" borderId="45" xfId="1" applyNumberFormat="1" applyFont="1" applyFill="1" applyBorder="1" applyAlignment="1">
      <alignment horizontal="center" wrapText="1"/>
    </xf>
    <xf numFmtId="0" fontId="107" fillId="78" borderId="49" xfId="1" applyNumberFormat="1" applyFont="1" applyFill="1" applyBorder="1" applyAlignment="1">
      <alignment horizontal="center" wrapText="1"/>
    </xf>
    <xf numFmtId="0" fontId="107" fillId="78" borderId="0" xfId="1" applyNumberFormat="1" applyFont="1" applyFill="1" applyBorder="1" applyAlignment="1">
      <alignment horizontal="right" wrapText="1"/>
    </xf>
    <xf numFmtId="0" fontId="107" fillId="78" borderId="24" xfId="1" applyNumberFormat="1" applyFont="1" applyFill="1" applyBorder="1" applyAlignment="1">
      <alignment horizontal="right" wrapText="1"/>
    </xf>
    <xf numFmtId="0" fontId="8" fillId="0" borderId="103" xfId="0" applyFont="1" applyFill="1" applyBorder="1" applyAlignment="1">
      <alignment vertical="center" wrapText="1"/>
    </xf>
    <xf numFmtId="0" fontId="8" fillId="0" borderId="51" xfId="0" applyFont="1" applyFill="1" applyBorder="1" applyAlignment="1">
      <alignment vertical="center" wrapText="1"/>
    </xf>
    <xf numFmtId="0" fontId="0" fillId="0" borderId="0" xfId="0" applyFill="1" applyBorder="1"/>
    <xf numFmtId="165" fontId="112" fillId="0" borderId="0" xfId="2" applyNumberFormat="1" applyFont="1" applyFill="1" applyBorder="1" applyAlignment="1">
      <alignment horizontal="left"/>
    </xf>
    <xf numFmtId="0" fontId="9" fillId="0" borderId="0" xfId="0" applyFont="1" applyFill="1" applyBorder="1" applyAlignment="1">
      <alignment horizontal="left" wrapText="1"/>
    </xf>
    <xf numFmtId="0" fontId="0" fillId="78" borderId="0" xfId="0" applyFill="1" applyAlignment="1">
      <alignment horizontal="center"/>
    </xf>
    <xf numFmtId="0" fontId="9" fillId="0" borderId="0" xfId="0" applyFont="1" applyFill="1" applyBorder="1" applyAlignment="1">
      <alignment wrapText="1"/>
    </xf>
    <xf numFmtId="9" fontId="9" fillId="0" borderId="0" xfId="7" applyFont="1" applyFill="1" applyBorder="1" applyAlignment="1">
      <alignment horizontal="left"/>
    </xf>
    <xf numFmtId="0" fontId="21" fillId="0" borderId="0" xfId="0" applyFont="1" applyFill="1" applyAlignment="1">
      <alignment horizontal="left" vertical="center"/>
    </xf>
    <xf numFmtId="3" fontId="9" fillId="0" borderId="0" xfId="0" applyNumberFormat="1" applyFont="1" applyBorder="1" applyAlignment="1">
      <alignment horizontal="left" vertical="center"/>
    </xf>
    <xf numFmtId="0" fontId="9" fillId="0" borderId="0" xfId="0" quotePrefix="1" applyFont="1" applyFill="1" applyBorder="1" applyAlignment="1">
      <alignment horizontal="left"/>
    </xf>
    <xf numFmtId="0" fontId="9" fillId="0" borderId="0" xfId="0" applyFont="1" applyAlignment="1">
      <alignment horizontal="center"/>
    </xf>
    <xf numFmtId="0" fontId="9" fillId="0" borderId="0" xfId="0" applyFont="1" applyFill="1" applyBorder="1"/>
    <xf numFmtId="0" fontId="8" fillId="0" borderId="36" xfId="0" applyFont="1" applyBorder="1" applyAlignment="1">
      <alignment horizontal="center" wrapText="1"/>
    </xf>
    <xf numFmtId="0" fontId="12" fillId="0" borderId="0" xfId="0" applyFont="1" applyFill="1" applyBorder="1"/>
    <xf numFmtId="0" fontId="9" fillId="0" borderId="43" xfId="0" applyFont="1" applyBorder="1" applyAlignment="1"/>
    <xf numFmtId="0" fontId="9" fillId="0" borderId="0" xfId="0" applyFont="1" applyBorder="1" applyAlignment="1"/>
    <xf numFmtId="0" fontId="9" fillId="0" borderId="0" xfId="0" applyFont="1" applyFill="1"/>
    <xf numFmtId="0" fontId="107" fillId="78" borderId="86" xfId="0" applyFont="1" applyFill="1" applyBorder="1" applyAlignment="1">
      <alignment horizontal="center" wrapText="1"/>
    </xf>
    <xf numFmtId="0" fontId="9" fillId="0" borderId="0" xfId="0" applyFont="1" applyAlignment="1">
      <alignment wrapText="1"/>
    </xf>
    <xf numFmtId="0" fontId="8" fillId="0" borderId="0" xfId="0" applyFont="1" applyAlignment="1">
      <alignment horizontal="center" wrapText="1"/>
    </xf>
    <xf numFmtId="0" fontId="0" fillId="0" borderId="0" xfId="0" applyAlignment="1">
      <alignment horizontal="center" wrapText="1"/>
    </xf>
    <xf numFmtId="0" fontId="0" fillId="0" borderId="51" xfId="0" applyBorder="1" applyAlignment="1">
      <alignment horizontal="center" wrapText="1"/>
    </xf>
    <xf numFmtId="0" fontId="9" fillId="0" borderId="0" xfId="0" applyFont="1" applyAlignment="1">
      <alignment horizontal="left" wrapText="1"/>
    </xf>
    <xf numFmtId="0" fontId="9" fillId="0" borderId="0" xfId="0" applyFont="1" applyFill="1" applyBorder="1" applyAlignment="1">
      <alignment vertical="center"/>
    </xf>
    <xf numFmtId="0" fontId="76" fillId="0" borderId="51" xfId="0" applyFont="1" applyFill="1" applyBorder="1" applyAlignment="1">
      <alignment horizontal="center" vertical="center" wrapText="1"/>
    </xf>
    <xf numFmtId="0" fontId="76" fillId="0" borderId="0" xfId="0" applyFont="1" applyFill="1" applyBorder="1" applyAlignment="1">
      <alignment horizontal="center" vertical="center" wrapText="1"/>
    </xf>
    <xf numFmtId="0" fontId="9" fillId="0" borderId="51" xfId="0" applyFont="1" applyFill="1" applyBorder="1" applyAlignment="1">
      <alignment vertical="center"/>
    </xf>
    <xf numFmtId="0" fontId="109" fillId="77" borderId="70" xfId="0" applyFont="1" applyFill="1" applyBorder="1" applyAlignment="1">
      <alignment horizontal="center" vertical="center" wrapText="1"/>
    </xf>
    <xf numFmtId="0" fontId="109" fillId="77" borderId="31" xfId="0" applyFont="1" applyFill="1" applyBorder="1" applyAlignment="1">
      <alignment horizontal="center" vertical="center" wrapText="1"/>
    </xf>
    <xf numFmtId="0" fontId="109" fillId="77" borderId="57" xfId="0" applyFont="1" applyFill="1" applyBorder="1" applyAlignment="1">
      <alignment horizontal="center" vertical="center"/>
    </xf>
    <xf numFmtId="0" fontId="114" fillId="0" borderId="0" xfId="0" applyFont="1" applyFill="1" applyBorder="1" applyAlignment="1">
      <alignment horizontal="left"/>
    </xf>
    <xf numFmtId="0" fontId="114" fillId="77" borderId="70" xfId="0" applyFont="1" applyFill="1" applyBorder="1" applyAlignment="1">
      <alignment horizontal="center" vertical="center" wrapText="1"/>
    </xf>
    <xf numFmtId="0" fontId="19" fillId="80" borderId="0" xfId="0" applyFont="1" applyFill="1" applyAlignment="1">
      <alignment horizontal="left" vertical="center"/>
    </xf>
    <xf numFmtId="170" fontId="9" fillId="0" borderId="0" xfId="0" applyNumberFormat="1" applyFont="1" applyBorder="1" applyAlignment="1">
      <alignment horizontal="left" vertical="center" wrapText="1"/>
    </xf>
    <xf numFmtId="0" fontId="120" fillId="0" borderId="0" xfId="0" applyFont="1" applyFill="1" applyBorder="1" applyAlignment="1">
      <alignment horizontal="center" vertical="center" wrapText="1"/>
    </xf>
    <xf numFmtId="0" fontId="114" fillId="0" borderId="0" xfId="0" applyFont="1" applyFill="1" applyBorder="1" applyAlignment="1">
      <alignment horizontal="center" vertical="center" wrapText="1"/>
    </xf>
    <xf numFmtId="0" fontId="9" fillId="0" borderId="0" xfId="0" applyFont="1" applyFill="1" applyAlignment="1">
      <alignment vertical="center"/>
    </xf>
    <xf numFmtId="0" fontId="19" fillId="0" borderId="0" xfId="800" applyFont="1" applyFill="1" applyAlignment="1">
      <alignment vertical="center"/>
    </xf>
    <xf numFmtId="0" fontId="107" fillId="78" borderId="95" xfId="800" applyFont="1" applyFill="1" applyBorder="1" applyAlignment="1">
      <alignment horizontal="center" wrapText="1"/>
    </xf>
    <xf numFmtId="0" fontId="107" fillId="78" borderId="57" xfId="800" applyFont="1" applyFill="1" applyBorder="1" applyAlignment="1">
      <alignment horizontal="center" wrapText="1"/>
    </xf>
    <xf numFmtId="0" fontId="9" fillId="0" borderId="0" xfId="800" applyFont="1" applyAlignment="1"/>
    <xf numFmtId="0" fontId="19" fillId="80" borderId="0" xfId="800" applyFont="1" applyFill="1" applyAlignment="1">
      <alignment vertical="center"/>
    </xf>
    <xf numFmtId="0" fontId="9" fillId="0" borderId="0" xfId="800" applyFont="1" applyFill="1" applyAlignment="1"/>
    <xf numFmtId="43" fontId="105" fillId="0" borderId="0" xfId="800" applyNumberFormat="1" applyFont="1" applyAlignment="1"/>
    <xf numFmtId="0" fontId="8" fillId="0" borderId="0" xfId="800" applyAlignment="1"/>
    <xf numFmtId="0" fontId="8" fillId="76" borderId="0" xfId="800" applyFill="1" applyAlignment="1"/>
    <xf numFmtId="0" fontId="9" fillId="0" borderId="0" xfId="800" applyFont="1"/>
    <xf numFmtId="0" fontId="21" fillId="0" borderId="0" xfId="800" applyFont="1" applyFill="1" applyAlignment="1">
      <alignment vertical="center"/>
    </xf>
    <xf numFmtId="0" fontId="8" fillId="0" borderId="36" xfId="800" applyFont="1" applyBorder="1" applyAlignment="1">
      <alignment horizontal="center" vertical="center" wrapText="1"/>
    </xf>
    <xf numFmtId="0" fontId="8" fillId="76" borderId="0" xfId="800" applyFill="1" applyAlignment="1">
      <alignment horizontal="center"/>
    </xf>
    <xf numFmtId="0" fontId="8" fillId="76" borderId="0" xfId="755" applyFill="1" applyAlignment="1">
      <alignment horizontal="center"/>
    </xf>
    <xf numFmtId="0" fontId="9" fillId="0" borderId="0" xfId="755" applyFont="1" applyAlignment="1"/>
    <xf numFmtId="0" fontId="9" fillId="0" borderId="0" xfId="755" applyFont="1" applyAlignment="1">
      <alignment horizontal="left"/>
    </xf>
    <xf numFmtId="43" fontId="105" fillId="0" borderId="0" xfId="755" applyNumberFormat="1" applyFont="1" applyAlignment="1"/>
    <xf numFmtId="0" fontId="8" fillId="0" borderId="0" xfId="755" applyAlignment="1"/>
    <xf numFmtId="0" fontId="8" fillId="76" borderId="0" xfId="755" applyFill="1" applyAlignment="1"/>
    <xf numFmtId="0" fontId="19" fillId="80" borderId="0" xfId="755" applyFont="1" applyFill="1" applyAlignment="1">
      <alignment vertical="center"/>
    </xf>
    <xf numFmtId="0" fontId="9" fillId="0" borderId="0" xfId="755" applyFont="1" applyFill="1" applyAlignment="1"/>
    <xf numFmtId="0" fontId="19" fillId="0" borderId="0" xfId="755" applyFont="1" applyFill="1" applyAlignment="1">
      <alignment vertical="center"/>
    </xf>
    <xf numFmtId="0" fontId="9" fillId="0" borderId="0" xfId="755" applyFont="1"/>
    <xf numFmtId="0" fontId="107" fillId="78" borderId="61" xfId="755" applyFont="1" applyFill="1" applyBorder="1" applyAlignment="1">
      <alignment horizontal="center" wrapText="1"/>
    </xf>
    <xf numFmtId="0" fontId="107" fillId="78" borderId="57" xfId="755" applyFont="1" applyFill="1" applyBorder="1" applyAlignment="1">
      <alignment horizontal="center" wrapText="1"/>
    </xf>
    <xf numFmtId="0" fontId="21" fillId="0" borderId="0" xfId="755" applyFont="1" applyFill="1" applyAlignment="1">
      <alignment vertical="center"/>
    </xf>
    <xf numFmtId="0" fontId="8" fillId="0" borderId="0" xfId="755" applyFill="1" applyAlignment="1"/>
    <xf numFmtId="0" fontId="9" fillId="0" borderId="0" xfId="785" applyFont="1" applyAlignment="1">
      <alignment horizontal="left"/>
    </xf>
    <xf numFmtId="0" fontId="19" fillId="80" borderId="0" xfId="785" applyFont="1" applyFill="1" applyAlignment="1">
      <alignment vertical="center"/>
    </xf>
    <xf numFmtId="43" fontId="105" fillId="0" borderId="0" xfId="785" applyNumberFormat="1" applyFont="1" applyAlignment="1"/>
    <xf numFmtId="0" fontId="8" fillId="0" borderId="0" xfId="785" applyAlignment="1"/>
    <xf numFmtId="0" fontId="8" fillId="76" borderId="0" xfId="785" applyFill="1" applyAlignment="1"/>
    <xf numFmtId="0" fontId="9" fillId="0" borderId="0" xfId="785" applyFont="1" applyAlignment="1"/>
    <xf numFmtId="0" fontId="107" fillId="78" borderId="61" xfId="785" applyFont="1" applyFill="1" applyBorder="1" applyAlignment="1">
      <alignment horizontal="center" wrapText="1"/>
    </xf>
    <xf numFmtId="0" fontId="107" fillId="78" borderId="57" xfId="785" applyFont="1" applyFill="1" applyBorder="1" applyAlignment="1">
      <alignment horizontal="center" wrapText="1"/>
    </xf>
    <xf numFmtId="0" fontId="107" fillId="78" borderId="62" xfId="785" applyFont="1" applyFill="1" applyBorder="1" applyAlignment="1">
      <alignment horizontal="center" wrapText="1"/>
    </xf>
    <xf numFmtId="0" fontId="8" fillId="76" borderId="0" xfId="785" applyFill="1" applyAlignment="1">
      <alignment horizontal="center"/>
    </xf>
    <xf numFmtId="0" fontId="8" fillId="0" borderId="0" xfId="785"/>
    <xf numFmtId="0" fontId="19" fillId="0" borderId="0" xfId="785" applyFont="1" applyFill="1" applyAlignment="1">
      <alignment vertical="center"/>
    </xf>
    <xf numFmtId="0" fontId="21" fillId="0" borderId="0" xfId="785" applyFont="1"/>
    <xf numFmtId="0" fontId="8" fillId="0" borderId="77" xfId="785" applyFont="1" applyBorder="1" applyAlignment="1">
      <alignment horizontal="center" wrapText="1"/>
    </xf>
    <xf numFmtId="0" fontId="8" fillId="0" borderId="36" xfId="785" applyFont="1" applyBorder="1" applyAlignment="1">
      <alignment horizontal="center" wrapText="1"/>
    </xf>
  </cellXfs>
  <cellStyles count="1962">
    <cellStyle name="0.0" xfId="157"/>
    <cellStyle name="0.00" xfId="158"/>
    <cellStyle name="20% - Accent1 2" xfId="17"/>
    <cellStyle name="20% - Accent1 2 2" xfId="159"/>
    <cellStyle name="20% - Accent1 2 2 2" xfId="160"/>
    <cellStyle name="20% - Accent1 2 2 2 2" xfId="568"/>
    <cellStyle name="20% - Accent1 2 2 2 2 2" xfId="1031"/>
    <cellStyle name="20% - Accent1 2 2 2 2 3" xfId="1506"/>
    <cellStyle name="20% - Accent1 2 2 2 3" xfId="803"/>
    <cellStyle name="20% - Accent1 2 2 2 3 2" xfId="1744"/>
    <cellStyle name="20% - Accent1 2 2 2 4" xfId="1262"/>
    <cellStyle name="20% - Accent1 2 2 3" xfId="567"/>
    <cellStyle name="20% - Accent1 2 2 3 2" xfId="1030"/>
    <cellStyle name="20% - Accent1 2 2 3 3" xfId="1505"/>
    <cellStyle name="20% - Accent1 2 2 4" xfId="802"/>
    <cellStyle name="20% - Accent1 2 2 4 2" xfId="1743"/>
    <cellStyle name="20% - Accent1 2 2 5" xfId="1261"/>
    <cellStyle name="20% - Accent1 2 3" xfId="161"/>
    <cellStyle name="20% - Accent1 2 3 2" xfId="569"/>
    <cellStyle name="20% - Accent1 2 3 2 2" xfId="1032"/>
    <cellStyle name="20% - Accent1 2 3 2 3" xfId="1507"/>
    <cellStyle name="20% - Accent1 2 3 3" xfId="804"/>
    <cellStyle name="20% - Accent1 2 3 3 2" xfId="1745"/>
    <cellStyle name="20% - Accent1 2 3 4" xfId="1263"/>
    <cellStyle name="20% - Accent1 2 4" xfId="526"/>
    <cellStyle name="20% - Accent1 2 4 2" xfId="989"/>
    <cellStyle name="20% - Accent1 2 4 3" xfId="1464"/>
    <cellStyle name="20% - Accent1 2 5" xfId="758"/>
    <cellStyle name="20% - Accent1 2 5 2" xfId="1699"/>
    <cellStyle name="20% - Accent1 2 6" xfId="1219"/>
    <cellStyle name="20% - Accent1 3" xfId="16"/>
    <cellStyle name="20% - Accent1 3 2" xfId="162"/>
    <cellStyle name="20% - Accent1 3 2 2" xfId="570"/>
    <cellStyle name="20% - Accent1 3 2 2 2" xfId="1033"/>
    <cellStyle name="20% - Accent1 3 2 2 3" xfId="1508"/>
    <cellStyle name="20% - Accent1 3 2 3" xfId="805"/>
    <cellStyle name="20% - Accent1 3 2 3 2" xfId="1746"/>
    <cellStyle name="20% - Accent1 3 2 4" xfId="1264"/>
    <cellStyle name="20% - Accent1 3 3" xfId="525"/>
    <cellStyle name="20% - Accent1 3 3 2" xfId="988"/>
    <cellStyle name="20% - Accent1 3 3 3" xfId="1463"/>
    <cellStyle name="20% - Accent1 3 4" xfId="757"/>
    <cellStyle name="20% - Accent1 3 4 2" xfId="1698"/>
    <cellStyle name="20% - Accent1 3 5" xfId="1218"/>
    <cellStyle name="20% - Accent1 4" xfId="163"/>
    <cellStyle name="20% - Accent1 4 2" xfId="164"/>
    <cellStyle name="20% - Accent1 4 2 2" xfId="572"/>
    <cellStyle name="20% - Accent1 4 2 2 2" xfId="1035"/>
    <cellStyle name="20% - Accent1 4 2 2 3" xfId="1510"/>
    <cellStyle name="20% - Accent1 4 2 3" xfId="807"/>
    <cellStyle name="20% - Accent1 4 2 3 2" xfId="1748"/>
    <cellStyle name="20% - Accent1 4 2 4" xfId="1266"/>
    <cellStyle name="20% - Accent1 4 3" xfId="571"/>
    <cellStyle name="20% - Accent1 4 3 2" xfId="1034"/>
    <cellStyle name="20% - Accent1 4 3 3" xfId="1509"/>
    <cellStyle name="20% - Accent1 4 4" xfId="806"/>
    <cellStyle name="20% - Accent1 4 4 2" xfId="1747"/>
    <cellStyle name="20% - Accent1 4 5" xfId="1265"/>
    <cellStyle name="20% - Accent2 2" xfId="19"/>
    <cellStyle name="20% - Accent2 2 2" xfId="165"/>
    <cellStyle name="20% - Accent2 2 2 2" xfId="166"/>
    <cellStyle name="20% - Accent2 2 2 2 2" xfId="574"/>
    <cellStyle name="20% - Accent2 2 2 2 2 2" xfId="1037"/>
    <cellStyle name="20% - Accent2 2 2 2 2 3" xfId="1512"/>
    <cellStyle name="20% - Accent2 2 2 2 3" xfId="809"/>
    <cellStyle name="20% - Accent2 2 2 2 3 2" xfId="1750"/>
    <cellStyle name="20% - Accent2 2 2 2 4" xfId="1268"/>
    <cellStyle name="20% - Accent2 2 2 3" xfId="573"/>
    <cellStyle name="20% - Accent2 2 2 3 2" xfId="1036"/>
    <cellStyle name="20% - Accent2 2 2 3 3" xfId="1511"/>
    <cellStyle name="20% - Accent2 2 2 4" xfId="808"/>
    <cellStyle name="20% - Accent2 2 2 4 2" xfId="1749"/>
    <cellStyle name="20% - Accent2 2 2 5" xfId="1267"/>
    <cellStyle name="20% - Accent2 2 3" xfId="167"/>
    <cellStyle name="20% - Accent2 2 3 2" xfId="575"/>
    <cellStyle name="20% - Accent2 2 3 2 2" xfId="1038"/>
    <cellStyle name="20% - Accent2 2 3 2 3" xfId="1513"/>
    <cellStyle name="20% - Accent2 2 3 3" xfId="810"/>
    <cellStyle name="20% - Accent2 2 3 3 2" xfId="1751"/>
    <cellStyle name="20% - Accent2 2 3 4" xfId="1269"/>
    <cellStyle name="20% - Accent2 2 4" xfId="528"/>
    <cellStyle name="20% - Accent2 2 4 2" xfId="991"/>
    <cellStyle name="20% - Accent2 2 4 3" xfId="1466"/>
    <cellStyle name="20% - Accent2 2 5" xfId="760"/>
    <cellStyle name="20% - Accent2 2 5 2" xfId="1701"/>
    <cellStyle name="20% - Accent2 2 6" xfId="1221"/>
    <cellStyle name="20% - Accent2 3" xfId="18"/>
    <cellStyle name="20% - Accent2 3 2" xfId="168"/>
    <cellStyle name="20% - Accent2 3 2 2" xfId="576"/>
    <cellStyle name="20% - Accent2 3 2 2 2" xfId="1039"/>
    <cellStyle name="20% - Accent2 3 2 2 3" xfId="1514"/>
    <cellStyle name="20% - Accent2 3 2 3" xfId="811"/>
    <cellStyle name="20% - Accent2 3 2 3 2" xfId="1752"/>
    <cellStyle name="20% - Accent2 3 2 4" xfId="1270"/>
    <cellStyle name="20% - Accent2 3 3" xfId="527"/>
    <cellStyle name="20% - Accent2 3 3 2" xfId="990"/>
    <cellStyle name="20% - Accent2 3 3 3" xfId="1465"/>
    <cellStyle name="20% - Accent2 3 4" xfId="759"/>
    <cellStyle name="20% - Accent2 3 4 2" xfId="1700"/>
    <cellStyle name="20% - Accent2 3 5" xfId="1220"/>
    <cellStyle name="20% - Accent2 4" xfId="169"/>
    <cellStyle name="20% - Accent2 4 2" xfId="170"/>
    <cellStyle name="20% - Accent2 4 2 2" xfId="578"/>
    <cellStyle name="20% - Accent2 4 2 2 2" xfId="1041"/>
    <cellStyle name="20% - Accent2 4 2 2 3" xfId="1516"/>
    <cellStyle name="20% - Accent2 4 2 3" xfId="813"/>
    <cellStyle name="20% - Accent2 4 2 3 2" xfId="1754"/>
    <cellStyle name="20% - Accent2 4 2 4" xfId="1272"/>
    <cellStyle name="20% - Accent2 4 3" xfId="577"/>
    <cellStyle name="20% - Accent2 4 3 2" xfId="1040"/>
    <cellStyle name="20% - Accent2 4 3 3" xfId="1515"/>
    <cellStyle name="20% - Accent2 4 4" xfId="812"/>
    <cellStyle name="20% - Accent2 4 4 2" xfId="1753"/>
    <cellStyle name="20% - Accent2 4 5" xfId="1271"/>
    <cellStyle name="20% - Accent3 2" xfId="21"/>
    <cellStyle name="20% - Accent3 2 2" xfId="171"/>
    <cellStyle name="20% - Accent3 2 2 2" xfId="172"/>
    <cellStyle name="20% - Accent3 2 2 2 2" xfId="580"/>
    <cellStyle name="20% - Accent3 2 2 2 2 2" xfId="1043"/>
    <cellStyle name="20% - Accent3 2 2 2 2 3" xfId="1518"/>
    <cellStyle name="20% - Accent3 2 2 2 3" xfId="815"/>
    <cellStyle name="20% - Accent3 2 2 2 3 2" xfId="1756"/>
    <cellStyle name="20% - Accent3 2 2 2 4" xfId="1274"/>
    <cellStyle name="20% - Accent3 2 2 3" xfId="579"/>
    <cellStyle name="20% - Accent3 2 2 3 2" xfId="1042"/>
    <cellStyle name="20% - Accent3 2 2 3 3" xfId="1517"/>
    <cellStyle name="20% - Accent3 2 2 4" xfId="814"/>
    <cellStyle name="20% - Accent3 2 2 4 2" xfId="1755"/>
    <cellStyle name="20% - Accent3 2 2 5" xfId="1273"/>
    <cellStyle name="20% - Accent3 2 3" xfId="173"/>
    <cellStyle name="20% - Accent3 2 3 2" xfId="581"/>
    <cellStyle name="20% - Accent3 2 3 2 2" xfId="1044"/>
    <cellStyle name="20% - Accent3 2 3 2 3" xfId="1519"/>
    <cellStyle name="20% - Accent3 2 3 3" xfId="816"/>
    <cellStyle name="20% - Accent3 2 3 3 2" xfId="1757"/>
    <cellStyle name="20% - Accent3 2 3 4" xfId="1275"/>
    <cellStyle name="20% - Accent3 2 4" xfId="530"/>
    <cellStyle name="20% - Accent3 2 4 2" xfId="993"/>
    <cellStyle name="20% - Accent3 2 4 3" xfId="1468"/>
    <cellStyle name="20% - Accent3 2 5" xfId="762"/>
    <cellStyle name="20% - Accent3 2 5 2" xfId="1703"/>
    <cellStyle name="20% - Accent3 2 6" xfId="1223"/>
    <cellStyle name="20% - Accent3 3" xfId="20"/>
    <cellStyle name="20% - Accent3 3 2" xfId="174"/>
    <cellStyle name="20% - Accent3 3 2 2" xfId="582"/>
    <cellStyle name="20% - Accent3 3 2 2 2" xfId="1045"/>
    <cellStyle name="20% - Accent3 3 2 2 3" xfId="1520"/>
    <cellStyle name="20% - Accent3 3 2 3" xfId="817"/>
    <cellStyle name="20% - Accent3 3 2 3 2" xfId="1758"/>
    <cellStyle name="20% - Accent3 3 2 4" xfId="1276"/>
    <cellStyle name="20% - Accent3 3 3" xfId="529"/>
    <cellStyle name="20% - Accent3 3 3 2" xfId="992"/>
    <cellStyle name="20% - Accent3 3 3 3" xfId="1467"/>
    <cellStyle name="20% - Accent3 3 4" xfId="761"/>
    <cellStyle name="20% - Accent3 3 4 2" xfId="1702"/>
    <cellStyle name="20% - Accent3 3 5" xfId="1222"/>
    <cellStyle name="20% - Accent3 4" xfId="175"/>
    <cellStyle name="20% - Accent3 4 2" xfId="176"/>
    <cellStyle name="20% - Accent3 4 2 2" xfId="584"/>
    <cellStyle name="20% - Accent3 4 2 2 2" xfId="1047"/>
    <cellStyle name="20% - Accent3 4 2 2 3" xfId="1522"/>
    <cellStyle name="20% - Accent3 4 2 3" xfId="819"/>
    <cellStyle name="20% - Accent3 4 2 3 2" xfId="1760"/>
    <cellStyle name="20% - Accent3 4 2 4" xfId="1278"/>
    <cellStyle name="20% - Accent3 4 3" xfId="583"/>
    <cellStyle name="20% - Accent3 4 3 2" xfId="1046"/>
    <cellStyle name="20% - Accent3 4 3 3" xfId="1521"/>
    <cellStyle name="20% - Accent3 4 4" xfId="818"/>
    <cellStyle name="20% - Accent3 4 4 2" xfId="1759"/>
    <cellStyle name="20% - Accent3 4 5" xfId="1277"/>
    <cellStyle name="20% - Accent4 2" xfId="23"/>
    <cellStyle name="20% - Accent4 2 2" xfId="177"/>
    <cellStyle name="20% - Accent4 2 2 2" xfId="178"/>
    <cellStyle name="20% - Accent4 2 2 2 2" xfId="586"/>
    <cellStyle name="20% - Accent4 2 2 2 2 2" xfId="1049"/>
    <cellStyle name="20% - Accent4 2 2 2 2 3" xfId="1524"/>
    <cellStyle name="20% - Accent4 2 2 2 3" xfId="821"/>
    <cellStyle name="20% - Accent4 2 2 2 3 2" xfId="1762"/>
    <cellStyle name="20% - Accent4 2 2 2 4" xfId="1280"/>
    <cellStyle name="20% - Accent4 2 2 3" xfId="585"/>
    <cellStyle name="20% - Accent4 2 2 3 2" xfId="1048"/>
    <cellStyle name="20% - Accent4 2 2 3 3" xfId="1523"/>
    <cellStyle name="20% - Accent4 2 2 4" xfId="820"/>
    <cellStyle name="20% - Accent4 2 2 4 2" xfId="1761"/>
    <cellStyle name="20% - Accent4 2 2 5" xfId="1279"/>
    <cellStyle name="20% - Accent4 2 3" xfId="179"/>
    <cellStyle name="20% - Accent4 2 3 2" xfId="587"/>
    <cellStyle name="20% - Accent4 2 3 2 2" xfId="1050"/>
    <cellStyle name="20% - Accent4 2 3 2 3" xfId="1525"/>
    <cellStyle name="20% - Accent4 2 3 3" xfId="822"/>
    <cellStyle name="20% - Accent4 2 3 3 2" xfId="1763"/>
    <cellStyle name="20% - Accent4 2 3 4" xfId="1281"/>
    <cellStyle name="20% - Accent4 2 4" xfId="532"/>
    <cellStyle name="20% - Accent4 2 4 2" xfId="995"/>
    <cellStyle name="20% - Accent4 2 4 3" xfId="1470"/>
    <cellStyle name="20% - Accent4 2 5" xfId="764"/>
    <cellStyle name="20% - Accent4 2 5 2" xfId="1705"/>
    <cellStyle name="20% - Accent4 2 6" xfId="1225"/>
    <cellStyle name="20% - Accent4 3" xfId="22"/>
    <cellStyle name="20% - Accent4 3 2" xfId="180"/>
    <cellStyle name="20% - Accent4 3 2 2" xfId="588"/>
    <cellStyle name="20% - Accent4 3 2 2 2" xfId="1051"/>
    <cellStyle name="20% - Accent4 3 2 2 3" xfId="1526"/>
    <cellStyle name="20% - Accent4 3 2 3" xfId="823"/>
    <cellStyle name="20% - Accent4 3 2 3 2" xfId="1764"/>
    <cellStyle name="20% - Accent4 3 2 4" xfId="1282"/>
    <cellStyle name="20% - Accent4 3 3" xfId="531"/>
    <cellStyle name="20% - Accent4 3 3 2" xfId="994"/>
    <cellStyle name="20% - Accent4 3 3 3" xfId="1469"/>
    <cellStyle name="20% - Accent4 3 4" xfId="763"/>
    <cellStyle name="20% - Accent4 3 4 2" xfId="1704"/>
    <cellStyle name="20% - Accent4 3 5" xfId="1224"/>
    <cellStyle name="20% - Accent4 4" xfId="181"/>
    <cellStyle name="20% - Accent4 4 2" xfId="182"/>
    <cellStyle name="20% - Accent4 4 2 2" xfId="590"/>
    <cellStyle name="20% - Accent4 4 2 2 2" xfId="1053"/>
    <cellStyle name="20% - Accent4 4 2 2 3" xfId="1528"/>
    <cellStyle name="20% - Accent4 4 2 3" xfId="825"/>
    <cellStyle name="20% - Accent4 4 2 3 2" xfId="1766"/>
    <cellStyle name="20% - Accent4 4 2 4" xfId="1284"/>
    <cellStyle name="20% - Accent4 4 3" xfId="589"/>
    <cellStyle name="20% - Accent4 4 3 2" xfId="1052"/>
    <cellStyle name="20% - Accent4 4 3 3" xfId="1527"/>
    <cellStyle name="20% - Accent4 4 4" xfId="824"/>
    <cellStyle name="20% - Accent4 4 4 2" xfId="1765"/>
    <cellStyle name="20% - Accent4 4 5" xfId="1283"/>
    <cellStyle name="20% - Accent5 2" xfId="25"/>
    <cellStyle name="20% - Accent5 2 2" xfId="183"/>
    <cellStyle name="20% - Accent5 2 2 2" xfId="184"/>
    <cellStyle name="20% - Accent5 2 2 2 2" xfId="592"/>
    <cellStyle name="20% - Accent5 2 2 2 2 2" xfId="1055"/>
    <cellStyle name="20% - Accent5 2 2 2 2 3" xfId="1530"/>
    <cellStyle name="20% - Accent5 2 2 2 3" xfId="827"/>
    <cellStyle name="20% - Accent5 2 2 2 3 2" xfId="1768"/>
    <cellStyle name="20% - Accent5 2 2 2 4" xfId="1286"/>
    <cellStyle name="20% - Accent5 2 2 3" xfId="591"/>
    <cellStyle name="20% - Accent5 2 2 3 2" xfId="1054"/>
    <cellStyle name="20% - Accent5 2 2 3 3" xfId="1529"/>
    <cellStyle name="20% - Accent5 2 2 4" xfId="826"/>
    <cellStyle name="20% - Accent5 2 2 4 2" xfId="1767"/>
    <cellStyle name="20% - Accent5 2 2 5" xfId="1285"/>
    <cellStyle name="20% - Accent5 2 3" xfId="185"/>
    <cellStyle name="20% - Accent5 2 3 2" xfId="593"/>
    <cellStyle name="20% - Accent5 2 3 2 2" xfId="1056"/>
    <cellStyle name="20% - Accent5 2 3 2 3" xfId="1531"/>
    <cellStyle name="20% - Accent5 2 3 3" xfId="828"/>
    <cellStyle name="20% - Accent5 2 3 3 2" xfId="1769"/>
    <cellStyle name="20% - Accent5 2 3 4" xfId="1287"/>
    <cellStyle name="20% - Accent5 2 4" xfId="534"/>
    <cellStyle name="20% - Accent5 2 4 2" xfId="997"/>
    <cellStyle name="20% - Accent5 2 4 3" xfId="1472"/>
    <cellStyle name="20% - Accent5 2 5" xfId="766"/>
    <cellStyle name="20% - Accent5 2 5 2" xfId="1707"/>
    <cellStyle name="20% - Accent5 2 6" xfId="1227"/>
    <cellStyle name="20% - Accent5 3" xfId="24"/>
    <cellStyle name="20% - Accent5 3 2" xfId="186"/>
    <cellStyle name="20% - Accent5 3 2 2" xfId="594"/>
    <cellStyle name="20% - Accent5 3 2 2 2" xfId="1057"/>
    <cellStyle name="20% - Accent5 3 2 2 3" xfId="1532"/>
    <cellStyle name="20% - Accent5 3 2 3" xfId="829"/>
    <cellStyle name="20% - Accent5 3 2 3 2" xfId="1770"/>
    <cellStyle name="20% - Accent5 3 2 4" xfId="1288"/>
    <cellStyle name="20% - Accent5 3 3" xfId="533"/>
    <cellStyle name="20% - Accent5 3 3 2" xfId="996"/>
    <cellStyle name="20% - Accent5 3 3 3" xfId="1471"/>
    <cellStyle name="20% - Accent5 3 4" xfId="765"/>
    <cellStyle name="20% - Accent5 3 4 2" xfId="1706"/>
    <cellStyle name="20% - Accent5 3 5" xfId="1226"/>
    <cellStyle name="20% - Accent5 4" xfId="187"/>
    <cellStyle name="20% - Accent5 4 2" xfId="188"/>
    <cellStyle name="20% - Accent5 4 2 2" xfId="596"/>
    <cellStyle name="20% - Accent5 4 2 2 2" xfId="1059"/>
    <cellStyle name="20% - Accent5 4 2 2 3" xfId="1534"/>
    <cellStyle name="20% - Accent5 4 2 3" xfId="831"/>
    <cellStyle name="20% - Accent5 4 2 3 2" xfId="1772"/>
    <cellStyle name="20% - Accent5 4 2 4" xfId="1290"/>
    <cellStyle name="20% - Accent5 4 3" xfId="595"/>
    <cellStyle name="20% - Accent5 4 3 2" xfId="1058"/>
    <cellStyle name="20% - Accent5 4 3 3" xfId="1533"/>
    <cellStyle name="20% - Accent5 4 4" xfId="830"/>
    <cellStyle name="20% - Accent5 4 4 2" xfId="1771"/>
    <cellStyle name="20% - Accent5 4 5" xfId="1289"/>
    <cellStyle name="20% - Accent6" xfId="15" builtinId="50" customBuiltin="1"/>
    <cellStyle name="20% - Accent6 2" xfId="189"/>
    <cellStyle name="20% - Accent6 2 2" xfId="190"/>
    <cellStyle name="20% - Accent6 2 2 2" xfId="191"/>
    <cellStyle name="20% - Accent6 2 2 2 2" xfId="599"/>
    <cellStyle name="20% - Accent6 2 2 2 2 2" xfId="1062"/>
    <cellStyle name="20% - Accent6 2 2 2 2 3" xfId="1537"/>
    <cellStyle name="20% - Accent6 2 2 2 3" xfId="834"/>
    <cellStyle name="20% - Accent6 2 2 2 3 2" xfId="1775"/>
    <cellStyle name="20% - Accent6 2 2 2 4" xfId="1293"/>
    <cellStyle name="20% - Accent6 2 2 3" xfId="598"/>
    <cellStyle name="20% - Accent6 2 2 3 2" xfId="1061"/>
    <cellStyle name="20% - Accent6 2 2 3 3" xfId="1536"/>
    <cellStyle name="20% - Accent6 2 2 4" xfId="833"/>
    <cellStyle name="20% - Accent6 2 2 4 2" xfId="1774"/>
    <cellStyle name="20% - Accent6 2 2 5" xfId="1292"/>
    <cellStyle name="20% - Accent6 2 3" xfId="192"/>
    <cellStyle name="20% - Accent6 2 3 2" xfId="600"/>
    <cellStyle name="20% - Accent6 2 3 2 2" xfId="1063"/>
    <cellStyle name="20% - Accent6 2 3 2 3" xfId="1538"/>
    <cellStyle name="20% - Accent6 2 3 3" xfId="835"/>
    <cellStyle name="20% - Accent6 2 3 3 2" xfId="1776"/>
    <cellStyle name="20% - Accent6 2 3 4" xfId="1294"/>
    <cellStyle name="20% - Accent6 2 4" xfId="597"/>
    <cellStyle name="20% - Accent6 2 4 2" xfId="1060"/>
    <cellStyle name="20% - Accent6 2 4 3" xfId="1535"/>
    <cellStyle name="20% - Accent6 2 5" xfId="832"/>
    <cellStyle name="20% - Accent6 2 5 2" xfId="1773"/>
    <cellStyle name="20% - Accent6 2 6" xfId="1291"/>
    <cellStyle name="20% - Accent6 3" xfId="193"/>
    <cellStyle name="20% - Accent6 3 2" xfId="194"/>
    <cellStyle name="20% - Accent6 3 2 2" xfId="602"/>
    <cellStyle name="20% - Accent6 3 2 2 2" xfId="1065"/>
    <cellStyle name="20% - Accent6 3 2 2 3" xfId="1540"/>
    <cellStyle name="20% - Accent6 3 2 3" xfId="837"/>
    <cellStyle name="20% - Accent6 3 2 3 2" xfId="1778"/>
    <cellStyle name="20% - Accent6 3 2 4" xfId="1296"/>
    <cellStyle name="20% - Accent6 3 3" xfId="601"/>
    <cellStyle name="20% - Accent6 3 3 2" xfId="1064"/>
    <cellStyle name="20% - Accent6 3 3 3" xfId="1539"/>
    <cellStyle name="20% - Accent6 3 4" xfId="836"/>
    <cellStyle name="20% - Accent6 3 4 2" xfId="1777"/>
    <cellStyle name="20% - Accent6 3 5" xfId="1295"/>
    <cellStyle name="20% - Accent6 4" xfId="524"/>
    <cellStyle name="20% - Accent6 4 2" xfId="987"/>
    <cellStyle name="20% - Accent6 4 3" xfId="1462"/>
    <cellStyle name="20% - Accent6 5" xfId="756"/>
    <cellStyle name="20% - Accent6 5 2" xfId="1697"/>
    <cellStyle name="20% - Accent6 6" xfId="1217"/>
    <cellStyle name="2x indented GHG Textfiels" xfId="195"/>
    <cellStyle name="2x indented GHG Textfiels 2" xfId="1903"/>
    <cellStyle name="40% - Accent1 2" xfId="27"/>
    <cellStyle name="40% - Accent1 2 2" xfId="196"/>
    <cellStyle name="40% - Accent1 2 2 2" xfId="197"/>
    <cellStyle name="40% - Accent1 2 2 2 2" xfId="604"/>
    <cellStyle name="40% - Accent1 2 2 2 2 2" xfId="1067"/>
    <cellStyle name="40% - Accent1 2 2 2 2 3" xfId="1542"/>
    <cellStyle name="40% - Accent1 2 2 2 3" xfId="839"/>
    <cellStyle name="40% - Accent1 2 2 2 3 2" xfId="1780"/>
    <cellStyle name="40% - Accent1 2 2 2 4" xfId="1298"/>
    <cellStyle name="40% - Accent1 2 2 3" xfId="603"/>
    <cellStyle name="40% - Accent1 2 2 3 2" xfId="1066"/>
    <cellStyle name="40% - Accent1 2 2 3 3" xfId="1541"/>
    <cellStyle name="40% - Accent1 2 2 4" xfId="838"/>
    <cellStyle name="40% - Accent1 2 2 4 2" xfId="1779"/>
    <cellStyle name="40% - Accent1 2 2 5" xfId="1297"/>
    <cellStyle name="40% - Accent1 2 3" xfId="198"/>
    <cellStyle name="40% - Accent1 2 3 2" xfId="605"/>
    <cellStyle name="40% - Accent1 2 3 2 2" xfId="1068"/>
    <cellStyle name="40% - Accent1 2 3 2 3" xfId="1543"/>
    <cellStyle name="40% - Accent1 2 3 3" xfId="840"/>
    <cellStyle name="40% - Accent1 2 3 3 2" xfId="1781"/>
    <cellStyle name="40% - Accent1 2 3 4" xfId="1299"/>
    <cellStyle name="40% - Accent1 2 4" xfId="536"/>
    <cellStyle name="40% - Accent1 2 4 2" xfId="999"/>
    <cellStyle name="40% - Accent1 2 4 3" xfId="1474"/>
    <cellStyle name="40% - Accent1 2 5" xfId="768"/>
    <cellStyle name="40% - Accent1 2 5 2" xfId="1709"/>
    <cellStyle name="40% - Accent1 2 6" xfId="1229"/>
    <cellStyle name="40% - Accent1 3" xfId="26"/>
    <cellStyle name="40% - Accent1 3 2" xfId="199"/>
    <cellStyle name="40% - Accent1 3 2 2" xfId="606"/>
    <cellStyle name="40% - Accent1 3 2 2 2" xfId="1069"/>
    <cellStyle name="40% - Accent1 3 2 2 3" xfId="1544"/>
    <cellStyle name="40% - Accent1 3 2 3" xfId="841"/>
    <cellStyle name="40% - Accent1 3 2 3 2" xfId="1782"/>
    <cellStyle name="40% - Accent1 3 2 4" xfId="1300"/>
    <cellStyle name="40% - Accent1 3 3" xfId="535"/>
    <cellStyle name="40% - Accent1 3 3 2" xfId="998"/>
    <cellStyle name="40% - Accent1 3 3 3" xfId="1473"/>
    <cellStyle name="40% - Accent1 3 4" xfId="767"/>
    <cellStyle name="40% - Accent1 3 4 2" xfId="1708"/>
    <cellStyle name="40% - Accent1 3 5" xfId="1228"/>
    <cellStyle name="40% - Accent1 4" xfId="200"/>
    <cellStyle name="40% - Accent1 4 2" xfId="201"/>
    <cellStyle name="40% - Accent1 4 2 2" xfId="608"/>
    <cellStyle name="40% - Accent1 4 2 2 2" xfId="1071"/>
    <cellStyle name="40% - Accent1 4 2 2 3" xfId="1546"/>
    <cellStyle name="40% - Accent1 4 2 3" xfId="843"/>
    <cellStyle name="40% - Accent1 4 2 3 2" xfId="1784"/>
    <cellStyle name="40% - Accent1 4 2 4" xfId="1302"/>
    <cellStyle name="40% - Accent1 4 3" xfId="607"/>
    <cellStyle name="40% - Accent1 4 3 2" xfId="1070"/>
    <cellStyle name="40% - Accent1 4 3 3" xfId="1545"/>
    <cellStyle name="40% - Accent1 4 4" xfId="842"/>
    <cellStyle name="40% - Accent1 4 4 2" xfId="1783"/>
    <cellStyle name="40% - Accent1 4 5" xfId="1301"/>
    <cellStyle name="40% - Accent2 2" xfId="29"/>
    <cellStyle name="40% - Accent2 2 2" xfId="202"/>
    <cellStyle name="40% - Accent2 2 2 2" xfId="203"/>
    <cellStyle name="40% - Accent2 2 2 2 2" xfId="610"/>
    <cellStyle name="40% - Accent2 2 2 2 2 2" xfId="1073"/>
    <cellStyle name="40% - Accent2 2 2 2 2 3" xfId="1548"/>
    <cellStyle name="40% - Accent2 2 2 2 3" xfId="845"/>
    <cellStyle name="40% - Accent2 2 2 2 3 2" xfId="1786"/>
    <cellStyle name="40% - Accent2 2 2 2 4" xfId="1304"/>
    <cellStyle name="40% - Accent2 2 2 3" xfId="609"/>
    <cellStyle name="40% - Accent2 2 2 3 2" xfId="1072"/>
    <cellStyle name="40% - Accent2 2 2 3 3" xfId="1547"/>
    <cellStyle name="40% - Accent2 2 2 4" xfId="844"/>
    <cellStyle name="40% - Accent2 2 2 4 2" xfId="1785"/>
    <cellStyle name="40% - Accent2 2 2 5" xfId="1303"/>
    <cellStyle name="40% - Accent2 2 3" xfId="204"/>
    <cellStyle name="40% - Accent2 2 3 2" xfId="611"/>
    <cellStyle name="40% - Accent2 2 3 2 2" xfId="1074"/>
    <cellStyle name="40% - Accent2 2 3 2 3" xfId="1549"/>
    <cellStyle name="40% - Accent2 2 3 3" xfId="846"/>
    <cellStyle name="40% - Accent2 2 3 3 2" xfId="1787"/>
    <cellStyle name="40% - Accent2 2 3 4" xfId="1305"/>
    <cellStyle name="40% - Accent2 2 4" xfId="538"/>
    <cellStyle name="40% - Accent2 2 4 2" xfId="1001"/>
    <cellStyle name="40% - Accent2 2 4 3" xfId="1476"/>
    <cellStyle name="40% - Accent2 2 5" xfId="770"/>
    <cellStyle name="40% - Accent2 2 5 2" xfId="1711"/>
    <cellStyle name="40% - Accent2 2 6" xfId="1231"/>
    <cellStyle name="40% - Accent2 3" xfId="28"/>
    <cellStyle name="40% - Accent2 3 2" xfId="205"/>
    <cellStyle name="40% - Accent2 3 2 2" xfId="612"/>
    <cellStyle name="40% - Accent2 3 2 2 2" xfId="1075"/>
    <cellStyle name="40% - Accent2 3 2 2 3" xfId="1550"/>
    <cellStyle name="40% - Accent2 3 2 3" xfId="847"/>
    <cellStyle name="40% - Accent2 3 2 3 2" xfId="1788"/>
    <cellStyle name="40% - Accent2 3 2 4" xfId="1306"/>
    <cellStyle name="40% - Accent2 3 3" xfId="537"/>
    <cellStyle name="40% - Accent2 3 3 2" xfId="1000"/>
    <cellStyle name="40% - Accent2 3 3 3" xfId="1475"/>
    <cellStyle name="40% - Accent2 3 4" xfId="769"/>
    <cellStyle name="40% - Accent2 3 4 2" xfId="1710"/>
    <cellStyle name="40% - Accent2 3 5" xfId="1230"/>
    <cellStyle name="40% - Accent2 4" xfId="206"/>
    <cellStyle name="40% - Accent2 4 2" xfId="207"/>
    <cellStyle name="40% - Accent2 4 2 2" xfId="614"/>
    <cellStyle name="40% - Accent2 4 2 2 2" xfId="1077"/>
    <cellStyle name="40% - Accent2 4 2 2 3" xfId="1552"/>
    <cellStyle name="40% - Accent2 4 2 3" xfId="849"/>
    <cellStyle name="40% - Accent2 4 2 3 2" xfId="1790"/>
    <cellStyle name="40% - Accent2 4 2 4" xfId="1308"/>
    <cellStyle name="40% - Accent2 4 3" xfId="613"/>
    <cellStyle name="40% - Accent2 4 3 2" xfId="1076"/>
    <cellStyle name="40% - Accent2 4 3 3" xfId="1551"/>
    <cellStyle name="40% - Accent2 4 4" xfId="848"/>
    <cellStyle name="40% - Accent2 4 4 2" xfId="1789"/>
    <cellStyle name="40% - Accent2 4 5" xfId="1307"/>
    <cellStyle name="40% - Accent3 2" xfId="31"/>
    <cellStyle name="40% - Accent3 2 2" xfId="208"/>
    <cellStyle name="40% - Accent3 2 2 2" xfId="209"/>
    <cellStyle name="40% - Accent3 2 2 2 2" xfId="616"/>
    <cellStyle name="40% - Accent3 2 2 2 2 2" xfId="1079"/>
    <cellStyle name="40% - Accent3 2 2 2 2 3" xfId="1554"/>
    <cellStyle name="40% - Accent3 2 2 2 3" xfId="851"/>
    <cellStyle name="40% - Accent3 2 2 2 3 2" xfId="1792"/>
    <cellStyle name="40% - Accent3 2 2 2 4" xfId="1310"/>
    <cellStyle name="40% - Accent3 2 2 3" xfId="615"/>
    <cellStyle name="40% - Accent3 2 2 3 2" xfId="1078"/>
    <cellStyle name="40% - Accent3 2 2 3 3" xfId="1553"/>
    <cellStyle name="40% - Accent3 2 2 4" xfId="850"/>
    <cellStyle name="40% - Accent3 2 2 4 2" xfId="1791"/>
    <cellStyle name="40% - Accent3 2 2 5" xfId="1309"/>
    <cellStyle name="40% - Accent3 2 3" xfId="210"/>
    <cellStyle name="40% - Accent3 2 3 2" xfId="617"/>
    <cellStyle name="40% - Accent3 2 3 2 2" xfId="1080"/>
    <cellStyle name="40% - Accent3 2 3 2 3" xfId="1555"/>
    <cellStyle name="40% - Accent3 2 3 3" xfId="852"/>
    <cellStyle name="40% - Accent3 2 3 3 2" xfId="1793"/>
    <cellStyle name="40% - Accent3 2 3 4" xfId="1311"/>
    <cellStyle name="40% - Accent3 2 4" xfId="540"/>
    <cellStyle name="40% - Accent3 2 4 2" xfId="1003"/>
    <cellStyle name="40% - Accent3 2 4 3" xfId="1478"/>
    <cellStyle name="40% - Accent3 2 5" xfId="772"/>
    <cellStyle name="40% - Accent3 2 5 2" xfId="1713"/>
    <cellStyle name="40% - Accent3 2 6" xfId="1233"/>
    <cellStyle name="40% - Accent3 3" xfId="30"/>
    <cellStyle name="40% - Accent3 3 2" xfId="211"/>
    <cellStyle name="40% - Accent3 3 2 2" xfId="618"/>
    <cellStyle name="40% - Accent3 3 2 2 2" xfId="1081"/>
    <cellStyle name="40% - Accent3 3 2 2 3" xfId="1556"/>
    <cellStyle name="40% - Accent3 3 2 3" xfId="853"/>
    <cellStyle name="40% - Accent3 3 2 3 2" xfId="1794"/>
    <cellStyle name="40% - Accent3 3 2 4" xfId="1312"/>
    <cellStyle name="40% - Accent3 3 3" xfId="539"/>
    <cellStyle name="40% - Accent3 3 3 2" xfId="1002"/>
    <cellStyle name="40% - Accent3 3 3 3" xfId="1477"/>
    <cellStyle name="40% - Accent3 3 4" xfId="771"/>
    <cellStyle name="40% - Accent3 3 4 2" xfId="1712"/>
    <cellStyle name="40% - Accent3 3 5" xfId="1232"/>
    <cellStyle name="40% - Accent3 4" xfId="212"/>
    <cellStyle name="40% - Accent3 4 2" xfId="213"/>
    <cellStyle name="40% - Accent3 4 2 2" xfId="620"/>
    <cellStyle name="40% - Accent3 4 2 2 2" xfId="1083"/>
    <cellStyle name="40% - Accent3 4 2 2 3" xfId="1558"/>
    <cellStyle name="40% - Accent3 4 2 3" xfId="855"/>
    <cellStyle name="40% - Accent3 4 2 3 2" xfId="1796"/>
    <cellStyle name="40% - Accent3 4 2 4" xfId="1314"/>
    <cellStyle name="40% - Accent3 4 3" xfId="619"/>
    <cellStyle name="40% - Accent3 4 3 2" xfId="1082"/>
    <cellStyle name="40% - Accent3 4 3 3" xfId="1557"/>
    <cellStyle name="40% - Accent3 4 4" xfId="854"/>
    <cellStyle name="40% - Accent3 4 4 2" xfId="1795"/>
    <cellStyle name="40% - Accent3 4 5" xfId="1313"/>
    <cellStyle name="40% - Accent4 2" xfId="33"/>
    <cellStyle name="40% - Accent4 2 2" xfId="214"/>
    <cellStyle name="40% - Accent4 2 2 2" xfId="215"/>
    <cellStyle name="40% - Accent4 2 2 2 2" xfId="622"/>
    <cellStyle name="40% - Accent4 2 2 2 2 2" xfId="1085"/>
    <cellStyle name="40% - Accent4 2 2 2 2 3" xfId="1560"/>
    <cellStyle name="40% - Accent4 2 2 2 3" xfId="857"/>
    <cellStyle name="40% - Accent4 2 2 2 3 2" xfId="1798"/>
    <cellStyle name="40% - Accent4 2 2 2 4" xfId="1316"/>
    <cellStyle name="40% - Accent4 2 2 3" xfId="621"/>
    <cellStyle name="40% - Accent4 2 2 3 2" xfId="1084"/>
    <cellStyle name="40% - Accent4 2 2 3 3" xfId="1559"/>
    <cellStyle name="40% - Accent4 2 2 4" xfId="856"/>
    <cellStyle name="40% - Accent4 2 2 4 2" xfId="1797"/>
    <cellStyle name="40% - Accent4 2 2 5" xfId="1315"/>
    <cellStyle name="40% - Accent4 2 3" xfId="216"/>
    <cellStyle name="40% - Accent4 2 3 2" xfId="623"/>
    <cellStyle name="40% - Accent4 2 3 2 2" xfId="1086"/>
    <cellStyle name="40% - Accent4 2 3 2 3" xfId="1561"/>
    <cellStyle name="40% - Accent4 2 3 3" xfId="858"/>
    <cellStyle name="40% - Accent4 2 3 3 2" xfId="1799"/>
    <cellStyle name="40% - Accent4 2 3 4" xfId="1317"/>
    <cellStyle name="40% - Accent4 2 4" xfId="542"/>
    <cellStyle name="40% - Accent4 2 4 2" xfId="1005"/>
    <cellStyle name="40% - Accent4 2 4 3" xfId="1480"/>
    <cellStyle name="40% - Accent4 2 5" xfId="774"/>
    <cellStyle name="40% - Accent4 2 5 2" xfId="1715"/>
    <cellStyle name="40% - Accent4 2 6" xfId="1235"/>
    <cellStyle name="40% - Accent4 3" xfId="32"/>
    <cellStyle name="40% - Accent4 3 2" xfId="217"/>
    <cellStyle name="40% - Accent4 3 2 2" xfId="624"/>
    <cellStyle name="40% - Accent4 3 2 2 2" xfId="1087"/>
    <cellStyle name="40% - Accent4 3 2 2 3" xfId="1562"/>
    <cellStyle name="40% - Accent4 3 2 3" xfId="859"/>
    <cellStyle name="40% - Accent4 3 2 3 2" xfId="1800"/>
    <cellStyle name="40% - Accent4 3 2 4" xfId="1318"/>
    <cellStyle name="40% - Accent4 3 3" xfId="541"/>
    <cellStyle name="40% - Accent4 3 3 2" xfId="1004"/>
    <cellStyle name="40% - Accent4 3 3 3" xfId="1479"/>
    <cellStyle name="40% - Accent4 3 4" xfId="773"/>
    <cellStyle name="40% - Accent4 3 4 2" xfId="1714"/>
    <cellStyle name="40% - Accent4 3 5" xfId="1234"/>
    <cellStyle name="40% - Accent4 4" xfId="218"/>
    <cellStyle name="40% - Accent4 4 2" xfId="219"/>
    <cellStyle name="40% - Accent4 4 2 2" xfId="626"/>
    <cellStyle name="40% - Accent4 4 2 2 2" xfId="1089"/>
    <cellStyle name="40% - Accent4 4 2 2 3" xfId="1564"/>
    <cellStyle name="40% - Accent4 4 2 3" xfId="861"/>
    <cellStyle name="40% - Accent4 4 2 3 2" xfId="1802"/>
    <cellStyle name="40% - Accent4 4 2 4" xfId="1320"/>
    <cellStyle name="40% - Accent4 4 3" xfId="625"/>
    <cellStyle name="40% - Accent4 4 3 2" xfId="1088"/>
    <cellStyle name="40% - Accent4 4 3 3" xfId="1563"/>
    <cellStyle name="40% - Accent4 4 4" xfId="860"/>
    <cellStyle name="40% - Accent4 4 4 2" xfId="1801"/>
    <cellStyle name="40% - Accent4 4 5" xfId="1319"/>
    <cellStyle name="40% - Accent5 2" xfId="35"/>
    <cellStyle name="40% - Accent5 2 2" xfId="220"/>
    <cellStyle name="40% - Accent5 2 2 2" xfId="221"/>
    <cellStyle name="40% - Accent5 2 2 2 2" xfId="628"/>
    <cellStyle name="40% - Accent5 2 2 2 2 2" xfId="1091"/>
    <cellStyle name="40% - Accent5 2 2 2 2 3" xfId="1566"/>
    <cellStyle name="40% - Accent5 2 2 2 3" xfId="863"/>
    <cellStyle name="40% - Accent5 2 2 2 3 2" xfId="1804"/>
    <cellStyle name="40% - Accent5 2 2 2 4" xfId="1322"/>
    <cellStyle name="40% - Accent5 2 2 3" xfId="627"/>
    <cellStyle name="40% - Accent5 2 2 3 2" xfId="1090"/>
    <cellStyle name="40% - Accent5 2 2 3 3" xfId="1565"/>
    <cellStyle name="40% - Accent5 2 2 4" xfId="862"/>
    <cellStyle name="40% - Accent5 2 2 4 2" xfId="1803"/>
    <cellStyle name="40% - Accent5 2 2 5" xfId="1321"/>
    <cellStyle name="40% - Accent5 2 3" xfId="222"/>
    <cellStyle name="40% - Accent5 2 3 2" xfId="629"/>
    <cellStyle name="40% - Accent5 2 3 2 2" xfId="1092"/>
    <cellStyle name="40% - Accent5 2 3 2 3" xfId="1567"/>
    <cellStyle name="40% - Accent5 2 3 3" xfId="864"/>
    <cellStyle name="40% - Accent5 2 3 3 2" xfId="1805"/>
    <cellStyle name="40% - Accent5 2 3 4" xfId="1323"/>
    <cellStyle name="40% - Accent5 2 4" xfId="544"/>
    <cellStyle name="40% - Accent5 2 4 2" xfId="1007"/>
    <cellStyle name="40% - Accent5 2 4 3" xfId="1482"/>
    <cellStyle name="40% - Accent5 2 5" xfId="776"/>
    <cellStyle name="40% - Accent5 2 5 2" xfId="1717"/>
    <cellStyle name="40% - Accent5 2 6" xfId="1237"/>
    <cellStyle name="40% - Accent5 3" xfId="34"/>
    <cellStyle name="40% - Accent5 3 2" xfId="223"/>
    <cellStyle name="40% - Accent5 3 2 2" xfId="630"/>
    <cellStyle name="40% - Accent5 3 2 2 2" xfId="1093"/>
    <cellStyle name="40% - Accent5 3 2 2 3" xfId="1568"/>
    <cellStyle name="40% - Accent5 3 2 3" xfId="865"/>
    <cellStyle name="40% - Accent5 3 2 3 2" xfId="1806"/>
    <cellStyle name="40% - Accent5 3 2 4" xfId="1324"/>
    <cellStyle name="40% - Accent5 3 3" xfId="543"/>
    <cellStyle name="40% - Accent5 3 3 2" xfId="1006"/>
    <cellStyle name="40% - Accent5 3 3 3" xfId="1481"/>
    <cellStyle name="40% - Accent5 3 4" xfId="775"/>
    <cellStyle name="40% - Accent5 3 4 2" xfId="1716"/>
    <cellStyle name="40% - Accent5 3 5" xfId="1236"/>
    <cellStyle name="40% - Accent5 4" xfId="224"/>
    <cellStyle name="40% - Accent5 4 2" xfId="225"/>
    <cellStyle name="40% - Accent5 4 2 2" xfId="632"/>
    <cellStyle name="40% - Accent5 4 2 2 2" xfId="1095"/>
    <cellStyle name="40% - Accent5 4 2 2 3" xfId="1570"/>
    <cellStyle name="40% - Accent5 4 2 3" xfId="867"/>
    <cellStyle name="40% - Accent5 4 2 3 2" xfId="1808"/>
    <cellStyle name="40% - Accent5 4 2 4" xfId="1326"/>
    <cellStyle name="40% - Accent5 4 3" xfId="631"/>
    <cellStyle name="40% - Accent5 4 3 2" xfId="1094"/>
    <cellStyle name="40% - Accent5 4 3 3" xfId="1569"/>
    <cellStyle name="40% - Accent5 4 4" xfId="866"/>
    <cellStyle name="40% - Accent5 4 4 2" xfId="1807"/>
    <cellStyle name="40% - Accent5 4 5" xfId="1325"/>
    <cellStyle name="40% - Accent6 2" xfId="37"/>
    <cellStyle name="40% - Accent6 2 2" xfId="226"/>
    <cellStyle name="40% - Accent6 2 2 2" xfId="227"/>
    <cellStyle name="40% - Accent6 2 2 2 2" xfId="634"/>
    <cellStyle name="40% - Accent6 2 2 2 2 2" xfId="1097"/>
    <cellStyle name="40% - Accent6 2 2 2 2 3" xfId="1572"/>
    <cellStyle name="40% - Accent6 2 2 2 3" xfId="869"/>
    <cellStyle name="40% - Accent6 2 2 2 3 2" xfId="1810"/>
    <cellStyle name="40% - Accent6 2 2 2 4" xfId="1328"/>
    <cellStyle name="40% - Accent6 2 2 3" xfId="633"/>
    <cellStyle name="40% - Accent6 2 2 3 2" xfId="1096"/>
    <cellStyle name="40% - Accent6 2 2 3 3" xfId="1571"/>
    <cellStyle name="40% - Accent6 2 2 4" xfId="868"/>
    <cellStyle name="40% - Accent6 2 2 4 2" xfId="1809"/>
    <cellStyle name="40% - Accent6 2 2 5" xfId="1327"/>
    <cellStyle name="40% - Accent6 2 3" xfId="228"/>
    <cellStyle name="40% - Accent6 2 3 2" xfId="635"/>
    <cellStyle name="40% - Accent6 2 3 2 2" xfId="1098"/>
    <cellStyle name="40% - Accent6 2 3 2 3" xfId="1573"/>
    <cellStyle name="40% - Accent6 2 3 3" xfId="870"/>
    <cellStyle name="40% - Accent6 2 3 3 2" xfId="1811"/>
    <cellStyle name="40% - Accent6 2 3 4" xfId="1329"/>
    <cellStyle name="40% - Accent6 2 4" xfId="546"/>
    <cellStyle name="40% - Accent6 2 4 2" xfId="1009"/>
    <cellStyle name="40% - Accent6 2 4 3" xfId="1484"/>
    <cellStyle name="40% - Accent6 2 5" xfId="778"/>
    <cellStyle name="40% - Accent6 2 5 2" xfId="1719"/>
    <cellStyle name="40% - Accent6 2 6" xfId="1239"/>
    <cellStyle name="40% - Accent6 3" xfId="36"/>
    <cellStyle name="40% - Accent6 3 2" xfId="229"/>
    <cellStyle name="40% - Accent6 3 2 2" xfId="636"/>
    <cellStyle name="40% - Accent6 3 2 2 2" xfId="1099"/>
    <cellStyle name="40% - Accent6 3 2 2 3" xfId="1574"/>
    <cellStyle name="40% - Accent6 3 2 3" xfId="871"/>
    <cellStyle name="40% - Accent6 3 2 3 2" xfId="1812"/>
    <cellStyle name="40% - Accent6 3 2 4" xfId="1330"/>
    <cellStyle name="40% - Accent6 3 3" xfId="545"/>
    <cellStyle name="40% - Accent6 3 3 2" xfId="1008"/>
    <cellStyle name="40% - Accent6 3 3 3" xfId="1483"/>
    <cellStyle name="40% - Accent6 3 4" xfId="777"/>
    <cellStyle name="40% - Accent6 3 4 2" xfId="1718"/>
    <cellStyle name="40% - Accent6 3 5" xfId="1238"/>
    <cellStyle name="40% - Accent6 4" xfId="230"/>
    <cellStyle name="40% - Accent6 4 2" xfId="231"/>
    <cellStyle name="40% - Accent6 4 2 2" xfId="638"/>
    <cellStyle name="40% - Accent6 4 2 2 2" xfId="1101"/>
    <cellStyle name="40% - Accent6 4 2 2 3" xfId="1576"/>
    <cellStyle name="40% - Accent6 4 2 3" xfId="873"/>
    <cellStyle name="40% - Accent6 4 2 3 2" xfId="1814"/>
    <cellStyle name="40% - Accent6 4 2 4" xfId="1332"/>
    <cellStyle name="40% - Accent6 4 3" xfId="637"/>
    <cellStyle name="40% - Accent6 4 3 2" xfId="1100"/>
    <cellStyle name="40% - Accent6 4 3 3" xfId="1575"/>
    <cellStyle name="40% - Accent6 4 4" xfId="872"/>
    <cellStyle name="40% - Accent6 4 4 2" xfId="1813"/>
    <cellStyle name="40% - Accent6 4 5" xfId="1331"/>
    <cellStyle name="40% - Accent6 5" xfId="1460"/>
    <cellStyle name="5x indented GHG Textfiels" xfId="232"/>
    <cellStyle name="5x indented GHG Textfiels 2" xfId="1720"/>
    <cellStyle name="60% - Accent1 2" xfId="39"/>
    <cellStyle name="60% - Accent1 3" xfId="38"/>
    <cellStyle name="60% - Accent2 2" xfId="41"/>
    <cellStyle name="60% - Accent2 3" xfId="40"/>
    <cellStyle name="60% - Accent3 2" xfId="43"/>
    <cellStyle name="60% - Accent3 3" xfId="42"/>
    <cellStyle name="60% - Accent4 2" xfId="45"/>
    <cellStyle name="60% - Accent4 3" xfId="44"/>
    <cellStyle name="60% - Accent5 2" xfId="47"/>
    <cellStyle name="60% - Accent5 3" xfId="46"/>
    <cellStyle name="60% - Accent6 2" xfId="49"/>
    <cellStyle name="60% - Accent6 3" xfId="48"/>
    <cellStyle name="60% - Accent6 4" xfId="1459"/>
    <cellStyle name="Accent1 2" xfId="51"/>
    <cellStyle name="Accent1 3" xfId="50"/>
    <cellStyle name="Accent2 2" xfId="53"/>
    <cellStyle name="Accent2 3" xfId="52"/>
    <cellStyle name="Accent3 2" xfId="55"/>
    <cellStyle name="Accent3 3" xfId="54"/>
    <cellStyle name="Accent4 2" xfId="57"/>
    <cellStyle name="Accent4 3" xfId="56"/>
    <cellStyle name="Accent5 2" xfId="59"/>
    <cellStyle name="Accent5 3" xfId="58"/>
    <cellStyle name="Accent6 2" xfId="61"/>
    <cellStyle name="Accent6 3" xfId="60"/>
    <cellStyle name="Bad" xfId="8" builtinId="27" customBuiltin="1"/>
    <cellStyle name="Bold GHG Numbers (0.00)" xfId="233"/>
    <cellStyle name="Calculation 2" xfId="63"/>
    <cellStyle name="Calculation 3" xfId="62"/>
    <cellStyle name="Check Cell" xfId="12" builtinId="23" customBuiltin="1"/>
    <cellStyle name="clsAltData" xfId="64"/>
    <cellStyle name="clsAltData 2" xfId="1953"/>
    <cellStyle name="clsAltMRVData" xfId="65"/>
    <cellStyle name="clsAltMRVData 2" xfId="1826"/>
    <cellStyle name="clsAltRowHeader" xfId="66"/>
    <cellStyle name="clsAltRowHeader 2" xfId="1825"/>
    <cellStyle name="clsBlank" xfId="67"/>
    <cellStyle name="clsColumnHeader" xfId="68"/>
    <cellStyle name="clsColumnHeader 2" xfId="1935"/>
    <cellStyle name="clsColumnHeader1" xfId="69"/>
    <cellStyle name="clsColumnHeader1 2" xfId="1823"/>
    <cellStyle name="clsColumnHeader2" xfId="70"/>
    <cellStyle name="clsColumnHeader2 2" xfId="1820"/>
    <cellStyle name="clsData" xfId="71"/>
    <cellStyle name="clsData 2" xfId="1954"/>
    <cellStyle name="clsDefault" xfId="72"/>
    <cellStyle name="clsIndexTableData" xfId="73"/>
    <cellStyle name="clsIndexTableHdr" xfId="74"/>
    <cellStyle name="clsIndexTableTitle" xfId="75"/>
    <cellStyle name="clsIndexTableTitle 2" xfId="1721"/>
    <cellStyle name="clsMRVData" xfId="76"/>
    <cellStyle name="clsMRVData 2" xfId="1936"/>
    <cellStyle name="clsMRVRow" xfId="77"/>
    <cellStyle name="clsMRVRow 2" xfId="1944"/>
    <cellStyle name="clsReportFooter" xfId="78"/>
    <cellStyle name="clsReportFooter 2" xfId="1938"/>
    <cellStyle name="clsReportHeader" xfId="79"/>
    <cellStyle name="clsReportHeader 2" xfId="1818"/>
    <cellStyle name="clsRowHeader" xfId="80"/>
    <cellStyle name="clsRowHeader 2" xfId="1934"/>
    <cellStyle name="clsRptComment" xfId="81"/>
    <cellStyle name="clsRptComment 2" xfId="1817"/>
    <cellStyle name="clsScale" xfId="82"/>
    <cellStyle name="clsScale 2" xfId="1955"/>
    <cellStyle name="clsSection" xfId="83"/>
    <cellStyle name="clsSection 2" xfId="1939"/>
    <cellStyle name="Comma" xfId="1" builtinId="3"/>
    <cellStyle name="Comma  - Style1" xfId="234"/>
    <cellStyle name="Comma  - Style1 2" xfId="235"/>
    <cellStyle name="Comma  - Style2" xfId="236"/>
    <cellStyle name="Comma  - Style2 2" xfId="237"/>
    <cellStyle name="Comma  - Style3" xfId="238"/>
    <cellStyle name="Comma  - Style3 2" xfId="239"/>
    <cellStyle name="Comma 10" xfId="240"/>
    <cellStyle name="Comma 10 2" xfId="1214"/>
    <cellStyle name="Comma 11" xfId="241"/>
    <cellStyle name="Comma 12" xfId="242"/>
    <cellStyle name="Comma 13" xfId="243"/>
    <cellStyle name="Comma 14" xfId="244"/>
    <cellStyle name="Comma 15" xfId="245"/>
    <cellStyle name="Comma 16" xfId="246"/>
    <cellStyle name="Comma 17" xfId="247"/>
    <cellStyle name="Comma 18" xfId="248"/>
    <cellStyle name="Comma 19" xfId="249"/>
    <cellStyle name="Comma 2" xfId="84"/>
    <cellStyle name="Comma 2 2" xfId="85"/>
    <cellStyle name="Comma 2 2 2" xfId="250"/>
    <cellStyle name="Comma 2 2 3" xfId="251"/>
    <cellStyle name="Comma 2 2 4" xfId="252"/>
    <cellStyle name="Comma 2 3" xfId="86"/>
    <cellStyle name="Comma 2 3 2" xfId="253"/>
    <cellStyle name="Comma 2 4" xfId="254"/>
    <cellStyle name="Comma 2 5" xfId="1457"/>
    <cellStyle name="Comma 2 5 2" xfId="1694"/>
    <cellStyle name="Comma 2 5 3" xfId="1942"/>
    <cellStyle name="Comma 20" xfId="255"/>
    <cellStyle name="Comma 21" xfId="256"/>
    <cellStyle name="Comma 22" xfId="257"/>
    <cellStyle name="Comma 23" xfId="258"/>
    <cellStyle name="Comma 24" xfId="259"/>
    <cellStyle name="Comma 25" xfId="260"/>
    <cellStyle name="Comma 26" xfId="261"/>
    <cellStyle name="Comma 27" xfId="262"/>
    <cellStyle name="Comma 28" xfId="263"/>
    <cellStyle name="Comma 29" xfId="264"/>
    <cellStyle name="Comma 3" xfId="87"/>
    <cellStyle name="Comma 3 2" xfId="265"/>
    <cellStyle name="Comma 3 2 2" xfId="266"/>
    <cellStyle name="Comma 3 2 2 2" xfId="640"/>
    <cellStyle name="Comma 3 2 2 2 2" xfId="1103"/>
    <cellStyle name="Comma 3 2 2 2 3" xfId="1578"/>
    <cellStyle name="Comma 3 2 2 3" xfId="875"/>
    <cellStyle name="Comma 3 2 2 3 2" xfId="1816"/>
    <cellStyle name="Comma 3 2 2 4" xfId="1334"/>
    <cellStyle name="Comma 3 2 3" xfId="639"/>
    <cellStyle name="Comma 3 2 3 2" xfId="1102"/>
    <cellStyle name="Comma 3 2 3 3" xfId="1577"/>
    <cellStyle name="Comma 3 2 4" xfId="874"/>
    <cellStyle name="Comma 3 2 4 2" xfId="1815"/>
    <cellStyle name="Comma 3 2 5" xfId="1333"/>
    <cellStyle name="Comma 3 3" xfId="267"/>
    <cellStyle name="Comma 3 4" xfId="1453"/>
    <cellStyle name="Comma 30" xfId="268"/>
    <cellStyle name="Comma 31" xfId="269"/>
    <cellStyle name="Comma 32" xfId="270"/>
    <cellStyle name="Comma 32 2" xfId="641"/>
    <cellStyle name="Comma 32 2 2" xfId="1104"/>
    <cellStyle name="Comma 32 2 3" xfId="1579"/>
    <cellStyle name="Comma 32 3" xfId="876"/>
    <cellStyle name="Comma 32 3 2" xfId="1819"/>
    <cellStyle name="Comma 32 4" xfId="1335"/>
    <cellStyle name="Comma 33" xfId="1448"/>
    <cellStyle name="Comma 34" xfId="753"/>
    <cellStyle name="Comma 35" xfId="1959"/>
    <cellStyle name="Comma 36" xfId="1961"/>
    <cellStyle name="Comma 4" xfId="88"/>
    <cellStyle name="Comma 4 2" xfId="271"/>
    <cellStyle name="Comma 4 2 2" xfId="272"/>
    <cellStyle name="Comma 4 2 2 2" xfId="273"/>
    <cellStyle name="Comma 4 2 2 2 2" xfId="643"/>
    <cellStyle name="Comma 4 2 2 2 2 2" xfId="1106"/>
    <cellStyle name="Comma 4 2 2 2 2 3" xfId="1581"/>
    <cellStyle name="Comma 4 2 2 2 3" xfId="878"/>
    <cellStyle name="Comma 4 2 2 2 3 2" xfId="1822"/>
    <cellStyle name="Comma 4 2 2 2 4" xfId="1337"/>
    <cellStyle name="Comma 4 2 2 3" xfId="642"/>
    <cellStyle name="Comma 4 2 2 3 2" xfId="1105"/>
    <cellStyle name="Comma 4 2 2 3 3" xfId="1580"/>
    <cellStyle name="Comma 4 2 2 4" xfId="877"/>
    <cellStyle name="Comma 4 2 2 4 2" xfId="1821"/>
    <cellStyle name="Comma 4 2 2 5" xfId="1336"/>
    <cellStyle name="Comma 4 3" xfId="274"/>
    <cellStyle name="Comma 5" xfId="89"/>
    <cellStyle name="Comma 5 2" xfId="90"/>
    <cellStyle name="Comma 5 2 2" xfId="275"/>
    <cellStyle name="Comma 5 2 2 2" xfId="644"/>
    <cellStyle name="Comma 5 2 2 2 2" xfId="1107"/>
    <cellStyle name="Comma 5 2 2 2 3" xfId="1582"/>
    <cellStyle name="Comma 5 2 2 3" xfId="879"/>
    <cellStyle name="Comma 5 2 2 3 2" xfId="1824"/>
    <cellStyle name="Comma 5 2 2 4" xfId="1338"/>
    <cellStyle name="Comma 5 2 3" xfId="547"/>
    <cellStyle name="Comma 5 2 3 2" xfId="1010"/>
    <cellStyle name="Comma 5 2 3 3" xfId="1485"/>
    <cellStyle name="Comma 5 2 4" xfId="779"/>
    <cellStyle name="Comma 5 2 4 2" xfId="1722"/>
    <cellStyle name="Comma 5 2 5" xfId="1240"/>
    <cellStyle name="Comma 5 3" xfId="276"/>
    <cellStyle name="Comma 5 3 2" xfId="277"/>
    <cellStyle name="Comma 5 4" xfId="278"/>
    <cellStyle name="Comma 5 4 2" xfId="279"/>
    <cellStyle name="Comma 5 4 2 2" xfId="646"/>
    <cellStyle name="Comma 5 4 2 2 2" xfId="1109"/>
    <cellStyle name="Comma 5 4 2 2 3" xfId="1584"/>
    <cellStyle name="Comma 5 4 2 3" xfId="881"/>
    <cellStyle name="Comma 5 4 2 3 2" xfId="1828"/>
    <cellStyle name="Comma 5 4 2 4" xfId="1340"/>
    <cellStyle name="Comma 5 4 3" xfId="645"/>
    <cellStyle name="Comma 5 4 3 2" xfId="1108"/>
    <cellStyle name="Comma 5 4 3 3" xfId="1583"/>
    <cellStyle name="Comma 5 4 4" xfId="880"/>
    <cellStyle name="Comma 5 4 4 2" xfId="1827"/>
    <cellStyle name="Comma 5 4 5" xfId="1339"/>
    <cellStyle name="Comma 6" xfId="280"/>
    <cellStyle name="Comma 6 2" xfId="281"/>
    <cellStyle name="Comma 6 2 2" xfId="282"/>
    <cellStyle name="Comma 6 2 2 2" xfId="649"/>
    <cellStyle name="Comma 6 2 2 2 2" xfId="1112"/>
    <cellStyle name="Comma 6 2 2 2 3" xfId="1587"/>
    <cellStyle name="Comma 6 2 2 3" xfId="884"/>
    <cellStyle name="Comma 6 2 2 3 2" xfId="1831"/>
    <cellStyle name="Comma 6 2 2 4" xfId="1343"/>
    <cellStyle name="Comma 6 2 3" xfId="648"/>
    <cellStyle name="Comma 6 2 3 2" xfId="1111"/>
    <cellStyle name="Comma 6 2 3 3" xfId="1586"/>
    <cellStyle name="Comma 6 2 4" xfId="883"/>
    <cellStyle name="Comma 6 2 4 2" xfId="1830"/>
    <cellStyle name="Comma 6 2 5" xfId="1342"/>
    <cellStyle name="Comma 6 3" xfId="283"/>
    <cellStyle name="Comma 6 3 2" xfId="650"/>
    <cellStyle name="Comma 6 3 2 2" xfId="1113"/>
    <cellStyle name="Comma 6 3 2 3" xfId="1588"/>
    <cellStyle name="Comma 6 3 3" xfId="885"/>
    <cellStyle name="Comma 6 3 3 2" xfId="1832"/>
    <cellStyle name="Comma 6 3 4" xfId="1344"/>
    <cellStyle name="Comma 6 4" xfId="647"/>
    <cellStyle name="Comma 6 4 2" xfId="1110"/>
    <cellStyle name="Comma 6 4 3" xfId="1585"/>
    <cellStyle name="Comma 6 5" xfId="882"/>
    <cellStyle name="Comma 6 5 2" xfId="1829"/>
    <cellStyle name="Comma 6 6" xfId="1341"/>
    <cellStyle name="Comma 7" xfId="284"/>
    <cellStyle name="Comma 8" xfId="285"/>
    <cellStyle name="Comma 9" xfId="286"/>
    <cellStyle name="Curren - Style7" xfId="287"/>
    <cellStyle name="Curren - Style7 2" xfId="288"/>
    <cellStyle name="Curren - Style8" xfId="289"/>
    <cellStyle name="Curren - Style8 2" xfId="290"/>
    <cellStyle name="Currency" xfId="2" builtinId="4"/>
    <cellStyle name="Currency 2" xfId="91"/>
    <cellStyle name="Currency 2 2" xfId="92"/>
    <cellStyle name="Currency 2 2 2" xfId="291"/>
    <cellStyle name="Currency 2 2 3" xfId="292"/>
    <cellStyle name="Currency 2 3" xfId="93"/>
    <cellStyle name="Currency 2 3 2" xfId="293"/>
    <cellStyle name="Currency 2 4" xfId="294"/>
    <cellStyle name="Currency 2 5" xfId="295"/>
    <cellStyle name="Currency 2 6" xfId="1456"/>
    <cellStyle name="Currency 2 6 2" xfId="1693"/>
    <cellStyle name="Currency 2 6 3" xfId="1941"/>
    <cellStyle name="Currency 3" xfId="94"/>
    <cellStyle name="Currency 3 2" xfId="95"/>
    <cellStyle name="Currency 3 2 2" xfId="96"/>
    <cellStyle name="Currency 3 2 2 2" xfId="296"/>
    <cellStyle name="Currency 3 2 2 2 2" xfId="651"/>
    <cellStyle name="Currency 3 2 2 2 2 2" xfId="1114"/>
    <cellStyle name="Currency 3 2 2 2 2 3" xfId="1589"/>
    <cellStyle name="Currency 3 2 2 2 3" xfId="886"/>
    <cellStyle name="Currency 3 2 2 2 3 2" xfId="1833"/>
    <cellStyle name="Currency 3 2 2 2 4" xfId="1345"/>
    <cellStyle name="Currency 3 2 2 3" xfId="548"/>
    <cellStyle name="Currency 3 2 2 3 2" xfId="1011"/>
    <cellStyle name="Currency 3 2 2 3 3" xfId="1486"/>
    <cellStyle name="Currency 3 2 2 4" xfId="780"/>
    <cellStyle name="Currency 3 2 2 4 2" xfId="1723"/>
    <cellStyle name="Currency 3 2 2 5" xfId="1241"/>
    <cellStyle name="Currency 3 2 3" xfId="297"/>
    <cellStyle name="Currency 3 2 4" xfId="298"/>
    <cellStyle name="Currency 3 2 4 2" xfId="299"/>
    <cellStyle name="Currency 3 2 4 2 2" xfId="653"/>
    <cellStyle name="Currency 3 2 4 2 2 2" xfId="1116"/>
    <cellStyle name="Currency 3 2 4 2 2 3" xfId="1591"/>
    <cellStyle name="Currency 3 2 4 2 3" xfId="888"/>
    <cellStyle name="Currency 3 2 4 2 3 2" xfId="1835"/>
    <cellStyle name="Currency 3 2 4 2 4" xfId="1347"/>
    <cellStyle name="Currency 3 2 4 3" xfId="652"/>
    <cellStyle name="Currency 3 2 4 3 2" xfId="1115"/>
    <cellStyle name="Currency 3 2 4 3 3" xfId="1590"/>
    <cellStyle name="Currency 3 2 4 4" xfId="887"/>
    <cellStyle name="Currency 3 2 4 4 2" xfId="1834"/>
    <cellStyle name="Currency 3 2 4 5" xfId="1346"/>
    <cellStyle name="Currency 3 3" xfId="97"/>
    <cellStyle name="Currency 3 3 2" xfId="300"/>
    <cellStyle name="Currency 3 3 2 2" xfId="654"/>
    <cellStyle name="Currency 3 3 2 2 2" xfId="1117"/>
    <cellStyle name="Currency 3 3 2 2 3" xfId="1592"/>
    <cellStyle name="Currency 3 3 2 3" xfId="889"/>
    <cellStyle name="Currency 3 3 2 3 2" xfId="1836"/>
    <cellStyle name="Currency 3 3 2 4" xfId="1348"/>
    <cellStyle name="Currency 3 3 3" xfId="549"/>
    <cellStyle name="Currency 3 3 3 2" xfId="1012"/>
    <cellStyle name="Currency 3 3 3 3" xfId="1487"/>
    <cellStyle name="Currency 3 3 4" xfId="781"/>
    <cellStyle name="Currency 3 3 4 2" xfId="1724"/>
    <cellStyle name="Currency 3 3 5" xfId="1242"/>
    <cellStyle name="Currency 3 4" xfId="301"/>
    <cellStyle name="Currency 3 5" xfId="302"/>
    <cellStyle name="Currency 3 5 2" xfId="303"/>
    <cellStyle name="Currency 3 5 2 2" xfId="656"/>
    <cellStyle name="Currency 3 5 2 2 2" xfId="1119"/>
    <cellStyle name="Currency 3 5 2 2 3" xfId="1594"/>
    <cellStyle name="Currency 3 5 2 3" xfId="891"/>
    <cellStyle name="Currency 3 5 2 3 2" xfId="1838"/>
    <cellStyle name="Currency 3 5 2 4" xfId="1350"/>
    <cellStyle name="Currency 3 5 3" xfId="655"/>
    <cellStyle name="Currency 3 5 3 2" xfId="1118"/>
    <cellStyle name="Currency 3 5 3 3" xfId="1593"/>
    <cellStyle name="Currency 3 5 4" xfId="890"/>
    <cellStyle name="Currency 3 5 4 2" xfId="1837"/>
    <cellStyle name="Currency 3 5 5" xfId="1349"/>
    <cellStyle name="Currency 3 6" xfId="1452"/>
    <cellStyle name="Currency 4" xfId="98"/>
    <cellStyle name="Currency 4 2" xfId="99"/>
    <cellStyle name="Currency 4 2 2" xfId="100"/>
    <cellStyle name="Currency 4 2 2 2" xfId="304"/>
    <cellStyle name="Currency 4 2 2 2 2" xfId="657"/>
    <cellStyle name="Currency 4 2 2 2 2 2" xfId="1120"/>
    <cellStyle name="Currency 4 2 2 2 2 3" xfId="1595"/>
    <cellStyle name="Currency 4 2 2 2 3" xfId="892"/>
    <cellStyle name="Currency 4 2 2 2 3 2" xfId="1839"/>
    <cellStyle name="Currency 4 2 2 2 4" xfId="1351"/>
    <cellStyle name="Currency 4 2 2 3" xfId="550"/>
    <cellStyle name="Currency 4 2 2 3 2" xfId="1013"/>
    <cellStyle name="Currency 4 2 2 3 3" xfId="1488"/>
    <cellStyle name="Currency 4 2 2 4" xfId="782"/>
    <cellStyle name="Currency 4 2 2 4 2" xfId="1725"/>
    <cellStyle name="Currency 4 2 2 5" xfId="1243"/>
    <cellStyle name="Currency 4 2 3" xfId="305"/>
    <cellStyle name="Currency 4 3" xfId="101"/>
    <cellStyle name="Currency 4 3 2" xfId="102"/>
    <cellStyle name="Currency 4 3 2 2" xfId="306"/>
    <cellStyle name="Currency 4 3 2 2 2" xfId="658"/>
    <cellStyle name="Currency 4 3 2 2 2 2" xfId="1121"/>
    <cellStyle name="Currency 4 3 2 2 2 3" xfId="1596"/>
    <cellStyle name="Currency 4 3 2 2 3" xfId="893"/>
    <cellStyle name="Currency 4 3 2 2 3 2" xfId="1840"/>
    <cellStyle name="Currency 4 3 2 2 4" xfId="1352"/>
    <cellStyle name="Currency 4 3 2 3" xfId="551"/>
    <cellStyle name="Currency 4 3 2 3 2" xfId="1014"/>
    <cellStyle name="Currency 4 3 2 3 3" xfId="1489"/>
    <cellStyle name="Currency 4 3 2 4" xfId="783"/>
    <cellStyle name="Currency 4 3 2 4 2" xfId="1726"/>
    <cellStyle name="Currency 4 3 2 5" xfId="1244"/>
    <cellStyle name="Currency 4 3 3" xfId="307"/>
    <cellStyle name="Currency 4 4" xfId="103"/>
    <cellStyle name="Currency 4 4 2" xfId="308"/>
    <cellStyle name="Currency 4 4 2 2" xfId="659"/>
    <cellStyle name="Currency 4 4 2 2 2" xfId="1122"/>
    <cellStyle name="Currency 4 4 2 2 3" xfId="1597"/>
    <cellStyle name="Currency 4 4 2 3" xfId="894"/>
    <cellStyle name="Currency 4 4 2 3 2" xfId="1841"/>
    <cellStyle name="Currency 4 4 2 4" xfId="1353"/>
    <cellStyle name="Currency 4 4 3" xfId="552"/>
    <cellStyle name="Currency 4 4 3 2" xfId="1015"/>
    <cellStyle name="Currency 4 4 3 3" xfId="1490"/>
    <cellStyle name="Currency 4 4 4" xfId="784"/>
    <cellStyle name="Currency 4 4 4 2" xfId="1727"/>
    <cellStyle name="Currency 4 4 5" xfId="1245"/>
    <cellStyle name="Currency 4 5" xfId="309"/>
    <cellStyle name="Currency 5" xfId="104"/>
    <cellStyle name="Currency 6" xfId="310"/>
    <cellStyle name="Currency 6 2" xfId="311"/>
    <cellStyle name="Currency 6 2 2" xfId="661"/>
    <cellStyle name="Currency 6 2 2 2" xfId="1124"/>
    <cellStyle name="Currency 6 2 2 3" xfId="1599"/>
    <cellStyle name="Currency 6 2 3" xfId="896"/>
    <cellStyle name="Currency 6 2 3 2" xfId="1843"/>
    <cellStyle name="Currency 6 2 4" xfId="1355"/>
    <cellStyle name="Currency 6 3" xfId="660"/>
    <cellStyle name="Currency 6 3 2" xfId="1123"/>
    <cellStyle name="Currency 6 3 3" xfId="1598"/>
    <cellStyle name="Currency 6 4" xfId="895"/>
    <cellStyle name="Currency 6 4 2" xfId="1842"/>
    <cellStyle name="Currency 6 5" xfId="1354"/>
    <cellStyle name="Currency 7" xfId="312"/>
    <cellStyle name="Currency 8" xfId="1449"/>
    <cellStyle name="Data" xfId="313"/>
    <cellStyle name="Detail ligne" xfId="314"/>
    <cellStyle name="Explanatory Text" xfId="14" builtinId="53" customBuiltin="1"/>
    <cellStyle name="Followed Hyperlink" xfId="105" builtinId="9" customBuiltin="1"/>
    <cellStyle name="Good 2" xfId="107"/>
    <cellStyle name="Good 3" xfId="106"/>
    <cellStyle name="Heading 1 2" xfId="109"/>
    <cellStyle name="Heading 1 3" xfId="108"/>
    <cellStyle name="Heading 2 2" xfId="111"/>
    <cellStyle name="Heading 2 3" xfId="110"/>
    <cellStyle name="Heading 3 2" xfId="113"/>
    <cellStyle name="Heading 3 3" xfId="112"/>
    <cellStyle name="Heading 3 3 2" xfId="786"/>
    <cellStyle name="Heading 3 4" xfId="315"/>
    <cellStyle name="Heading 3 4 2" xfId="897"/>
    <cellStyle name="Heading 4 2" xfId="115"/>
    <cellStyle name="Heading 4 3" xfId="114"/>
    <cellStyle name="Hed Side" xfId="316"/>
    <cellStyle name="Hyperlink" xfId="3" builtinId="8"/>
    <cellStyle name="Hyperlink 2" xfId="116"/>
    <cellStyle name="Hyperlink 2 2" xfId="317"/>
    <cellStyle name="Hyperlink 2 3" xfId="318"/>
    <cellStyle name="Hyperlink 3" xfId="117"/>
    <cellStyle name="Hyperlink 3 2" xfId="319"/>
    <cellStyle name="Hyperlink 3 2 2" xfId="320"/>
    <cellStyle name="Hyperlink 3 3" xfId="321"/>
    <cellStyle name="Hyperlink 3 4" xfId="322"/>
    <cellStyle name="Hyperlink 4" xfId="118"/>
    <cellStyle name="Hyperlink 4 2" xfId="323"/>
    <cellStyle name="Hyperlink 5" xfId="119"/>
    <cellStyle name="Hyperlink 6" xfId="120"/>
    <cellStyle name="Hyperlink 7" xfId="324"/>
    <cellStyle name="Hyperlink 7 2" xfId="325"/>
    <cellStyle name="Identification requete" xfId="326"/>
    <cellStyle name="Input" xfId="10" builtinId="20" customBuiltin="1"/>
    <cellStyle name="Input 2" xfId="1454"/>
    <cellStyle name="Lien hypertexte" xfId="327"/>
    <cellStyle name="Lien hypertexte visité" xfId="328"/>
    <cellStyle name="Ligne détail" xfId="329"/>
    <cellStyle name="Ligne détail 2" xfId="330"/>
    <cellStyle name="Ligne détail 3" xfId="331"/>
    <cellStyle name="Linked Cell" xfId="11" builtinId="24" customBuiltin="1"/>
    <cellStyle name="MEV1" xfId="332"/>
    <cellStyle name="MEV2" xfId="333"/>
    <cellStyle name="MEV3" xfId="334"/>
    <cellStyle name="Neutral" xfId="9" builtinId="28" customBuiltin="1"/>
    <cellStyle name="Normal" xfId="0" builtinId="0"/>
    <cellStyle name="Normal - Style1" xfId="335"/>
    <cellStyle name="Normal - Style1 2" xfId="336"/>
    <cellStyle name="Normal - Style2" xfId="337"/>
    <cellStyle name="Normal - Style3" xfId="338"/>
    <cellStyle name="Normal - Style4" xfId="339"/>
    <cellStyle name="Normal - Style5" xfId="340"/>
    <cellStyle name="Normal - Style6" xfId="341"/>
    <cellStyle name="Normal - Style7" xfId="342"/>
    <cellStyle name="Normal - Style8" xfId="343"/>
    <cellStyle name="Normal 10" xfId="121"/>
    <cellStyle name="Normal 10 2" xfId="344"/>
    <cellStyle name="Normal 10 2 2" xfId="345"/>
    <cellStyle name="Normal 10 2 2 2" xfId="663"/>
    <cellStyle name="Normal 10 2 2 2 2" xfId="1126"/>
    <cellStyle name="Normal 10 2 2 2 3" xfId="1601"/>
    <cellStyle name="Normal 10 2 2 3" xfId="899"/>
    <cellStyle name="Normal 10 2 2 3 2" xfId="1846"/>
    <cellStyle name="Normal 10 2 2 4" xfId="1357"/>
    <cellStyle name="Normal 10 2 3" xfId="662"/>
    <cellStyle name="Normal 10 2 3 2" xfId="1125"/>
    <cellStyle name="Normal 10 2 3 3" xfId="1600"/>
    <cellStyle name="Normal 10 2 4" xfId="898"/>
    <cellStyle name="Normal 10 2 4 2" xfId="1845"/>
    <cellStyle name="Normal 10 2 5" xfId="1356"/>
    <cellStyle name="Normal 10 3" xfId="346"/>
    <cellStyle name="Normal 10 3 2" xfId="664"/>
    <cellStyle name="Normal 10 3 2 2" xfId="1127"/>
    <cellStyle name="Normal 10 3 2 3" xfId="1602"/>
    <cellStyle name="Normal 10 3 3" xfId="900"/>
    <cellStyle name="Normal 10 3 3 2" xfId="1847"/>
    <cellStyle name="Normal 10 3 4" xfId="1358"/>
    <cellStyle name="Normal 10 4" xfId="553"/>
    <cellStyle name="Normal 10 4 2" xfId="1016"/>
    <cellStyle name="Normal 10 4 3" xfId="1491"/>
    <cellStyle name="Normal 10 5" xfId="787"/>
    <cellStyle name="Normal 10 5 2" xfId="1728"/>
    <cellStyle name="Normal 10 6" xfId="1246"/>
    <cellStyle name="Normal 11" xfId="122"/>
    <cellStyle name="Normal 12" xfId="123"/>
    <cellStyle name="Normal 12 2" xfId="347"/>
    <cellStyle name="Normal 12 2 2" xfId="665"/>
    <cellStyle name="Normal 12 2 2 2" xfId="1128"/>
    <cellStyle name="Normal 12 2 2 3" xfId="1603"/>
    <cellStyle name="Normal 12 2 3" xfId="901"/>
    <cellStyle name="Normal 12 2 3 2" xfId="1848"/>
    <cellStyle name="Normal 12 2 4" xfId="1359"/>
    <cellStyle name="Normal 12 3" xfId="554"/>
    <cellStyle name="Normal 12 3 2" xfId="1017"/>
    <cellStyle name="Normal 12 3 3" xfId="1492"/>
    <cellStyle name="Normal 12 4" xfId="788"/>
    <cellStyle name="Normal 12 4 2" xfId="1729"/>
    <cellStyle name="Normal 12 5" xfId="1247"/>
    <cellStyle name="Normal 13" xfId="124"/>
    <cellStyle name="Normal 13 2" xfId="348"/>
    <cellStyle name="Normal 13 2 2" xfId="666"/>
    <cellStyle name="Normal 13 2 2 2" xfId="1129"/>
    <cellStyle name="Normal 13 2 2 3" xfId="1604"/>
    <cellStyle name="Normal 13 2 3" xfId="902"/>
    <cellStyle name="Normal 13 2 3 2" xfId="1849"/>
    <cellStyle name="Normal 13 2 4" xfId="1360"/>
    <cellStyle name="Normal 13 3" xfId="555"/>
    <cellStyle name="Normal 13 3 2" xfId="1018"/>
    <cellStyle name="Normal 13 3 3" xfId="1493"/>
    <cellStyle name="Normal 13 4" xfId="789"/>
    <cellStyle name="Normal 13 4 2" xfId="1730"/>
    <cellStyle name="Normal 13 5" xfId="1248"/>
    <cellStyle name="Normal 14" xfId="349"/>
    <cellStyle name="Normal 14 2" xfId="350"/>
    <cellStyle name="Normal 14 2 2" xfId="351"/>
    <cellStyle name="Normal 14 2 2 2" xfId="669"/>
    <cellStyle name="Normal 14 2 2 2 2" xfId="1132"/>
    <cellStyle name="Normal 14 2 2 2 3" xfId="1607"/>
    <cellStyle name="Normal 14 2 2 3" xfId="905"/>
    <cellStyle name="Normal 14 2 2 3 2" xfId="1852"/>
    <cellStyle name="Normal 14 2 2 4" xfId="1363"/>
    <cellStyle name="Normal 14 2 3" xfId="668"/>
    <cellStyle name="Normal 14 2 3 2" xfId="1131"/>
    <cellStyle name="Normal 14 2 3 3" xfId="1606"/>
    <cellStyle name="Normal 14 2 4" xfId="904"/>
    <cellStyle name="Normal 14 2 4 2" xfId="1851"/>
    <cellStyle name="Normal 14 2 5" xfId="1362"/>
    <cellStyle name="Normal 14 3" xfId="352"/>
    <cellStyle name="Normal 14 3 2" xfId="353"/>
    <cellStyle name="Normal 14 3 2 2" xfId="671"/>
    <cellStyle name="Normal 14 3 2 2 2" xfId="1134"/>
    <cellStyle name="Normal 14 3 2 2 3" xfId="1609"/>
    <cellStyle name="Normal 14 3 2 3" xfId="907"/>
    <cellStyle name="Normal 14 3 2 3 2" xfId="1854"/>
    <cellStyle name="Normal 14 3 2 4" xfId="1365"/>
    <cellStyle name="Normal 14 3 3" xfId="354"/>
    <cellStyle name="Normal 14 3 3 2" xfId="672"/>
    <cellStyle name="Normal 14 3 3 2 2" xfId="1135"/>
    <cellStyle name="Normal 14 3 3 2 3" xfId="1610"/>
    <cellStyle name="Normal 14 3 3 3" xfId="908"/>
    <cellStyle name="Normal 14 3 3 3 2" xfId="1855"/>
    <cellStyle name="Normal 14 3 3 4" xfId="1366"/>
    <cellStyle name="Normal 14 3 4" xfId="670"/>
    <cellStyle name="Normal 14 3 4 2" xfId="1133"/>
    <cellStyle name="Normal 14 3 4 3" xfId="1608"/>
    <cellStyle name="Normal 14 3 5" xfId="906"/>
    <cellStyle name="Normal 14 3 5 2" xfId="1853"/>
    <cellStyle name="Normal 14 3 6" xfId="1364"/>
    <cellStyle name="Normal 14 4" xfId="355"/>
    <cellStyle name="Normal 14 4 2" xfId="673"/>
    <cellStyle name="Normal 14 4 2 2" xfId="1136"/>
    <cellStyle name="Normal 14 4 2 3" xfId="1611"/>
    <cellStyle name="Normal 14 4 3" xfId="909"/>
    <cellStyle name="Normal 14 4 3 2" xfId="1856"/>
    <cellStyle name="Normal 14 4 4" xfId="1367"/>
    <cellStyle name="Normal 14 5" xfId="667"/>
    <cellStyle name="Normal 14 5 2" xfId="1130"/>
    <cellStyle name="Normal 14 5 3" xfId="1605"/>
    <cellStyle name="Normal 14 6" xfId="903"/>
    <cellStyle name="Normal 14 6 2" xfId="1850"/>
    <cellStyle name="Normal 14 7" xfId="1361"/>
    <cellStyle name="Normal 15" xfId="356"/>
    <cellStyle name="Normal 15 2" xfId="357"/>
    <cellStyle name="Normal 15 2 2" xfId="358"/>
    <cellStyle name="Normal 15 2 2 2" xfId="676"/>
    <cellStyle name="Normal 15 2 2 2 2" xfId="1139"/>
    <cellStyle name="Normal 15 2 2 2 3" xfId="1614"/>
    <cellStyle name="Normal 15 2 2 3" xfId="912"/>
    <cellStyle name="Normal 15 2 2 3 2" xfId="1859"/>
    <cellStyle name="Normal 15 2 2 4" xfId="1370"/>
    <cellStyle name="Normal 15 2 3" xfId="675"/>
    <cellStyle name="Normal 15 2 3 2" xfId="1138"/>
    <cellStyle name="Normal 15 2 3 3" xfId="1613"/>
    <cellStyle name="Normal 15 2 4" xfId="911"/>
    <cellStyle name="Normal 15 2 4 2" xfId="1858"/>
    <cellStyle name="Normal 15 2 5" xfId="1369"/>
    <cellStyle name="Normal 15 3" xfId="359"/>
    <cellStyle name="Normal 15 3 2" xfId="677"/>
    <cellStyle name="Normal 15 3 2 2" xfId="1140"/>
    <cellStyle name="Normal 15 3 2 3" xfId="1615"/>
    <cellStyle name="Normal 15 3 3" xfId="913"/>
    <cellStyle name="Normal 15 3 3 2" xfId="1860"/>
    <cellStyle name="Normal 15 3 4" xfId="1371"/>
    <cellStyle name="Normal 15 4" xfId="674"/>
    <cellStyle name="Normal 15 4 2" xfId="1137"/>
    <cellStyle name="Normal 15 4 3" xfId="1612"/>
    <cellStyle name="Normal 15 5" xfId="910"/>
    <cellStyle name="Normal 15 5 2" xfId="1857"/>
    <cellStyle name="Normal 15 6" xfId="1368"/>
    <cellStyle name="Normal 16" xfId="360"/>
    <cellStyle name="Normal 16 2" xfId="361"/>
    <cellStyle name="Normal 16 2 2" xfId="679"/>
    <cellStyle name="Normal 16 2 2 2" xfId="1142"/>
    <cellStyle name="Normal 16 2 2 3" xfId="1617"/>
    <cellStyle name="Normal 16 2 3" xfId="915"/>
    <cellStyle name="Normal 16 2 3 2" xfId="1862"/>
    <cellStyle name="Normal 16 2 4" xfId="1373"/>
    <cellStyle name="Normal 16 3" xfId="678"/>
    <cellStyle name="Normal 16 3 2" xfId="1141"/>
    <cellStyle name="Normal 16 3 3" xfId="1616"/>
    <cellStyle name="Normal 16 4" xfId="914"/>
    <cellStyle name="Normal 16 4 2" xfId="1861"/>
    <cellStyle name="Normal 16 5" xfId="1372"/>
    <cellStyle name="Normal 17" xfId="362"/>
    <cellStyle name="Normal 18" xfId="363"/>
    <cellStyle name="Normal 18 2" xfId="364"/>
    <cellStyle name="Normal 18 2 2" xfId="365"/>
    <cellStyle name="Normal 18 2 2 2" xfId="682"/>
    <cellStyle name="Normal 18 2 2 2 2" xfId="1145"/>
    <cellStyle name="Normal 18 2 2 2 3" xfId="1620"/>
    <cellStyle name="Normal 18 2 2 3" xfId="918"/>
    <cellStyle name="Normal 18 2 2 3 2" xfId="1865"/>
    <cellStyle name="Normal 18 2 2 4" xfId="1376"/>
    <cellStyle name="Normal 18 2 3" xfId="681"/>
    <cellStyle name="Normal 18 2 3 2" xfId="1144"/>
    <cellStyle name="Normal 18 2 3 3" xfId="1619"/>
    <cellStyle name="Normal 18 2 4" xfId="917"/>
    <cellStyle name="Normal 18 2 4 2" xfId="1864"/>
    <cellStyle name="Normal 18 2 5" xfId="1375"/>
    <cellStyle name="Normal 18 3" xfId="366"/>
    <cellStyle name="Normal 18 3 2" xfId="367"/>
    <cellStyle name="Normal 18 3 2 2" xfId="684"/>
    <cellStyle name="Normal 18 3 2 2 2" xfId="1147"/>
    <cellStyle name="Normal 18 3 2 2 3" xfId="1622"/>
    <cellStyle name="Normal 18 3 2 3" xfId="920"/>
    <cellStyle name="Normal 18 3 2 3 2" xfId="1867"/>
    <cellStyle name="Normal 18 3 2 4" xfId="1378"/>
    <cellStyle name="Normal 18 3 3" xfId="683"/>
    <cellStyle name="Normal 18 3 3 2" xfId="1146"/>
    <cellStyle name="Normal 18 3 3 3" xfId="1621"/>
    <cellStyle name="Normal 18 3 4" xfId="919"/>
    <cellStyle name="Normal 18 3 4 2" xfId="1866"/>
    <cellStyle name="Normal 18 3 5" xfId="1377"/>
    <cellStyle name="Normal 18 4" xfId="368"/>
    <cellStyle name="Normal 18 4 2" xfId="685"/>
    <cellStyle name="Normal 18 4 2 2" xfId="1148"/>
    <cellStyle name="Normal 18 4 2 3" xfId="1623"/>
    <cellStyle name="Normal 18 4 3" xfId="921"/>
    <cellStyle name="Normal 18 4 3 2" xfId="1868"/>
    <cellStyle name="Normal 18 4 4" xfId="1379"/>
    <cellStyle name="Normal 18 5" xfId="680"/>
    <cellStyle name="Normal 18 5 2" xfId="1143"/>
    <cellStyle name="Normal 18 5 3" xfId="1618"/>
    <cellStyle name="Normal 18 6" xfId="916"/>
    <cellStyle name="Normal 18 6 2" xfId="1863"/>
    <cellStyle name="Normal 18 7" xfId="1374"/>
    <cellStyle name="Normal 19" xfId="369"/>
    <cellStyle name="Normal 19 2" xfId="370"/>
    <cellStyle name="Normal 19 3" xfId="371"/>
    <cellStyle name="Normal 19 3 2" xfId="687"/>
    <cellStyle name="Normal 19 3 2 2" xfId="1150"/>
    <cellStyle name="Normal 19 3 2 3" xfId="1625"/>
    <cellStyle name="Normal 19 3 3" xfId="923"/>
    <cellStyle name="Normal 19 3 3 2" xfId="1870"/>
    <cellStyle name="Normal 19 3 4" xfId="1381"/>
    <cellStyle name="Normal 19 4" xfId="686"/>
    <cellStyle name="Normal 19 4 2" xfId="1149"/>
    <cellStyle name="Normal 19 4 3" xfId="1624"/>
    <cellStyle name="Normal 19 5" xfId="922"/>
    <cellStyle name="Normal 19 5 2" xfId="1869"/>
    <cellStyle name="Normal 19 6" xfId="1380"/>
    <cellStyle name="Normal 2" xfId="125"/>
    <cellStyle name="Normal 2 2" xfId="372"/>
    <cellStyle name="Normal 2 2 2" xfId="373"/>
    <cellStyle name="Normal 2 2 2 2" xfId="374"/>
    <cellStyle name="Normal 2 3" xfId="375"/>
    <cellStyle name="Normal 2 3 2" xfId="376"/>
    <cellStyle name="Normal 2 3 2 2" xfId="377"/>
    <cellStyle name="Normal 2 3 2 2 2" xfId="690"/>
    <cellStyle name="Normal 2 3 2 2 2 2" xfId="1153"/>
    <cellStyle name="Normal 2 3 2 2 2 3" xfId="1628"/>
    <cellStyle name="Normal 2 3 2 2 3" xfId="926"/>
    <cellStyle name="Normal 2 3 2 2 3 2" xfId="1873"/>
    <cellStyle name="Normal 2 3 2 2 4" xfId="1384"/>
    <cellStyle name="Normal 2 3 2 3" xfId="689"/>
    <cellStyle name="Normal 2 3 2 3 2" xfId="1152"/>
    <cellStyle name="Normal 2 3 2 3 3" xfId="1627"/>
    <cellStyle name="Normal 2 3 2 4" xfId="925"/>
    <cellStyle name="Normal 2 3 2 4 2" xfId="1872"/>
    <cellStyle name="Normal 2 3 2 5" xfId="1383"/>
    <cellStyle name="Normal 2 3 3" xfId="378"/>
    <cellStyle name="Normal 2 3 3 2" xfId="691"/>
    <cellStyle name="Normal 2 3 3 2 2" xfId="1154"/>
    <cellStyle name="Normal 2 3 3 2 3" xfId="1629"/>
    <cellStyle name="Normal 2 3 3 3" xfId="927"/>
    <cellStyle name="Normal 2 3 3 3 2" xfId="1874"/>
    <cellStyle name="Normal 2 3 3 4" xfId="1385"/>
    <cellStyle name="Normal 2 3 4" xfId="688"/>
    <cellStyle name="Normal 2 3 4 2" xfId="1151"/>
    <cellStyle name="Normal 2 3 4 3" xfId="1626"/>
    <cellStyle name="Normal 2 3 5" xfId="924"/>
    <cellStyle name="Normal 2 3 5 2" xfId="1871"/>
    <cellStyle name="Normal 2 3 6" xfId="1382"/>
    <cellStyle name="Normal 2 4" xfId="379"/>
    <cellStyle name="Normal 2 4 2" xfId="380"/>
    <cellStyle name="Normal 2 4 2 2" xfId="693"/>
    <cellStyle name="Normal 2 4 2 2 2" xfId="1156"/>
    <cellStyle name="Normal 2 4 2 2 3" xfId="1631"/>
    <cellStyle name="Normal 2 4 2 3" xfId="929"/>
    <cellStyle name="Normal 2 4 2 3 2" xfId="1876"/>
    <cellStyle name="Normal 2 4 2 4" xfId="1387"/>
    <cellStyle name="Normal 2 4 3" xfId="692"/>
    <cellStyle name="Normal 2 4 3 2" xfId="1155"/>
    <cellStyle name="Normal 2 4 3 3" xfId="1630"/>
    <cellStyle name="Normal 2 4 4" xfId="928"/>
    <cellStyle name="Normal 2 4 4 2" xfId="1875"/>
    <cellStyle name="Normal 2 4 5" xfId="1386"/>
    <cellStyle name="Normal 2 5" xfId="381"/>
    <cellStyle name="Normal 2 6" xfId="1455"/>
    <cellStyle name="Normal 2 6 2" xfId="1692"/>
    <cellStyle name="Normal 2 6 3" xfId="1940"/>
    <cellStyle name="Normal 20" xfId="382"/>
    <cellStyle name="Normal 21" xfId="383"/>
    <cellStyle name="Normal 22" xfId="384"/>
    <cellStyle name="Normal 23" xfId="385"/>
    <cellStyle name="Normal 24" xfId="386"/>
    <cellStyle name="Normal 25" xfId="387"/>
    <cellStyle name="Normal 26" xfId="388"/>
    <cellStyle name="Normal 26 2" xfId="389"/>
    <cellStyle name="Normal 26 2 2" xfId="695"/>
    <cellStyle name="Normal 26 2 2 2" xfId="1158"/>
    <cellStyle name="Normal 26 2 2 3" xfId="1633"/>
    <cellStyle name="Normal 26 2 3" xfId="931"/>
    <cellStyle name="Normal 26 2 3 2" xfId="1878"/>
    <cellStyle name="Normal 26 2 4" xfId="1389"/>
    <cellStyle name="Normal 26 3" xfId="694"/>
    <cellStyle name="Normal 26 3 2" xfId="1157"/>
    <cellStyle name="Normal 26 3 3" xfId="1632"/>
    <cellStyle name="Normal 26 4" xfId="930"/>
    <cellStyle name="Normal 26 4 2" xfId="1877"/>
    <cellStyle name="Normal 26 5" xfId="1388"/>
    <cellStyle name="Normal 27" xfId="390"/>
    <cellStyle name="Normal 28" xfId="391"/>
    <cellStyle name="Normal 29" xfId="392"/>
    <cellStyle name="Normal 3" xfId="126"/>
    <cellStyle name="Normal 3 2" xfId="127"/>
    <cellStyle name="Normal 3 2 2" xfId="393"/>
    <cellStyle name="Normal 3 2 2 2" xfId="394"/>
    <cellStyle name="Normal 3 2 2 2 2" xfId="395"/>
    <cellStyle name="Normal 3 2 2 2 2 2" xfId="697"/>
    <cellStyle name="Normal 3 2 2 2 2 2 2" xfId="1160"/>
    <cellStyle name="Normal 3 2 2 2 2 2 3" xfId="1635"/>
    <cellStyle name="Normal 3 2 2 2 2 3" xfId="933"/>
    <cellStyle name="Normal 3 2 2 2 2 3 2" xfId="1880"/>
    <cellStyle name="Normal 3 2 2 2 2 4" xfId="1391"/>
    <cellStyle name="Normal 3 2 2 2 3" xfId="696"/>
    <cellStyle name="Normal 3 2 2 2 3 2" xfId="1159"/>
    <cellStyle name="Normal 3 2 2 2 3 3" xfId="1634"/>
    <cellStyle name="Normal 3 2 2 2 4" xfId="932"/>
    <cellStyle name="Normal 3 2 2 2 4 2" xfId="1879"/>
    <cellStyle name="Normal 3 2 2 2 5" xfId="1390"/>
    <cellStyle name="Normal 3 2 3" xfId="396"/>
    <cellStyle name="Normal 3 2 3 2" xfId="698"/>
    <cellStyle name="Normal 3 2 3 2 2" xfId="1161"/>
    <cellStyle name="Normal 3 2 3 2 3" xfId="1636"/>
    <cellStyle name="Normal 3 2 3 3" xfId="934"/>
    <cellStyle name="Normal 3 2 3 3 2" xfId="1881"/>
    <cellStyle name="Normal 3 2 3 4" xfId="1392"/>
    <cellStyle name="Normal 3 2 4" xfId="557"/>
    <cellStyle name="Normal 3 2 4 2" xfId="1020"/>
    <cellStyle name="Normal 3 2 4 3" xfId="1495"/>
    <cellStyle name="Normal 3 2 5" xfId="791"/>
    <cellStyle name="Normal 3 2 5 2" xfId="1732"/>
    <cellStyle name="Normal 3 2 6" xfId="1250"/>
    <cellStyle name="Normal 3 3" xfId="128"/>
    <cellStyle name="Normal 3 3 2" xfId="397"/>
    <cellStyle name="Normal 3 3 2 2" xfId="398"/>
    <cellStyle name="Normal 3 3 2 2 2" xfId="700"/>
    <cellStyle name="Normal 3 3 2 2 2 2" xfId="1163"/>
    <cellStyle name="Normal 3 3 2 2 2 3" xfId="1638"/>
    <cellStyle name="Normal 3 3 2 2 3" xfId="936"/>
    <cellStyle name="Normal 3 3 2 2 3 2" xfId="1883"/>
    <cellStyle name="Normal 3 3 2 2 4" xfId="1394"/>
    <cellStyle name="Normal 3 3 2 3" xfId="699"/>
    <cellStyle name="Normal 3 3 2 3 2" xfId="1162"/>
    <cellStyle name="Normal 3 3 2 3 3" xfId="1637"/>
    <cellStyle name="Normal 3 3 2 4" xfId="935"/>
    <cellStyle name="Normal 3 3 2 4 2" xfId="1882"/>
    <cellStyle name="Normal 3 3 2 5" xfId="1393"/>
    <cellStyle name="Normal 3 3 3" xfId="399"/>
    <cellStyle name="Normal 3 3 3 2" xfId="701"/>
    <cellStyle name="Normal 3 3 3 2 2" xfId="1164"/>
    <cellStyle name="Normal 3 3 3 2 3" xfId="1639"/>
    <cellStyle name="Normal 3 3 3 3" xfId="937"/>
    <cellStyle name="Normal 3 3 3 3 2" xfId="1884"/>
    <cellStyle name="Normal 3 3 3 4" xfId="1395"/>
    <cellStyle name="Normal 3 3 4" xfId="558"/>
    <cellStyle name="Normal 3 3 4 2" xfId="1021"/>
    <cellStyle name="Normal 3 3 4 3" xfId="1496"/>
    <cellStyle name="Normal 3 3 5" xfId="792"/>
    <cellStyle name="Normal 3 3 5 2" xfId="1733"/>
    <cellStyle name="Normal 3 3 6" xfId="1251"/>
    <cellStyle name="Normal 3 4" xfId="400"/>
    <cellStyle name="Normal 3 5" xfId="401"/>
    <cellStyle name="Normal 3 6" xfId="402"/>
    <cellStyle name="Normal 3 6 2" xfId="702"/>
    <cellStyle name="Normal 3 6 2 2" xfId="1165"/>
    <cellStyle name="Normal 3 6 2 3" xfId="1640"/>
    <cellStyle name="Normal 3 6 3" xfId="938"/>
    <cellStyle name="Normal 3 6 3 2" xfId="1885"/>
    <cellStyle name="Normal 3 6 4" xfId="1396"/>
    <cellStyle name="Normal 3 7" xfId="556"/>
    <cellStyle name="Normal 3 7 2" xfId="1019"/>
    <cellStyle name="Normal 3 7 3" xfId="1494"/>
    <cellStyle name="Normal 3 8" xfId="790"/>
    <cellStyle name="Normal 3 8 2" xfId="1731"/>
    <cellStyle name="Normal 3 9" xfId="1249"/>
    <cellStyle name="Normal 30" xfId="403"/>
    <cellStyle name="Normal 31" xfId="404"/>
    <cellStyle name="Normal 32" xfId="405"/>
    <cellStyle name="Normal 32 2" xfId="406"/>
    <cellStyle name="Normal 32 2 2" xfId="704"/>
    <cellStyle name="Normal 32 2 2 2" xfId="1167"/>
    <cellStyle name="Normal 32 2 2 3" xfId="1642"/>
    <cellStyle name="Normal 32 2 3" xfId="940"/>
    <cellStyle name="Normal 32 2 3 2" xfId="1887"/>
    <cellStyle name="Normal 32 2 4" xfId="1398"/>
    <cellStyle name="Normal 32 3" xfId="703"/>
    <cellStyle name="Normal 32 3 2" xfId="1166"/>
    <cellStyle name="Normal 32 3 3" xfId="1641"/>
    <cellStyle name="Normal 32 4" xfId="939"/>
    <cellStyle name="Normal 32 4 2" xfId="1886"/>
    <cellStyle name="Normal 32 5" xfId="1397"/>
    <cellStyle name="Normal 33" xfId="407"/>
    <cellStyle name="Normal 33 2" xfId="408"/>
    <cellStyle name="Normal 33 2 2" xfId="409"/>
    <cellStyle name="Normal 33 2 2 2" xfId="706"/>
    <cellStyle name="Normal 33 2 2 2 2" xfId="1169"/>
    <cellStyle name="Normal 33 2 2 2 3" xfId="1644"/>
    <cellStyle name="Normal 33 2 2 3" xfId="942"/>
    <cellStyle name="Normal 33 2 2 3 2" xfId="1889"/>
    <cellStyle name="Normal 33 2 2 4" xfId="1400"/>
    <cellStyle name="Normal 33 2 3" xfId="705"/>
    <cellStyle name="Normal 33 2 3 2" xfId="1168"/>
    <cellStyle name="Normal 33 2 3 3" xfId="1643"/>
    <cellStyle name="Normal 33 2 4" xfId="941"/>
    <cellStyle name="Normal 33 2 4 2" xfId="1888"/>
    <cellStyle name="Normal 33 2 5" xfId="1399"/>
    <cellStyle name="Normal 34" xfId="410"/>
    <cellStyle name="Normal 35" xfId="411"/>
    <cellStyle name="Normal 36" xfId="412"/>
    <cellStyle name="Normal 36 2" xfId="413"/>
    <cellStyle name="Normal 36 2 2" xfId="708"/>
    <cellStyle name="Normal 36 2 2 2" xfId="1171"/>
    <cellStyle name="Normal 36 2 2 3" xfId="1646"/>
    <cellStyle name="Normal 36 2 3" xfId="944"/>
    <cellStyle name="Normal 36 2 3 2" xfId="1891"/>
    <cellStyle name="Normal 36 2 4" xfId="1402"/>
    <cellStyle name="Normal 36 3" xfId="707"/>
    <cellStyle name="Normal 36 3 2" xfId="1170"/>
    <cellStyle name="Normal 36 3 3" xfId="1645"/>
    <cellStyle name="Normal 36 4" xfId="943"/>
    <cellStyle name="Normal 36 4 2" xfId="1890"/>
    <cellStyle name="Normal 36 5" xfId="1401"/>
    <cellStyle name="Normal 37" xfId="414"/>
    <cellStyle name="Normal 38" xfId="415"/>
    <cellStyle name="Normal 39" xfId="416"/>
    <cellStyle name="Normal 4" xfId="129"/>
    <cellStyle name="Normal 4 10" xfId="793"/>
    <cellStyle name="Normal 4 10 2" xfId="1497"/>
    <cellStyle name="Normal 4 11" xfId="1734"/>
    <cellStyle name="Normal 4 12" xfId="1252"/>
    <cellStyle name="Normal 4 2" xfId="130"/>
    <cellStyle name="Normal 4 2 2" xfId="417"/>
    <cellStyle name="Normal 4 2 2 2" xfId="418"/>
    <cellStyle name="Normal 4 2 2 2 2" xfId="710"/>
    <cellStyle name="Normal 4 2 2 2 2 2" xfId="1173"/>
    <cellStyle name="Normal 4 2 2 2 2 3" xfId="1648"/>
    <cellStyle name="Normal 4 2 2 2 3" xfId="946"/>
    <cellStyle name="Normal 4 2 2 2 3 2" xfId="1893"/>
    <cellStyle name="Normal 4 2 2 2 4" xfId="1404"/>
    <cellStyle name="Normal 4 2 2 3" xfId="709"/>
    <cellStyle name="Normal 4 2 2 3 2" xfId="1172"/>
    <cellStyle name="Normal 4 2 2 3 3" xfId="1647"/>
    <cellStyle name="Normal 4 2 2 4" xfId="945"/>
    <cellStyle name="Normal 4 2 2 4 2" xfId="1892"/>
    <cellStyle name="Normal 4 2 2 5" xfId="1403"/>
    <cellStyle name="Normal 4 2 3" xfId="419"/>
    <cellStyle name="Normal 4 2 3 2" xfId="711"/>
    <cellStyle name="Normal 4 2 3 2 2" xfId="1174"/>
    <cellStyle name="Normal 4 2 3 2 3" xfId="1649"/>
    <cellStyle name="Normal 4 2 3 3" xfId="947"/>
    <cellStyle name="Normal 4 2 3 3 2" xfId="1894"/>
    <cellStyle name="Normal 4 2 3 4" xfId="1405"/>
    <cellStyle name="Normal 4 2 4" xfId="560"/>
    <cellStyle name="Normal 4 2 4 2" xfId="1023"/>
    <cellStyle name="Normal 4 2 4 3" xfId="1498"/>
    <cellStyle name="Normal 4 2 5" xfId="794"/>
    <cellStyle name="Normal 4 2 5 2" xfId="1735"/>
    <cellStyle name="Normal 4 2 6" xfId="1253"/>
    <cellStyle name="Normal 4 3" xfId="420"/>
    <cellStyle name="Normal 4 3 2" xfId="421"/>
    <cellStyle name="Normal 4 3 3" xfId="422"/>
    <cellStyle name="Normal 4 3 3 2" xfId="713"/>
    <cellStyle name="Normal 4 3 3 2 2" xfId="1176"/>
    <cellStyle name="Normal 4 3 3 2 3" xfId="1651"/>
    <cellStyle name="Normal 4 3 3 3" xfId="949"/>
    <cellStyle name="Normal 4 3 3 3 2" xfId="1896"/>
    <cellStyle name="Normal 4 3 3 4" xfId="1407"/>
    <cellStyle name="Normal 4 3 4" xfId="712"/>
    <cellStyle name="Normal 4 3 4 2" xfId="1175"/>
    <cellStyle name="Normal 4 3 4 3" xfId="1650"/>
    <cellStyle name="Normal 4 3 5" xfId="948"/>
    <cellStyle name="Normal 4 3 5 2" xfId="1895"/>
    <cellStyle name="Normal 4 3 6" xfId="1406"/>
    <cellStyle name="Normal 4 4" xfId="423"/>
    <cellStyle name="Normal 4 4 2" xfId="424"/>
    <cellStyle name="Normal 4 4 2 2" xfId="715"/>
    <cellStyle name="Normal 4 4 2 2 2" xfId="1178"/>
    <cellStyle name="Normal 4 4 2 2 3" xfId="1653"/>
    <cellStyle name="Normal 4 4 2 3" xfId="951"/>
    <cellStyle name="Normal 4 4 2 3 2" xfId="1898"/>
    <cellStyle name="Normal 4 4 2 4" xfId="1409"/>
    <cellStyle name="Normal 4 4 3" xfId="714"/>
    <cellStyle name="Normal 4 4 3 2" xfId="1177"/>
    <cellStyle name="Normal 4 4 3 3" xfId="1652"/>
    <cellStyle name="Normal 4 4 4" xfId="950"/>
    <cellStyle name="Normal 4 4 4 2" xfId="1897"/>
    <cellStyle name="Normal 4 4 5" xfId="1408"/>
    <cellStyle name="Normal 4 5" xfId="425"/>
    <cellStyle name="Normal 4 6" xfId="426"/>
    <cellStyle name="Normal 4 6 2" xfId="427"/>
    <cellStyle name="Normal 4 6 2 2" xfId="717"/>
    <cellStyle name="Normal 4 6 2 2 2" xfId="1180"/>
    <cellStyle name="Normal 4 6 2 2 3" xfId="1655"/>
    <cellStyle name="Normal 4 6 2 3" xfId="953"/>
    <cellStyle name="Normal 4 6 2 3 2" xfId="1900"/>
    <cellStyle name="Normal 4 6 2 4" xfId="1411"/>
    <cellStyle name="Normal 4 6 3" xfId="716"/>
    <cellStyle name="Normal 4 6 3 2" xfId="1179"/>
    <cellStyle name="Normal 4 6 3 3" xfId="1654"/>
    <cellStyle name="Normal 4 6 4" xfId="952"/>
    <cellStyle name="Normal 4 6 4 2" xfId="1899"/>
    <cellStyle name="Normal 4 6 5" xfId="1410"/>
    <cellStyle name="Normal 4 7" xfId="428"/>
    <cellStyle name="Normal 4 7 2" xfId="718"/>
    <cellStyle name="Normal 4 7 2 2" xfId="1181"/>
    <cellStyle name="Normal 4 7 2 3" xfId="1656"/>
    <cellStyle name="Normal 4 7 3" xfId="954"/>
    <cellStyle name="Normal 4 7 3 2" xfId="1901"/>
    <cellStyle name="Normal 4 7 4" xfId="1412"/>
    <cellStyle name="Normal 4 8" xfId="429"/>
    <cellStyle name="Normal 4 8 2" xfId="719"/>
    <cellStyle name="Normal 4 8 2 2" xfId="1182"/>
    <cellStyle name="Normal 4 8 2 3" xfId="1657"/>
    <cellStyle name="Normal 4 8 3" xfId="955"/>
    <cellStyle name="Normal 4 8 3 2" xfId="1902"/>
    <cellStyle name="Normal 4 8 4" xfId="1413"/>
    <cellStyle name="Normal 4 9" xfId="559"/>
    <cellStyle name="Normal 4 9 2" xfId="1022"/>
    <cellStyle name="Normal 4 9 3" xfId="1451"/>
    <cellStyle name="Normal 40" xfId="430"/>
    <cellStyle name="Normal 41" xfId="431"/>
    <cellStyle name="Normal 42" xfId="432"/>
    <cellStyle name="Normal 43" xfId="433"/>
    <cellStyle name="Normal 44" xfId="434"/>
    <cellStyle name="Normal 45" xfId="435"/>
    <cellStyle name="Normal 46" xfId="436"/>
    <cellStyle name="Normal 47" xfId="437"/>
    <cellStyle name="Normal 47 2" xfId="720"/>
    <cellStyle name="Normal 47 2 2" xfId="1183"/>
    <cellStyle name="Normal 47 2 3" xfId="1658"/>
    <cellStyle name="Normal 47 3" xfId="956"/>
    <cellStyle name="Normal 47 3 2" xfId="1904"/>
    <cellStyle name="Normal 47 4" xfId="1414"/>
    <cellStyle name="Normal 48" xfId="438"/>
    <cellStyle name="Normal 48 2" xfId="721"/>
    <cellStyle name="Normal 48 2 2" xfId="1184"/>
    <cellStyle name="Normal 48 2 3" xfId="1659"/>
    <cellStyle name="Normal 48 3" xfId="957"/>
    <cellStyle name="Normal 48 3 2" xfId="1905"/>
    <cellStyle name="Normal 48 4" xfId="1415"/>
    <cellStyle name="Normal 49" xfId="439"/>
    <cellStyle name="Normal 49 2" xfId="722"/>
    <cellStyle name="Normal 49 2 2" xfId="1185"/>
    <cellStyle name="Normal 49 2 3" xfId="1660"/>
    <cellStyle name="Normal 49 3" xfId="958"/>
    <cellStyle name="Normal 49 3 2" xfId="1906"/>
    <cellStyle name="Normal 49 4" xfId="1416"/>
    <cellStyle name="Normal 5" xfId="131"/>
    <cellStyle name="Normal 5 2" xfId="440"/>
    <cellStyle name="Normal 5 3" xfId="441"/>
    <cellStyle name="Normal 5 4" xfId="442"/>
    <cellStyle name="Normal 50" xfId="156"/>
    <cellStyle name="Normal 50 2" xfId="566"/>
    <cellStyle name="Normal 50 2 2" xfId="1029"/>
    <cellStyle name="Normal 50 2 3" xfId="1504"/>
    <cellStyle name="Normal 50 3" xfId="801"/>
    <cellStyle name="Normal 50 3 2" xfId="1742"/>
    <cellStyle name="Normal 50 4" xfId="1260"/>
    <cellStyle name="Normal 51" xfId="523"/>
    <cellStyle name="Normal 51 2" xfId="750"/>
    <cellStyle name="Normal 51 2 2" xfId="1213"/>
    <cellStyle name="Normal 51 2 3" xfId="1691"/>
    <cellStyle name="Normal 51 3" xfId="986"/>
    <cellStyle name="Normal 51 3 2" xfId="1937"/>
    <cellStyle name="Normal 51 4" xfId="1447"/>
    <cellStyle name="Normal 52" xfId="752"/>
    <cellStyle name="Normal 529" xfId="443"/>
    <cellStyle name="Normal 53" xfId="751"/>
    <cellStyle name="Normal 54" xfId="754"/>
    <cellStyle name="Normal 55" xfId="755"/>
    <cellStyle name="Normal 56" xfId="800"/>
    <cellStyle name="Normal 57" xfId="785"/>
    <cellStyle name="Normal 58" xfId="1679"/>
    <cellStyle name="Normal 59" xfId="1677"/>
    <cellStyle name="Normal 6" xfId="4"/>
    <cellStyle name="Normal 6 2" xfId="132"/>
    <cellStyle name="Normal 6 2 2" xfId="444"/>
    <cellStyle name="Normal 6 3" xfId="133"/>
    <cellStyle name="Normal 6 4" xfId="1461"/>
    <cellStyle name="Normal 60" xfId="1690"/>
    <cellStyle name="Normal 61" xfId="1696"/>
    <cellStyle name="Normal 62" xfId="1215"/>
    <cellStyle name="Normal 63" xfId="1216"/>
    <cellStyle name="Normal 64" xfId="1952"/>
    <cellStyle name="Normal 65" xfId="1958"/>
    <cellStyle name="Normal 66" xfId="1960"/>
    <cellStyle name="Normal 7" xfId="134"/>
    <cellStyle name="Normal 7 11" xfId="445"/>
    <cellStyle name="Normal 7 2" xfId="446"/>
    <cellStyle name="Normal 7 2 2" xfId="447"/>
    <cellStyle name="Normal 7 2 2 2" xfId="724"/>
    <cellStyle name="Normal 7 2 2 2 2" xfId="1187"/>
    <cellStyle name="Normal 7 2 2 2 3" xfId="1662"/>
    <cellStyle name="Normal 7 2 2 3" xfId="960"/>
    <cellStyle name="Normal 7 2 2 3 2" xfId="1908"/>
    <cellStyle name="Normal 7 2 2 4" xfId="1418"/>
    <cellStyle name="Normal 7 2 3" xfId="723"/>
    <cellStyle name="Normal 7 2 3 2" xfId="1186"/>
    <cellStyle name="Normal 7 2 3 3" xfId="1661"/>
    <cellStyle name="Normal 7 2 4" xfId="959"/>
    <cellStyle name="Normal 7 2 4 2" xfId="1907"/>
    <cellStyle name="Normal 7 2 5" xfId="1417"/>
    <cellStyle name="Normal 7 3" xfId="448"/>
    <cellStyle name="Normal 8" xfId="135"/>
    <cellStyle name="Normal 8 2" xfId="449"/>
    <cellStyle name="Normal 8 3" xfId="450"/>
    <cellStyle name="Normal 9" xfId="136"/>
    <cellStyle name="Normal 9 2" xfId="137"/>
    <cellStyle name="Normal 9 2 2" xfId="451"/>
    <cellStyle name="Normal 9 2 2 2" xfId="725"/>
    <cellStyle name="Normal 9 2 2 2 2" xfId="1188"/>
    <cellStyle name="Normal 9 2 2 2 3" xfId="1663"/>
    <cellStyle name="Normal 9 2 2 3" xfId="961"/>
    <cellStyle name="Normal 9 2 2 3 2" xfId="1909"/>
    <cellStyle name="Normal 9 2 2 4" xfId="1419"/>
    <cellStyle name="Normal 9 2 3" xfId="562"/>
    <cellStyle name="Normal 9 2 3 2" xfId="1025"/>
    <cellStyle name="Normal 9 2 3 3" xfId="1500"/>
    <cellStyle name="Normal 9 2 4" xfId="796"/>
    <cellStyle name="Normal 9 2 4 2" xfId="1737"/>
    <cellStyle name="Normal 9 2 5" xfId="1255"/>
    <cellStyle name="Normal 9 3" xfId="138"/>
    <cellStyle name="Normal 9 3 2" xfId="452"/>
    <cellStyle name="Normal 9 3 2 2" xfId="726"/>
    <cellStyle name="Normal 9 3 2 2 2" xfId="1189"/>
    <cellStyle name="Normal 9 3 2 2 3" xfId="1664"/>
    <cellStyle name="Normal 9 3 2 3" xfId="962"/>
    <cellStyle name="Normal 9 3 2 3 2" xfId="1910"/>
    <cellStyle name="Normal 9 3 2 4" xfId="1420"/>
    <cellStyle name="Normal 9 3 3" xfId="563"/>
    <cellStyle name="Normal 9 3 3 2" xfId="1026"/>
    <cellStyle name="Normal 9 3 3 3" xfId="1501"/>
    <cellStyle name="Normal 9 3 4" xfId="797"/>
    <cellStyle name="Normal 9 3 4 2" xfId="1738"/>
    <cellStyle name="Normal 9 3 5" xfId="1256"/>
    <cellStyle name="Normal 9 4" xfId="453"/>
    <cellStyle name="Normal 9 4 2" xfId="454"/>
    <cellStyle name="Normal 9 4 2 2" xfId="728"/>
    <cellStyle name="Normal 9 4 2 2 2" xfId="1191"/>
    <cellStyle name="Normal 9 4 2 2 3" xfId="1666"/>
    <cellStyle name="Normal 9 4 2 3" xfId="964"/>
    <cellStyle name="Normal 9 4 2 3 2" xfId="1912"/>
    <cellStyle name="Normal 9 4 2 4" xfId="1422"/>
    <cellStyle name="Normal 9 4 3" xfId="727"/>
    <cellStyle name="Normal 9 4 3 2" xfId="1190"/>
    <cellStyle name="Normal 9 4 3 3" xfId="1665"/>
    <cellStyle name="Normal 9 4 4" xfId="963"/>
    <cellStyle name="Normal 9 4 4 2" xfId="1911"/>
    <cellStyle name="Normal 9 4 5" xfId="1421"/>
    <cellStyle name="Normal 9 5" xfId="455"/>
    <cellStyle name="Normal 9 5 2" xfId="729"/>
    <cellStyle name="Normal 9 5 2 2" xfId="1192"/>
    <cellStyle name="Normal 9 5 2 3" xfId="1667"/>
    <cellStyle name="Normal 9 5 3" xfId="965"/>
    <cellStyle name="Normal 9 5 3 2" xfId="1913"/>
    <cellStyle name="Normal 9 5 4" xfId="1423"/>
    <cellStyle name="Normal 9 6" xfId="561"/>
    <cellStyle name="Normal 9 6 2" xfId="1024"/>
    <cellStyle name="Normal 9 6 3" xfId="1499"/>
    <cellStyle name="Normal 9 7" xfId="795"/>
    <cellStyle name="Normal 9 7 2" xfId="1736"/>
    <cellStyle name="Normal 9 8" xfId="1254"/>
    <cellStyle name="Normal GHG Numbers (0.00)" xfId="456"/>
    <cellStyle name="Normal GHG Numbers (0.00) 2" xfId="1844"/>
    <cellStyle name="Normal GHG-Shade" xfId="457"/>
    <cellStyle name="Normal GHG-Shade 2" xfId="458"/>
    <cellStyle name="Normal_HAND SUBS 3Q03 VALUES ONLY" xfId="5"/>
    <cellStyle name="Normal_RETS43 VALUES" xfId="6"/>
    <cellStyle name="Note 2" xfId="139"/>
    <cellStyle name="Note 2 2" xfId="140"/>
    <cellStyle name="Note 2 2 2" xfId="459"/>
    <cellStyle name="Note 2 2 2 2" xfId="460"/>
    <cellStyle name="Note 2 2 2 2 2" xfId="731"/>
    <cellStyle name="Note 2 2 2 2 2 2" xfId="1194"/>
    <cellStyle name="Note 2 2 2 2 2 3" xfId="1669"/>
    <cellStyle name="Note 2 2 2 2 3" xfId="967"/>
    <cellStyle name="Note 2 2 2 2 3 2" xfId="1915"/>
    <cellStyle name="Note 2 2 2 2 4" xfId="1425"/>
    <cellStyle name="Note 2 2 2 3" xfId="730"/>
    <cellStyle name="Note 2 2 2 3 2" xfId="1193"/>
    <cellStyle name="Note 2 2 2 3 3" xfId="1668"/>
    <cellStyle name="Note 2 2 2 4" xfId="966"/>
    <cellStyle name="Note 2 2 2 4 2" xfId="1914"/>
    <cellStyle name="Note 2 2 2 5" xfId="1424"/>
    <cellStyle name="Note 2 2 3" xfId="461"/>
    <cellStyle name="Note 2 2 3 2" xfId="732"/>
    <cellStyle name="Note 2 2 3 2 2" xfId="1195"/>
    <cellStyle name="Note 2 2 3 2 3" xfId="1670"/>
    <cellStyle name="Note 2 2 3 3" xfId="968"/>
    <cellStyle name="Note 2 2 3 3 2" xfId="1916"/>
    <cellStyle name="Note 2 2 3 4" xfId="1426"/>
    <cellStyle name="Note 2 2 4" xfId="564"/>
    <cellStyle name="Note 2 2 4 2" xfId="1027"/>
    <cellStyle name="Note 2 2 4 3" xfId="1502"/>
    <cellStyle name="Note 2 2 5" xfId="798"/>
    <cellStyle name="Note 2 2 5 2" xfId="1739"/>
    <cellStyle name="Note 2 2 6" xfId="1257"/>
    <cellStyle name="Note 2 3" xfId="462"/>
    <cellStyle name="Note 2 4" xfId="463"/>
    <cellStyle name="Note 2 4 2" xfId="464"/>
    <cellStyle name="Note 2 4 2 2" xfId="734"/>
    <cellStyle name="Note 2 4 2 2 2" xfId="1197"/>
    <cellStyle name="Note 2 4 2 2 3" xfId="1672"/>
    <cellStyle name="Note 2 4 2 3" xfId="970"/>
    <cellStyle name="Note 2 4 2 3 2" xfId="1918"/>
    <cellStyle name="Note 2 4 2 4" xfId="1428"/>
    <cellStyle name="Note 2 4 3" xfId="733"/>
    <cellStyle name="Note 2 4 3 2" xfId="1196"/>
    <cellStyle name="Note 2 4 3 3" xfId="1671"/>
    <cellStyle name="Note 2 4 4" xfId="969"/>
    <cellStyle name="Note 2 4 4 2" xfId="1917"/>
    <cellStyle name="Note 2 4 5" xfId="1427"/>
    <cellStyle name="Output 2" xfId="142"/>
    <cellStyle name="Output 3" xfId="141"/>
    <cellStyle name="Percent" xfId="7" builtinId="5"/>
    <cellStyle name="Percent 2" xfId="143"/>
    <cellStyle name="Percent 2 2" xfId="144"/>
    <cellStyle name="Percent 2 2 2" xfId="465"/>
    <cellStyle name="Percent 2 2 3" xfId="466"/>
    <cellStyle name="Percent 2 2 4" xfId="467"/>
    <cellStyle name="Percent 2 3" xfId="145"/>
    <cellStyle name="Percent 2 3 2" xfId="468"/>
    <cellStyle name="Percent 2 4" xfId="469"/>
    <cellStyle name="Percent 2 5" xfId="470"/>
    <cellStyle name="Percent 2 6" xfId="1450"/>
    <cellStyle name="Percent 3" xfId="146"/>
    <cellStyle name="Percent 3 2" xfId="471"/>
    <cellStyle name="Percent 3 2 2" xfId="472"/>
    <cellStyle name="Percent 3 3" xfId="473"/>
    <cellStyle name="Percent 3 4" xfId="1458"/>
    <cellStyle name="Percent 3 4 2" xfId="1695"/>
    <cellStyle name="Percent 3 4 3" xfId="1943"/>
    <cellStyle name="Percent 4" xfId="147"/>
    <cellStyle name="Percent 4 2" xfId="474"/>
    <cellStyle name="Percent 4 2 2" xfId="475"/>
    <cellStyle name="Percent 4 2 2 2" xfId="476"/>
    <cellStyle name="Percent 4 2 2 2 2" xfId="737"/>
    <cellStyle name="Percent 4 2 2 2 2 2" xfId="1200"/>
    <cellStyle name="Percent 4 2 2 2 2 3" xfId="1675"/>
    <cellStyle name="Percent 4 2 2 2 3" xfId="973"/>
    <cellStyle name="Percent 4 2 2 2 3 2" xfId="1921"/>
    <cellStyle name="Percent 4 2 2 2 4" xfId="1431"/>
    <cellStyle name="Percent 4 2 2 3" xfId="736"/>
    <cellStyle name="Percent 4 2 2 3 2" xfId="1199"/>
    <cellStyle name="Percent 4 2 2 3 3" xfId="1674"/>
    <cellStyle name="Percent 4 2 2 4" xfId="972"/>
    <cellStyle name="Percent 4 2 2 4 2" xfId="1920"/>
    <cellStyle name="Percent 4 2 2 5" xfId="1430"/>
    <cellStyle name="Percent 4 2 3" xfId="477"/>
    <cellStyle name="Percent 4 2 4" xfId="478"/>
    <cellStyle name="Percent 4 2 4 2" xfId="738"/>
    <cellStyle name="Percent 4 2 4 2 2" xfId="1201"/>
    <cellStyle name="Percent 4 2 4 2 3" xfId="1676"/>
    <cellStyle name="Percent 4 2 4 3" xfId="974"/>
    <cellStyle name="Percent 4 2 4 3 2" xfId="1922"/>
    <cellStyle name="Percent 4 2 4 4" xfId="1432"/>
    <cellStyle name="Percent 4 2 5" xfId="735"/>
    <cellStyle name="Percent 4 2 5 2" xfId="1198"/>
    <cellStyle name="Percent 4 2 5 3" xfId="1673"/>
    <cellStyle name="Percent 4 2 6" xfId="971"/>
    <cellStyle name="Percent 4 2 6 2" xfId="1919"/>
    <cellStyle name="Percent 4 2 7" xfId="1429"/>
    <cellStyle name="Percent 4 3" xfId="479"/>
    <cellStyle name="Percent 5" xfId="148"/>
    <cellStyle name="Percent 5 2" xfId="149"/>
    <cellStyle name="Percent 5 2 2" xfId="480"/>
    <cellStyle name="Percent 5 2 2 2" xfId="739"/>
    <cellStyle name="Percent 5 2 2 2 2" xfId="1202"/>
    <cellStyle name="Percent 5 2 2 2 3" xfId="1678"/>
    <cellStyle name="Percent 5 2 2 3" xfId="975"/>
    <cellStyle name="Percent 5 2 2 3 2" xfId="1923"/>
    <cellStyle name="Percent 5 2 2 4" xfId="1433"/>
    <cellStyle name="Percent 5 2 3" xfId="565"/>
    <cellStyle name="Percent 5 2 3 2" xfId="1028"/>
    <cellStyle name="Percent 5 2 3 3" xfId="1503"/>
    <cellStyle name="Percent 5 2 4" xfId="799"/>
    <cellStyle name="Percent 5 2 4 2" xfId="1740"/>
    <cellStyle name="Percent 5 2 5" xfId="1258"/>
    <cellStyle name="Percent 5 3" xfId="481"/>
    <cellStyle name="Percent 6" xfId="482"/>
    <cellStyle name="Percent 6 2" xfId="483"/>
    <cellStyle name="Percent 6 2 2" xfId="484"/>
    <cellStyle name="Percent 6 2 2 2" xfId="742"/>
    <cellStyle name="Percent 6 2 2 2 2" xfId="1205"/>
    <cellStyle name="Percent 6 2 2 2 3" xfId="1682"/>
    <cellStyle name="Percent 6 2 2 3" xfId="978"/>
    <cellStyle name="Percent 6 2 2 3 2" xfId="1926"/>
    <cellStyle name="Percent 6 2 2 4" xfId="1436"/>
    <cellStyle name="Percent 6 2 3" xfId="741"/>
    <cellStyle name="Percent 6 2 3 2" xfId="1204"/>
    <cellStyle name="Percent 6 2 3 3" xfId="1681"/>
    <cellStyle name="Percent 6 2 4" xfId="977"/>
    <cellStyle name="Percent 6 2 4 2" xfId="1925"/>
    <cellStyle name="Percent 6 2 5" xfId="1435"/>
    <cellStyle name="Percent 6 3" xfId="485"/>
    <cellStyle name="Percent 6 3 2" xfId="743"/>
    <cellStyle name="Percent 6 3 2 2" xfId="1206"/>
    <cellStyle name="Percent 6 3 2 3" xfId="1683"/>
    <cellStyle name="Percent 6 3 3" xfId="979"/>
    <cellStyle name="Percent 6 3 3 2" xfId="1927"/>
    <cellStyle name="Percent 6 3 4" xfId="1437"/>
    <cellStyle name="Percent 6 4" xfId="740"/>
    <cellStyle name="Percent 6 4 2" xfId="1203"/>
    <cellStyle name="Percent 6 4 3" xfId="1680"/>
    <cellStyle name="Percent 6 5" xfId="976"/>
    <cellStyle name="Percent 6 5 2" xfId="1924"/>
    <cellStyle name="Percent 6 6" xfId="1434"/>
    <cellStyle name="Percent 7" xfId="486"/>
    <cellStyle name="Percent 8" xfId="487"/>
    <cellStyle name="Percent 8 2" xfId="488"/>
    <cellStyle name="Percent 8 2 2" xfId="489"/>
    <cellStyle name="Percent 8 2 2 2" xfId="746"/>
    <cellStyle name="Percent 8 2 2 2 2" xfId="1209"/>
    <cellStyle name="Percent 8 2 2 2 3" xfId="1686"/>
    <cellStyle name="Percent 8 2 2 3" xfId="982"/>
    <cellStyle name="Percent 8 2 2 3 2" xfId="1930"/>
    <cellStyle name="Percent 8 2 2 4" xfId="1440"/>
    <cellStyle name="Percent 8 2 3" xfId="745"/>
    <cellStyle name="Percent 8 2 3 2" xfId="1208"/>
    <cellStyle name="Percent 8 2 3 3" xfId="1685"/>
    <cellStyle name="Percent 8 2 4" xfId="981"/>
    <cellStyle name="Percent 8 2 4 2" xfId="1929"/>
    <cellStyle name="Percent 8 2 5" xfId="1439"/>
    <cellStyle name="Percent 8 3" xfId="490"/>
    <cellStyle name="Percent 8 3 2" xfId="747"/>
    <cellStyle name="Percent 8 3 2 2" xfId="1210"/>
    <cellStyle name="Percent 8 3 2 3" xfId="1687"/>
    <cellStyle name="Percent 8 3 3" xfId="983"/>
    <cellStyle name="Percent 8 3 3 2" xfId="1931"/>
    <cellStyle name="Percent 8 3 4" xfId="1441"/>
    <cellStyle name="Percent 8 4" xfId="744"/>
    <cellStyle name="Percent 8 4 2" xfId="1207"/>
    <cellStyle name="Percent 8 4 3" xfId="1684"/>
    <cellStyle name="Percent 8 5" xfId="980"/>
    <cellStyle name="Percent 8 5 2" xfId="1928"/>
    <cellStyle name="Percent 8 6" xfId="1438"/>
    <cellStyle name="Percent 9" xfId="491"/>
    <cellStyle name="Percent 9 2" xfId="492"/>
    <cellStyle name="Percent 9 2 2" xfId="749"/>
    <cellStyle name="Percent 9 2 2 2" xfId="1212"/>
    <cellStyle name="Percent 9 2 2 3" xfId="1689"/>
    <cellStyle name="Percent 9 2 3" xfId="985"/>
    <cellStyle name="Percent 9 2 3 2" xfId="1933"/>
    <cellStyle name="Percent 9 2 4" xfId="1443"/>
    <cellStyle name="Percent 9 3" xfId="748"/>
    <cellStyle name="Percent 9 3 2" xfId="1211"/>
    <cellStyle name="Percent 9 3 3" xfId="1688"/>
    <cellStyle name="Percent 9 4" xfId="984"/>
    <cellStyle name="Percent 9 4 2" xfId="1932"/>
    <cellStyle name="Percent 9 5" xfId="1442"/>
    <cellStyle name="Standard 2" xfId="493"/>
    <cellStyle name="tableau | cellule | normal | decimal 1" xfId="494"/>
    <cellStyle name="tableau | cellule | normal | decimal 1 2" xfId="1945"/>
    <cellStyle name="tableau | cellule | normal | decimal 1 3" xfId="1444"/>
    <cellStyle name="tableau | cellule | normal | pourcentage | decimal 1" xfId="495"/>
    <cellStyle name="tableau | cellule | normal | pourcentage | decimal 1 2" xfId="1946"/>
    <cellStyle name="tableau | cellule | normal | pourcentage | decimal 1 3" xfId="1445"/>
    <cellStyle name="tableau | cellule | total | decimal 1" xfId="496"/>
    <cellStyle name="tableau | cellule | total | decimal 1 2" xfId="1947"/>
    <cellStyle name="tableau | cellule | total | decimal 1 3" xfId="1446"/>
    <cellStyle name="tableau | coin superieur gauche" xfId="497"/>
    <cellStyle name="tableau | coin superieur gauche 2" xfId="1957"/>
    <cellStyle name="tableau | entete-colonne | series" xfId="498"/>
    <cellStyle name="tableau | entete-colonne | series 2" xfId="1948"/>
    <cellStyle name="tableau | entete-ligne | normal" xfId="499"/>
    <cellStyle name="tableau | entete-ligne | normal 2" xfId="1949"/>
    <cellStyle name="tableau | entete-ligne | total" xfId="500"/>
    <cellStyle name="tableau | entete-ligne | total 2" xfId="1950"/>
    <cellStyle name="tableau | ligne-titre | niveau1" xfId="501"/>
    <cellStyle name="tableau | ligne-titre | niveau1 2" xfId="1956"/>
    <cellStyle name="tableau | ligne-titre | niveau2" xfId="502"/>
    <cellStyle name="tableau | ligne-titre | niveau2 2" xfId="1951"/>
    <cellStyle name="Title 2" xfId="151"/>
    <cellStyle name="Title 3" xfId="150"/>
    <cellStyle name="Titre colonne" xfId="503"/>
    <cellStyle name="Titre colonnes" xfId="504"/>
    <cellStyle name="Titre colonnes 2" xfId="505"/>
    <cellStyle name="Titre colonnes 3" xfId="506"/>
    <cellStyle name="Titre general" xfId="507"/>
    <cellStyle name="Titre général" xfId="508"/>
    <cellStyle name="Titre ligne" xfId="509"/>
    <cellStyle name="Titre lignes" xfId="510"/>
    <cellStyle name="Titre lignes 2" xfId="511"/>
    <cellStyle name="Titre lignes 3" xfId="512"/>
    <cellStyle name="Titre page" xfId="513"/>
    <cellStyle name="Titre tableau" xfId="514"/>
    <cellStyle name="Total 2" xfId="153"/>
    <cellStyle name="Total 2 2" xfId="515"/>
    <cellStyle name="Total 3" xfId="152"/>
    <cellStyle name="Total 3 2" xfId="1741"/>
    <cellStyle name="Total 3 3" xfId="1259"/>
    <cellStyle name="Total 4" xfId="516"/>
    <cellStyle name="Total intermediaire" xfId="154"/>
    <cellStyle name="Total intermediaire 0" xfId="517"/>
    <cellStyle name="Total intermediaire 1" xfId="518"/>
    <cellStyle name="Total intermediaire 2" xfId="155"/>
    <cellStyle name="Total intermediaire 2 2" xfId="519"/>
    <cellStyle name="Total intermediaire 3" xfId="520"/>
    <cellStyle name="Total intermediaire 4" xfId="521"/>
    <cellStyle name="Total tableau" xfId="522"/>
    <cellStyle name="Warning Text" xfId="13" builtinId="11" customBuiltin="1"/>
  </cellStyles>
  <dxfs count="0"/>
  <tableStyles count="0" defaultTableStyle="TableStyleMedium9" defaultPivotStyle="PivotStyleLight16"/>
  <colors>
    <mruColors>
      <color rgb="FF95D600"/>
      <color rgb="FFF2F2F2"/>
      <color rgb="FFD9D9D9"/>
      <color rgb="FFBABCBD"/>
      <color rgb="FF0093C9"/>
      <color rgb="FF009365"/>
      <color rgb="FF545759"/>
      <color rgb="FF555759"/>
      <color rgb="FFEDFFC4"/>
      <color rgb="FF648C1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5.xml"/><Relationship Id="rId2" Type="http://schemas.microsoft.com/office/2011/relationships/chartColorStyle" Target="colors5.xml"/><Relationship Id="rId1" Type="http://schemas.microsoft.com/office/2011/relationships/chartStyle" Target="style5.xml"/></Relationships>
</file>

<file path=xl/charts/_rels/chart10.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1.xml.rels><?xml version="1.0" encoding="UTF-8" standalone="yes"?>
<Relationships xmlns="http://schemas.openxmlformats.org/package/2006/relationships"><Relationship Id="rId3" Type="http://schemas.openxmlformats.org/officeDocument/2006/relationships/chartUserShapes" Target="../drawings/drawing12.xml"/><Relationship Id="rId2" Type="http://schemas.microsoft.com/office/2011/relationships/chartColorStyle" Target="colors14.xml"/><Relationship Id="rId1" Type="http://schemas.microsoft.com/office/2011/relationships/chartStyle" Target="style14.xml"/></Relationships>
</file>

<file path=xl/charts/_rels/chart12.xml.rels><?xml version="1.0" encoding="UTF-8" standalone="yes"?>
<Relationships xmlns="http://schemas.openxmlformats.org/package/2006/relationships"><Relationship Id="rId3" Type="http://schemas.openxmlformats.org/officeDocument/2006/relationships/chartUserShapes" Target="../drawings/drawing13.xml"/><Relationship Id="rId2" Type="http://schemas.microsoft.com/office/2011/relationships/chartColorStyle" Target="colors15.xml"/><Relationship Id="rId1" Type="http://schemas.microsoft.com/office/2011/relationships/chartStyle" Target="style15.xml"/></Relationships>
</file>

<file path=xl/charts/_rels/chart13.xml.rels><?xml version="1.0" encoding="UTF-8" standalone="yes"?>
<Relationships xmlns="http://schemas.openxmlformats.org/package/2006/relationships"><Relationship Id="rId3" Type="http://schemas.openxmlformats.org/officeDocument/2006/relationships/chartUserShapes" Target="../drawings/drawing16.xml"/><Relationship Id="rId2" Type="http://schemas.microsoft.com/office/2011/relationships/chartColorStyle" Target="colors16.xml"/><Relationship Id="rId1" Type="http://schemas.microsoft.com/office/2011/relationships/chartStyle" Target="style16.xml"/></Relationships>
</file>

<file path=xl/charts/_rels/chart14.xml.rels><?xml version="1.0" encoding="UTF-8" standalone="yes"?>
<Relationships xmlns="http://schemas.openxmlformats.org/package/2006/relationships"><Relationship Id="rId3" Type="http://schemas.openxmlformats.org/officeDocument/2006/relationships/chartUserShapes" Target="../drawings/drawing17.xml"/><Relationship Id="rId2" Type="http://schemas.microsoft.com/office/2011/relationships/chartColorStyle" Target="colors17.xml"/><Relationship Id="rId1" Type="http://schemas.microsoft.com/office/2011/relationships/chartStyle" Target="style17.xml"/></Relationships>
</file>

<file path=xl/charts/_rels/chart15.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6.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17.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18.xml.rels><?xml version="1.0" encoding="UTF-8" standalone="yes"?>
<Relationships xmlns="http://schemas.openxmlformats.org/package/2006/relationships"><Relationship Id="rId3" Type="http://schemas.openxmlformats.org/officeDocument/2006/relationships/chartUserShapes" Target="../drawings/drawing19.xml"/><Relationship Id="rId2" Type="http://schemas.microsoft.com/office/2011/relationships/chartColorStyle" Target="colors21.xml"/><Relationship Id="rId1" Type="http://schemas.microsoft.com/office/2011/relationships/chartStyle" Target="style21.xml"/></Relationships>
</file>

<file path=xl/charts/_rels/chart19.xml.rels><?xml version="1.0" encoding="UTF-8" standalone="yes"?>
<Relationships xmlns="http://schemas.openxmlformats.org/package/2006/relationships"><Relationship Id="rId3" Type="http://schemas.openxmlformats.org/officeDocument/2006/relationships/chartUserShapes" Target="../drawings/drawing20.xml"/><Relationship Id="rId2" Type="http://schemas.microsoft.com/office/2011/relationships/chartColorStyle" Target="colors22.xml"/><Relationship Id="rId1" Type="http://schemas.microsoft.com/office/2011/relationships/chartStyle" Target="style22.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6.xml"/><Relationship Id="rId2" Type="http://schemas.microsoft.com/office/2011/relationships/chartColorStyle" Target="colors6.xml"/><Relationship Id="rId1" Type="http://schemas.microsoft.com/office/2011/relationships/chartStyle" Target="style6.xml"/></Relationships>
</file>

<file path=xl/charts/_rels/chart20.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21.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22.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23.xml.rels><?xml version="1.0" encoding="UTF-8" standalone="yes"?>
<Relationships xmlns="http://schemas.openxmlformats.org/package/2006/relationships"><Relationship Id="rId3" Type="http://schemas.openxmlformats.org/officeDocument/2006/relationships/chartUserShapes" Target="../drawings/drawing22.xml"/><Relationship Id="rId2" Type="http://schemas.microsoft.com/office/2011/relationships/chartColorStyle" Target="colors26.xml"/><Relationship Id="rId1" Type="http://schemas.microsoft.com/office/2011/relationships/chartStyle" Target="style26.xml"/></Relationships>
</file>

<file path=xl/charts/_rels/chart24.xml.rels><?xml version="1.0" encoding="UTF-8" standalone="yes"?>
<Relationships xmlns="http://schemas.openxmlformats.org/package/2006/relationships"><Relationship Id="rId3" Type="http://schemas.openxmlformats.org/officeDocument/2006/relationships/chartUserShapes" Target="../drawings/drawing23.xml"/><Relationship Id="rId2" Type="http://schemas.microsoft.com/office/2011/relationships/chartColorStyle" Target="colors27.xml"/><Relationship Id="rId1" Type="http://schemas.microsoft.com/office/2011/relationships/chartStyle" Target="style27.xml"/></Relationships>
</file>

<file path=xl/charts/_rels/chart25.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_rels/chart26.xml.rels><?xml version="1.0" encoding="UTF-8" standalone="yes"?>
<Relationships xmlns="http://schemas.openxmlformats.org/package/2006/relationships"><Relationship Id="rId2" Type="http://schemas.microsoft.com/office/2011/relationships/chartColorStyle" Target="colors28.xml"/><Relationship Id="rId1" Type="http://schemas.microsoft.com/office/2011/relationships/chartStyle" Target="style28.xml"/></Relationships>
</file>

<file path=xl/charts/_rels/chart27.xml.rels><?xml version="1.0" encoding="UTF-8" standalone="yes"?>
<Relationships xmlns="http://schemas.openxmlformats.org/package/2006/relationships"><Relationship Id="rId3" Type="http://schemas.openxmlformats.org/officeDocument/2006/relationships/chartUserShapes" Target="../drawings/drawing25.xml"/><Relationship Id="rId2" Type="http://schemas.microsoft.com/office/2011/relationships/chartColorStyle" Target="colors29.xml"/><Relationship Id="rId1" Type="http://schemas.microsoft.com/office/2011/relationships/chartStyle" Target="style29.xml"/></Relationships>
</file>

<file path=xl/charts/_rels/chart28.xml.rels><?xml version="1.0" encoding="UTF-8" standalone="yes"?>
<Relationships xmlns="http://schemas.openxmlformats.org/package/2006/relationships"><Relationship Id="rId3" Type="http://schemas.openxmlformats.org/officeDocument/2006/relationships/chartUserShapes" Target="../drawings/drawing26.xml"/><Relationship Id="rId2" Type="http://schemas.microsoft.com/office/2011/relationships/chartColorStyle" Target="colors30.xml"/><Relationship Id="rId1" Type="http://schemas.microsoft.com/office/2011/relationships/chartStyle" Target="style30.xml"/></Relationships>
</file>

<file path=xl/charts/_rels/chart29.xml.rels><?xml version="1.0" encoding="UTF-8" standalone="yes"?>
<Relationships xmlns="http://schemas.openxmlformats.org/package/2006/relationships"><Relationship Id="rId3" Type="http://schemas.openxmlformats.org/officeDocument/2006/relationships/chartUserShapes" Target="../drawings/drawing28.xml"/><Relationship Id="rId2" Type="http://schemas.microsoft.com/office/2011/relationships/chartColorStyle" Target="colors31.xml"/><Relationship Id="rId1" Type="http://schemas.microsoft.com/office/2011/relationships/chartStyle" Target="style31.xml"/></Relationships>
</file>

<file path=xl/charts/_rels/chart3.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30.xml.rels><?xml version="1.0" encoding="UTF-8" standalone="yes"?>
<Relationships xmlns="http://schemas.openxmlformats.org/package/2006/relationships"><Relationship Id="rId3" Type="http://schemas.openxmlformats.org/officeDocument/2006/relationships/chartUserShapes" Target="../drawings/drawing29.xml"/><Relationship Id="rId2" Type="http://schemas.microsoft.com/office/2011/relationships/chartColorStyle" Target="colors32.xml"/><Relationship Id="rId1" Type="http://schemas.microsoft.com/office/2011/relationships/chartStyle" Target="style32.xml"/></Relationships>
</file>

<file path=xl/charts/_rels/chart31.xml.rels><?xml version="1.0" encoding="UTF-8" standalone="yes"?>
<Relationships xmlns="http://schemas.openxmlformats.org/package/2006/relationships"><Relationship Id="rId2" Type="http://schemas.microsoft.com/office/2011/relationships/chartColorStyle" Target="colors33.xml"/><Relationship Id="rId1" Type="http://schemas.microsoft.com/office/2011/relationships/chartStyle" Target="style33.xml"/></Relationships>
</file>

<file path=xl/charts/_rels/chart32.xml.rels><?xml version="1.0" encoding="UTF-8" standalone="yes"?>
<Relationships xmlns="http://schemas.openxmlformats.org/package/2006/relationships"><Relationship Id="rId3" Type="http://schemas.openxmlformats.org/officeDocument/2006/relationships/chartUserShapes" Target="../drawings/drawing32.xml"/><Relationship Id="rId2" Type="http://schemas.microsoft.com/office/2011/relationships/chartColorStyle" Target="colors34.xml"/><Relationship Id="rId1" Type="http://schemas.microsoft.com/office/2011/relationships/chartStyle" Target="style34.xml"/></Relationships>
</file>

<file path=xl/charts/_rels/chart33.xml.rels><?xml version="1.0" encoding="UTF-8" standalone="yes"?>
<Relationships xmlns="http://schemas.openxmlformats.org/package/2006/relationships"><Relationship Id="rId3" Type="http://schemas.openxmlformats.org/officeDocument/2006/relationships/chartUserShapes" Target="../drawings/drawing33.xml"/><Relationship Id="rId2" Type="http://schemas.microsoft.com/office/2011/relationships/chartColorStyle" Target="colors35.xml"/><Relationship Id="rId1" Type="http://schemas.microsoft.com/office/2011/relationships/chartStyle" Target="style35.xml"/></Relationships>
</file>

<file path=xl/charts/_rels/chart34.xml.rels><?xml version="1.0" encoding="UTF-8" standalone="yes"?>
<Relationships xmlns="http://schemas.openxmlformats.org/package/2006/relationships"><Relationship Id="rId3" Type="http://schemas.openxmlformats.org/officeDocument/2006/relationships/chartUserShapes" Target="../drawings/drawing35.xml"/><Relationship Id="rId2" Type="http://schemas.microsoft.com/office/2011/relationships/chartColorStyle" Target="colors36.xml"/><Relationship Id="rId1" Type="http://schemas.microsoft.com/office/2011/relationships/chartStyle" Target="style36.xml"/></Relationships>
</file>

<file path=xl/charts/_rels/chart35.xml.rels><?xml version="1.0" encoding="UTF-8" standalone="yes"?>
<Relationships xmlns="http://schemas.openxmlformats.org/package/2006/relationships"><Relationship Id="rId3" Type="http://schemas.openxmlformats.org/officeDocument/2006/relationships/chartUserShapes" Target="../drawings/drawing36.xml"/><Relationship Id="rId2" Type="http://schemas.microsoft.com/office/2011/relationships/chartColorStyle" Target="colors37.xml"/><Relationship Id="rId1" Type="http://schemas.microsoft.com/office/2011/relationships/chartStyle" Target="style37.xml"/></Relationships>
</file>

<file path=xl/charts/_rels/chart36.xml.rels><?xml version="1.0" encoding="UTF-8" standalone="yes"?>
<Relationships xmlns="http://schemas.openxmlformats.org/package/2006/relationships"><Relationship Id="rId3" Type="http://schemas.openxmlformats.org/officeDocument/2006/relationships/chartUserShapes" Target="../drawings/drawing38.xml"/><Relationship Id="rId2" Type="http://schemas.microsoft.com/office/2011/relationships/chartColorStyle" Target="colors38.xml"/><Relationship Id="rId1" Type="http://schemas.microsoft.com/office/2011/relationships/chartStyle" Target="style38.xml"/></Relationships>
</file>

<file path=xl/charts/_rels/chart4.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5.xml.rels><?xml version="1.0" encoding="UTF-8" standalone="yes"?>
<Relationships xmlns="http://schemas.openxmlformats.org/package/2006/relationships"><Relationship Id="rId3" Type="http://schemas.openxmlformats.org/officeDocument/2006/relationships/chartUserShapes" Target="../drawings/drawing8.xml"/><Relationship Id="rId2" Type="http://schemas.microsoft.com/office/2011/relationships/chartColorStyle" Target="colors9.xml"/><Relationship Id="rId1" Type="http://schemas.microsoft.com/office/2011/relationships/chartStyle" Target="style9.xml"/></Relationships>
</file>

<file path=xl/charts/_rels/chart6.xml.rels><?xml version="1.0" encoding="UTF-8" standalone="yes"?>
<Relationships xmlns="http://schemas.openxmlformats.org/package/2006/relationships"><Relationship Id="rId3" Type="http://schemas.openxmlformats.org/officeDocument/2006/relationships/chartUserShapes" Target="../drawings/drawing9.xml"/><Relationship Id="rId2" Type="http://schemas.microsoft.com/office/2011/relationships/chartColorStyle" Target="colors10.xml"/><Relationship Id="rId1" Type="http://schemas.microsoft.com/office/2011/relationships/chartStyle" Target="style10.xml"/></Relationships>
</file>

<file path=xl/charts/_rels/chart7.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8.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9.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Ex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Ex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Ex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Ex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7332327282372787"/>
          <c:y val="5.3470136803470139E-2"/>
          <c:w val="0.70108580962555556"/>
          <c:h val="0.60581381906841236"/>
        </c:manualLayout>
      </c:layout>
      <c:barChart>
        <c:barDir val="col"/>
        <c:grouping val="clustered"/>
        <c:varyColors val="0"/>
        <c:ser>
          <c:idx val="0"/>
          <c:order val="0"/>
          <c:spPr>
            <a:solidFill>
              <a:schemeClr val="accent1"/>
            </a:solidFill>
            <a:ln>
              <a:noFill/>
            </a:ln>
            <a:effectLst/>
          </c:spPr>
          <c:invertIfNegative val="0"/>
          <c:dLbls>
            <c:dLbl>
              <c:idx val="2"/>
              <c:layout>
                <c:manualLayout>
                  <c:x val="2.3264470500651406E-3"/>
                  <c:y val="1.2512512512512475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BD2-458B-9F97-1BAD4BCE9CE7}"/>
                </c:ext>
              </c:extLst>
            </c:dLbl>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('Business EER - Standard'!$B$11,'Business EER - Standard'!$C$11,'Business EER - Standard'!$F$11,'Business EER - Standard'!$E$11)</c:f>
              <c:strCache>
                <c:ptCount val="4"/>
                <c:pt idx="0">
                  <c:v>Reported Savings</c:v>
                </c:pt>
                <c:pt idx="1">
                  <c:v>Verified Savings</c:v>
                </c:pt>
                <c:pt idx="2">
                  <c:v>Verified Savings</c:v>
                </c:pt>
                <c:pt idx="3">
                  <c:v>MEEIA 3-Year Target</c:v>
                </c:pt>
              </c:strCache>
            </c:strRef>
          </c:cat>
          <c:val>
            <c:numRef>
              <c:f>('Business EER - Standard'!$B$12,'Business EER - Standard'!$C$12,'Business EER - Standard'!$F$12,'Business EER - Standard'!$E$12)</c:f>
              <c:numCache>
                <c:formatCode>#,##0</c:formatCode>
                <c:ptCount val="4"/>
                <c:pt idx="0">
                  <c:v>68130109.592700005</c:v>
                </c:pt>
                <c:pt idx="1">
                  <c:v>42874084.299999997</c:v>
                </c:pt>
                <c:pt idx="2">
                  <c:v>41159120.927999996</c:v>
                </c:pt>
                <c:pt idx="3">
                  <c:v>58370690.221995525</c:v>
                </c:pt>
              </c:numCache>
            </c:numRef>
          </c:val>
          <c:extLst>
            <c:ext xmlns:c16="http://schemas.microsoft.com/office/drawing/2014/chart" uri="{C3380CC4-5D6E-409C-BE32-E72D297353CC}">
              <c16:uniqueId val="{00000000-0BD2-458B-9F97-1BAD4BCE9CE7}"/>
            </c:ext>
          </c:extLst>
        </c:ser>
        <c:dLbls>
          <c:dLblPos val="outEnd"/>
          <c:showLegendKey val="0"/>
          <c:showVal val="1"/>
          <c:showCatName val="0"/>
          <c:showSerName val="0"/>
          <c:showPercent val="0"/>
          <c:showBubbleSize val="0"/>
        </c:dLbls>
        <c:gapWidth val="219"/>
        <c:overlap val="-27"/>
        <c:axId val="489420024"/>
        <c:axId val="489420416"/>
      </c:barChart>
      <c:catAx>
        <c:axId val="4894200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489420416"/>
        <c:crosses val="autoZero"/>
        <c:auto val="1"/>
        <c:lblAlgn val="ctr"/>
        <c:lblOffset val="100"/>
        <c:noMultiLvlLbl val="0"/>
      </c:catAx>
      <c:valAx>
        <c:axId val="48942041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a:t>(kWh)</a:t>
                </a:r>
              </a:p>
            </c:rich>
          </c:tx>
          <c:layout>
            <c:manualLayout>
              <c:xMode val="edge"/>
              <c:yMode val="edge"/>
              <c:x val="6.9793411501954212E-3"/>
              <c:y val="0.26280414272540259"/>
            </c:manualLayout>
          </c:layout>
          <c:overlay val="0"/>
          <c:spPr>
            <a:noFill/>
            <a:ln>
              <a:noFill/>
            </a:ln>
            <a:effectLst/>
          </c:spPr>
          <c:txPr>
            <a:bodyPr rot="-54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_(* #,##0_);_(* \(#,##0\);_(* &quot;-&quot;_);_(@_)" sourceLinked="0"/>
        <c:majorTickMark val="none"/>
        <c:minorTickMark val="none"/>
        <c:tickLblPos val="nextTo"/>
        <c:spPr>
          <a:noFill/>
          <a:ln>
            <a:noFill/>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489420024"/>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400" b="1">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418606647736458"/>
          <c:y val="3.1202202251577646E-2"/>
          <c:w val="0.85029559804146315"/>
          <c:h val="0.81224435180896504"/>
        </c:manualLayout>
      </c:layout>
      <c:barChart>
        <c:barDir val="col"/>
        <c:grouping val="clustered"/>
        <c:varyColors val="0"/>
        <c:ser>
          <c:idx val="0"/>
          <c:order val="0"/>
          <c:spPr>
            <a:solidFill>
              <a:schemeClr val="accent1"/>
            </a:solidFill>
            <a:ln>
              <a:noFill/>
            </a:ln>
            <a:effectLst/>
          </c:spPr>
          <c:invertIfNegative val="0"/>
          <c:cat>
            <c:strRef>
              <c:f>'Whole House Efficiency'!$A$26:$A$28</c:f>
              <c:strCache>
                <c:ptCount val="3"/>
                <c:pt idx="0">
                  <c:v>Tier 1: Energy Savings Kit</c:v>
                </c:pt>
                <c:pt idx="1">
                  <c:v>Tier 2: Building Shell Measures</c:v>
                </c:pt>
                <c:pt idx="2">
                  <c:v>Tier 3: HVAC Measures</c:v>
                </c:pt>
              </c:strCache>
            </c:strRef>
          </c:cat>
          <c:val>
            <c:numRef>
              <c:f>'Whole House Efficiency'!$F$26:$F$28</c:f>
              <c:numCache>
                <c:formatCode>#,##0</c:formatCode>
                <c:ptCount val="3"/>
                <c:pt idx="0">
                  <c:v>21.41</c:v>
                </c:pt>
                <c:pt idx="1">
                  <c:v>76.63</c:v>
                </c:pt>
                <c:pt idx="2">
                  <c:v>1076.0999999999999</c:v>
                </c:pt>
              </c:numCache>
            </c:numRef>
          </c:val>
          <c:extLst>
            <c:ext xmlns:c16="http://schemas.microsoft.com/office/drawing/2014/chart" uri="{C3380CC4-5D6E-409C-BE32-E72D297353CC}">
              <c16:uniqueId val="{00000000-724B-4074-AE19-7433B79F8614}"/>
            </c:ext>
          </c:extLst>
        </c:ser>
        <c:dLbls>
          <c:showLegendKey val="0"/>
          <c:showVal val="0"/>
          <c:showCatName val="0"/>
          <c:showSerName val="0"/>
          <c:showPercent val="0"/>
          <c:showBubbleSize val="0"/>
        </c:dLbls>
        <c:gapWidth val="150"/>
        <c:axId val="544451320"/>
        <c:axId val="544448968"/>
      </c:barChart>
      <c:catAx>
        <c:axId val="544451320"/>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544448968"/>
        <c:crosses val="autoZero"/>
        <c:auto val="1"/>
        <c:lblAlgn val="ctr"/>
        <c:lblOffset val="100"/>
        <c:noMultiLvlLbl val="0"/>
      </c:catAx>
      <c:valAx>
        <c:axId val="544448968"/>
        <c:scaling>
          <c:orientation val="minMax"/>
        </c:scaling>
        <c:delete val="0"/>
        <c:axPos val="l"/>
        <c:majorGridlines>
          <c:spPr>
            <a:ln w="9525" cap="flat" cmpd="sng" algn="ctr">
              <a:solidFill>
                <a:schemeClr val="tx1">
                  <a:lumMod val="15000"/>
                  <a:lumOff val="85000"/>
                </a:schemeClr>
              </a:solidFill>
              <a:round/>
            </a:ln>
            <a:effectLst/>
          </c:spPr>
        </c:majorGridlines>
        <c:numFmt formatCode="_(* #,##0_);_(* \(#,##0\);_(* &quot;-&quot;_);_(@_)" sourceLinked="0"/>
        <c:majorTickMark val="none"/>
        <c:minorTickMark val="none"/>
        <c:tickLblPos val="nextTo"/>
        <c:spPr>
          <a:noFill/>
          <a:ln>
            <a:noFill/>
          </a:ln>
          <a:effectLst/>
        </c:spPr>
        <c:txPr>
          <a:bodyPr rot="-60000000" spcFirstLastPara="1" vertOverflow="ellipsis" vert="horz" wrap="square" anchor="ctr" anchorCtr="1"/>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54445132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200" b="1">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4591772657396049"/>
          <c:y val="5.3470136803470139E-2"/>
          <c:w val="0.72849135587532299"/>
          <c:h val="0.64752219411012069"/>
        </c:manualLayout>
      </c:layout>
      <c:barChart>
        <c:barDir val="col"/>
        <c:grouping val="clustered"/>
        <c:varyColors val="0"/>
        <c:ser>
          <c:idx val="0"/>
          <c:order val="0"/>
          <c:spPr>
            <a:solidFill>
              <a:schemeClr val="accent1"/>
            </a:solidFill>
            <a:ln>
              <a:noFill/>
            </a:ln>
            <a:effectLst/>
          </c:spPr>
          <c:invertIfNegative val="0"/>
          <c:dLbls>
            <c:dLbl>
              <c:idx val="0"/>
              <c:layout>
                <c:manualLayout>
                  <c:x val="-4.6528941001303236E-3"/>
                  <c:y val="1.6683350016683272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64E-4FB1-9C14-0C010DAD6BD2}"/>
                </c:ext>
              </c:extLst>
            </c:dLbl>
            <c:dLbl>
              <c:idx val="1"/>
              <c:layout>
                <c:manualLayout>
                  <c:x val="0"/>
                  <c:y val="-7.6464470919039001E-17"/>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64E-4FB1-9C14-0C010DAD6BD2}"/>
                </c:ext>
              </c:extLst>
            </c:dLbl>
            <c:dLbl>
              <c:idx val="2"/>
              <c:layout>
                <c:manualLayout>
                  <c:x val="0"/>
                  <c:y val="1.2512512512512513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564E-4FB1-9C14-0C010DAD6BD2}"/>
                </c:ext>
              </c:extLst>
            </c:dLbl>
            <c:dLbl>
              <c:idx val="3"/>
              <c:layout>
                <c:manualLayout>
                  <c:x val="0"/>
                  <c:y val="1.2512512512512513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564E-4FB1-9C14-0C010DAD6BD2}"/>
                </c:ext>
              </c:extLst>
            </c:dLbl>
            <c:spPr>
              <a:noFill/>
              <a:ln>
                <a:noFill/>
              </a:ln>
              <a:effectLst/>
            </c:spPr>
            <c:txPr>
              <a:bodyPr rot="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('Whole House Efficiency'!$B$11,'Whole House Efficiency'!$C$11,'Whole House Efficiency'!$F$11,'Whole House Efficiency'!$E$11)</c:f>
              <c:strCache>
                <c:ptCount val="4"/>
                <c:pt idx="0">
                  <c:v>Reported Savings</c:v>
                </c:pt>
                <c:pt idx="1">
                  <c:v>Verified Savings</c:v>
                </c:pt>
                <c:pt idx="2">
                  <c:v>Verified Savings</c:v>
                </c:pt>
                <c:pt idx="3">
                  <c:v>MEEIA 3-Year Target</c:v>
                </c:pt>
              </c:strCache>
            </c:strRef>
          </c:cat>
          <c:val>
            <c:numRef>
              <c:f>('Whole House Efficiency'!$B$12,'Whole House Efficiency'!$C$12,'Whole House Efficiency'!$F$12,'Whole House Efficiency'!$E$12)</c:f>
              <c:numCache>
                <c:formatCode>#,##0</c:formatCode>
                <c:ptCount val="4"/>
                <c:pt idx="0">
                  <c:v>2802982.2880000002</c:v>
                </c:pt>
                <c:pt idx="1">
                  <c:v>3463940.1913110316</c:v>
                </c:pt>
                <c:pt idx="2">
                  <c:v>2840430.9568750458</c:v>
                </c:pt>
                <c:pt idx="3">
                  <c:v>17468255.689299565</c:v>
                </c:pt>
              </c:numCache>
            </c:numRef>
          </c:val>
          <c:extLst>
            <c:ext xmlns:c16="http://schemas.microsoft.com/office/drawing/2014/chart" uri="{C3380CC4-5D6E-409C-BE32-E72D297353CC}">
              <c16:uniqueId val="{00000000-564E-4FB1-9C14-0C010DAD6BD2}"/>
            </c:ext>
          </c:extLst>
        </c:ser>
        <c:dLbls>
          <c:dLblPos val="outEnd"/>
          <c:showLegendKey val="0"/>
          <c:showVal val="1"/>
          <c:showCatName val="0"/>
          <c:showSerName val="0"/>
          <c:showPercent val="0"/>
          <c:showBubbleSize val="0"/>
        </c:dLbls>
        <c:gapWidth val="219"/>
        <c:overlap val="-27"/>
        <c:axId val="544449360"/>
        <c:axId val="544455240"/>
      </c:barChart>
      <c:catAx>
        <c:axId val="5444493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544455240"/>
        <c:crosses val="autoZero"/>
        <c:auto val="1"/>
        <c:lblAlgn val="ctr"/>
        <c:lblOffset val="100"/>
        <c:noMultiLvlLbl val="0"/>
      </c:catAx>
      <c:valAx>
        <c:axId val="54445524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a:t>(kWh)</a:t>
                </a:r>
              </a:p>
            </c:rich>
          </c:tx>
          <c:layout>
            <c:manualLayout>
              <c:xMode val="edge"/>
              <c:yMode val="edge"/>
              <c:x val="6.9793411501954212E-3"/>
              <c:y val="0.28365833024625675"/>
            </c:manualLayout>
          </c:layout>
          <c:overlay val="0"/>
          <c:spPr>
            <a:noFill/>
            <a:ln>
              <a:noFill/>
            </a:ln>
            <a:effectLst/>
          </c:spPr>
          <c:txPr>
            <a:bodyPr rot="-54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_(* #,##0_);_(* \(#,##0\);_(* &quot;-&quot;_);_(@_)" sourceLinked="0"/>
        <c:majorTickMark val="none"/>
        <c:minorTickMark val="none"/>
        <c:tickLblPos val="nextTo"/>
        <c:spPr>
          <a:noFill/>
          <a:ln>
            <a:noFill/>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54444936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400" b="1">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0113325449059236"/>
          <c:y val="5.3470136803470139E-2"/>
          <c:w val="0.7732758279586911"/>
          <c:h val="0.63500968159760807"/>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('Whole House Efficiency'!$B$11,'Whole House Efficiency'!$C$11,'Whole House Efficiency'!$F$11,'Whole House Efficiency'!$E$11)</c:f>
              <c:strCache>
                <c:ptCount val="4"/>
                <c:pt idx="0">
                  <c:v>Reported Savings</c:v>
                </c:pt>
                <c:pt idx="1">
                  <c:v>Verified Savings</c:v>
                </c:pt>
                <c:pt idx="2">
                  <c:v>Verified Savings</c:v>
                </c:pt>
                <c:pt idx="3">
                  <c:v>MEEIA 3-Year Target</c:v>
                </c:pt>
              </c:strCache>
            </c:strRef>
          </c:cat>
          <c:val>
            <c:numRef>
              <c:f>('Whole House Efficiency'!$B$13,'Whole House Efficiency'!$C$13,'Whole House Efficiency'!$F$13,'Whole House Efficiency'!$E$13)</c:f>
              <c:numCache>
                <c:formatCode>#,##0</c:formatCode>
                <c:ptCount val="4"/>
                <c:pt idx="0">
                  <c:v>1172.3909000000001</c:v>
                </c:pt>
                <c:pt idx="1">
                  <c:v>2033.7410597272417</c:v>
                </c:pt>
                <c:pt idx="2">
                  <c:v>1667.6676689763381</c:v>
                </c:pt>
                <c:pt idx="3">
                  <c:v>4322.0429999999997</c:v>
                </c:pt>
              </c:numCache>
            </c:numRef>
          </c:val>
          <c:extLst>
            <c:ext xmlns:c16="http://schemas.microsoft.com/office/drawing/2014/chart" uri="{C3380CC4-5D6E-409C-BE32-E72D297353CC}">
              <c16:uniqueId val="{00000000-83BE-40F1-8DD6-4FFDBE802119}"/>
            </c:ext>
          </c:extLst>
        </c:ser>
        <c:dLbls>
          <c:dLblPos val="outEnd"/>
          <c:showLegendKey val="0"/>
          <c:showVal val="1"/>
          <c:showCatName val="0"/>
          <c:showSerName val="0"/>
          <c:showPercent val="0"/>
          <c:showBubbleSize val="0"/>
        </c:dLbls>
        <c:gapWidth val="219"/>
        <c:overlap val="-27"/>
        <c:axId val="544453280"/>
        <c:axId val="544454848"/>
      </c:barChart>
      <c:catAx>
        <c:axId val="5444532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544454848"/>
        <c:crosses val="autoZero"/>
        <c:auto val="1"/>
        <c:lblAlgn val="ctr"/>
        <c:lblOffset val="100"/>
        <c:noMultiLvlLbl val="0"/>
      </c:catAx>
      <c:valAx>
        <c:axId val="54445484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a:t>(kW)</a:t>
                </a:r>
              </a:p>
            </c:rich>
          </c:tx>
          <c:layout>
            <c:manualLayout>
              <c:xMode val="edge"/>
              <c:yMode val="edge"/>
              <c:x val="5.5555555555555558E-3"/>
              <c:y val="0.33752296587926511"/>
            </c:manualLayout>
          </c:layout>
          <c:overlay val="0"/>
          <c:spPr>
            <a:noFill/>
            <a:ln>
              <a:noFill/>
            </a:ln>
            <a:effectLst/>
          </c:spPr>
          <c:txPr>
            <a:bodyPr rot="-54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_(* #,##0_);_(* \(#,##0\);_(* &quot;-&quot;_);_(@_)" sourceLinked="0"/>
        <c:majorTickMark val="none"/>
        <c:minorTickMark val="none"/>
        <c:tickLblPos val="nextTo"/>
        <c:spPr>
          <a:noFill/>
          <a:ln>
            <a:noFill/>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54445328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400" b="1">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3194017623843921"/>
          <c:y val="4.8819817192520605E-2"/>
          <c:w val="0.74246890621084427"/>
          <c:h val="0.68441965587634879"/>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('Small Bus. Lighting'!$B$11,'Small Bus. Lighting'!$C$11,'Small Bus. Lighting'!$F$11,'Small Bus. Lighting'!$E$11)</c:f>
              <c:strCache>
                <c:ptCount val="4"/>
                <c:pt idx="0">
                  <c:v>Reported Savings</c:v>
                </c:pt>
                <c:pt idx="1">
                  <c:v>Verified Savings</c:v>
                </c:pt>
                <c:pt idx="2">
                  <c:v>Verified Savings</c:v>
                </c:pt>
                <c:pt idx="3">
                  <c:v>MEEIA 3-Year Target</c:v>
                </c:pt>
              </c:strCache>
            </c:strRef>
          </c:cat>
          <c:val>
            <c:numRef>
              <c:f>('Small Bus. Lighting'!$B$12,'Small Bus. Lighting'!$C$12,'Small Bus. Lighting'!$F$12,'Small Bus. Lighting'!$E$12)</c:f>
              <c:numCache>
                <c:formatCode>#,##0</c:formatCode>
                <c:ptCount val="4"/>
                <c:pt idx="0">
                  <c:v>2074232.3228</c:v>
                </c:pt>
                <c:pt idx="1">
                  <c:v>1286782</c:v>
                </c:pt>
                <c:pt idx="2">
                  <c:v>1122073.9040000001</c:v>
                </c:pt>
                <c:pt idx="3">
                  <c:v>3509633.5800000057</c:v>
                </c:pt>
              </c:numCache>
            </c:numRef>
          </c:val>
          <c:extLst>
            <c:ext xmlns:c16="http://schemas.microsoft.com/office/drawing/2014/chart" uri="{C3380CC4-5D6E-409C-BE32-E72D297353CC}">
              <c16:uniqueId val="{00000000-F3A6-46B3-9BC0-090A4D225D74}"/>
            </c:ext>
          </c:extLst>
        </c:ser>
        <c:dLbls>
          <c:dLblPos val="outEnd"/>
          <c:showLegendKey val="0"/>
          <c:showVal val="1"/>
          <c:showCatName val="0"/>
          <c:showSerName val="0"/>
          <c:showPercent val="0"/>
          <c:showBubbleSize val="0"/>
        </c:dLbls>
        <c:gapWidth val="219"/>
        <c:overlap val="-27"/>
        <c:axId val="489426688"/>
        <c:axId val="489420808"/>
      </c:barChart>
      <c:catAx>
        <c:axId val="4894266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489420808"/>
        <c:crosses val="autoZero"/>
        <c:auto val="1"/>
        <c:lblAlgn val="ctr"/>
        <c:lblOffset val="100"/>
        <c:noMultiLvlLbl val="0"/>
      </c:catAx>
      <c:valAx>
        <c:axId val="48942080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a:t>(kWh)</a:t>
                </a:r>
              </a:p>
            </c:rich>
          </c:tx>
          <c:layout>
            <c:manualLayout>
              <c:xMode val="edge"/>
              <c:yMode val="edge"/>
              <c:x val="5.5555555555555558E-3"/>
              <c:y val="0.34126494604841057"/>
            </c:manualLayout>
          </c:layout>
          <c:overlay val="0"/>
          <c:spPr>
            <a:noFill/>
            <a:ln>
              <a:noFill/>
            </a:ln>
            <a:effectLst/>
          </c:spPr>
          <c:txPr>
            <a:bodyPr rot="-5400000" spcFirstLastPara="1" vertOverflow="ellipsis" vert="horz" wrap="square" anchor="ctr" anchorCtr="1"/>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_(* #,##0_);_(* \(#,##0\);_(* &quot;-&quot;_);_(@_)" sourceLinked="0"/>
        <c:majorTickMark val="none"/>
        <c:minorTickMark val="none"/>
        <c:tickLblPos val="nextTo"/>
        <c:spPr>
          <a:noFill/>
          <a:ln>
            <a:noFill/>
          </a:ln>
          <a:effectLst/>
        </c:spPr>
        <c:txPr>
          <a:bodyPr rot="-60000000" spcFirstLastPara="1" vertOverflow="ellipsis" vert="horz" wrap="square" anchor="ctr" anchorCtr="1"/>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489426688"/>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200" b="1">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430608862334419"/>
          <c:y val="4.8819817192520605E-2"/>
          <c:w val="0.82010299382593921"/>
          <c:h val="0.67607798086800719"/>
        </c:manualLayout>
      </c:layout>
      <c:barChart>
        <c:barDir val="col"/>
        <c:grouping val="clustered"/>
        <c:varyColors val="0"/>
        <c:ser>
          <c:idx val="0"/>
          <c:order val="0"/>
          <c:spPr>
            <a:solidFill>
              <a:schemeClr val="accent1"/>
            </a:solidFill>
            <a:ln>
              <a:noFill/>
            </a:ln>
            <a:effectLst/>
          </c:spPr>
          <c:invertIfNegative val="0"/>
          <c:dLbls>
            <c:dLbl>
              <c:idx val="3"/>
              <c:layout>
                <c:manualLayout>
                  <c:x val="-1.7060414617112219E-16"/>
                  <c:y val="1.6683350016683345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185-47C0-8CC8-C249A52219D7}"/>
                </c:ext>
              </c:extLst>
            </c:dLbl>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('Small Bus. Lighting'!$B$11,'Small Bus. Lighting'!$C$11,'Small Bus. Lighting'!$F$11,'Small Bus. Lighting'!$E$11)</c:f>
              <c:strCache>
                <c:ptCount val="4"/>
                <c:pt idx="0">
                  <c:v>Reported Savings</c:v>
                </c:pt>
                <c:pt idx="1">
                  <c:v>Verified Savings</c:v>
                </c:pt>
                <c:pt idx="2">
                  <c:v>Verified Savings</c:v>
                </c:pt>
                <c:pt idx="3">
                  <c:v>MEEIA 3-Year Target</c:v>
                </c:pt>
              </c:strCache>
            </c:strRef>
          </c:cat>
          <c:val>
            <c:numRef>
              <c:f>('Small Bus. Lighting'!$B$13,'Small Bus. Lighting'!$C$13,'Small Bus. Lighting'!$F$13,'Small Bus. Lighting'!$E$13)</c:f>
              <c:numCache>
                <c:formatCode>#,##0</c:formatCode>
                <c:ptCount val="4"/>
                <c:pt idx="0">
                  <c:v>358.9547</c:v>
                </c:pt>
                <c:pt idx="1">
                  <c:v>202</c:v>
                </c:pt>
                <c:pt idx="2">
                  <c:v>176.14400000000001</c:v>
                </c:pt>
                <c:pt idx="3">
                  <c:v>561.9369999999999</c:v>
                </c:pt>
              </c:numCache>
            </c:numRef>
          </c:val>
          <c:extLst>
            <c:ext xmlns:c16="http://schemas.microsoft.com/office/drawing/2014/chart" uri="{C3380CC4-5D6E-409C-BE32-E72D297353CC}">
              <c16:uniqueId val="{00000000-9185-47C0-8CC8-C249A52219D7}"/>
            </c:ext>
          </c:extLst>
        </c:ser>
        <c:dLbls>
          <c:dLblPos val="outEnd"/>
          <c:showLegendKey val="0"/>
          <c:showVal val="1"/>
          <c:showCatName val="0"/>
          <c:showSerName val="0"/>
          <c:showPercent val="0"/>
          <c:showBubbleSize val="0"/>
        </c:dLbls>
        <c:gapWidth val="219"/>
        <c:overlap val="-27"/>
        <c:axId val="489423552"/>
        <c:axId val="489427472"/>
      </c:barChart>
      <c:catAx>
        <c:axId val="4894235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489427472"/>
        <c:crosses val="autoZero"/>
        <c:auto val="1"/>
        <c:lblAlgn val="ctr"/>
        <c:lblOffset val="100"/>
        <c:noMultiLvlLbl val="0"/>
      </c:catAx>
      <c:valAx>
        <c:axId val="48942747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a:t>(kW)</a:t>
                </a:r>
              </a:p>
            </c:rich>
          </c:tx>
          <c:layout>
            <c:manualLayout>
              <c:xMode val="edge"/>
              <c:yMode val="edge"/>
              <c:x val="1.3958682300390842E-2"/>
              <c:y val="0.37228173054944708"/>
            </c:manualLayout>
          </c:layout>
          <c:overlay val="0"/>
          <c:spPr>
            <a:noFill/>
            <a:ln>
              <a:noFill/>
            </a:ln>
            <a:effectLst/>
          </c:spPr>
          <c:txPr>
            <a:bodyPr rot="-5400000" spcFirstLastPara="1" vertOverflow="ellipsis" vert="horz" wrap="square" anchor="ctr" anchorCtr="1"/>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_(* #,##0_);_(* \(#,##0\);_(* &quot;-&quot;_);_(@_)" sourceLinked="0"/>
        <c:majorTickMark val="none"/>
        <c:minorTickMark val="none"/>
        <c:tickLblPos val="nextTo"/>
        <c:spPr>
          <a:noFill/>
          <a:ln>
            <a:noFill/>
          </a:ln>
          <a:effectLst/>
        </c:spPr>
        <c:txPr>
          <a:bodyPr rot="-60000000" spcFirstLastPara="1" vertOverflow="ellipsis" vert="horz" wrap="square" anchor="ctr" anchorCtr="1"/>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489423552"/>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200" b="1">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chemeClr val="accent1"/>
            </a:solidFill>
            <a:ln>
              <a:noFill/>
            </a:ln>
            <a:effectLst/>
          </c:spPr>
          <c:invertIfNegative val="0"/>
          <c:cat>
            <c:strRef>
              <c:f>'Income-Eligible Multi-Family'!$A$57:$A$61</c:f>
              <c:strCache>
                <c:ptCount val="5"/>
                <c:pt idx="0">
                  <c:v>Lighting</c:v>
                </c:pt>
                <c:pt idx="1">
                  <c:v>Aerators</c:v>
                </c:pt>
                <c:pt idx="2">
                  <c:v>Power Strips</c:v>
                </c:pt>
                <c:pt idx="3">
                  <c:v>Insulation</c:v>
                </c:pt>
                <c:pt idx="4">
                  <c:v>Low Flow Shower Head</c:v>
                </c:pt>
              </c:strCache>
            </c:strRef>
          </c:cat>
          <c:val>
            <c:numRef>
              <c:f>'Income-Eligible Multi-Family'!$B$57:$B$61</c:f>
              <c:numCache>
                <c:formatCode>#,##0</c:formatCode>
                <c:ptCount val="5"/>
                <c:pt idx="0">
                  <c:v>77048</c:v>
                </c:pt>
                <c:pt idx="1">
                  <c:v>341</c:v>
                </c:pt>
                <c:pt idx="2">
                  <c:v>45</c:v>
                </c:pt>
                <c:pt idx="3">
                  <c:v>99</c:v>
                </c:pt>
                <c:pt idx="4">
                  <c:v>219</c:v>
                </c:pt>
              </c:numCache>
            </c:numRef>
          </c:val>
          <c:extLst>
            <c:ext xmlns:c16="http://schemas.microsoft.com/office/drawing/2014/chart" uri="{C3380CC4-5D6E-409C-BE32-E72D297353CC}">
              <c16:uniqueId val="{00000000-A892-4947-B5A5-BC80D1245BA2}"/>
            </c:ext>
          </c:extLst>
        </c:ser>
        <c:dLbls>
          <c:showLegendKey val="0"/>
          <c:showVal val="0"/>
          <c:showCatName val="0"/>
          <c:showSerName val="0"/>
          <c:showPercent val="0"/>
          <c:showBubbleSize val="0"/>
        </c:dLbls>
        <c:gapWidth val="219"/>
        <c:overlap val="-27"/>
        <c:axId val="489421592"/>
        <c:axId val="489424728"/>
      </c:barChart>
      <c:catAx>
        <c:axId val="489421592"/>
        <c:scaling>
          <c:orientation val="minMax"/>
        </c:scaling>
        <c:delete val="0"/>
        <c:axPos val="b"/>
        <c:numFmt formatCode="General" sourceLinked="1"/>
        <c:majorTickMark val="out"/>
        <c:minorTickMark val="none"/>
        <c:tickLblPos val="nextTo"/>
        <c:spPr>
          <a:noFill/>
          <a:ln w="3175" cap="flat" cmpd="sng" algn="ctr">
            <a:solidFill>
              <a:srgbClr val="969696"/>
            </a:solidFill>
            <a:round/>
          </a:ln>
          <a:effectLst/>
        </c:spPr>
        <c:txPr>
          <a:bodyPr rot="-60000000" spcFirstLastPara="1" vertOverflow="ellipsis" vert="horz" wrap="square" anchor="ctr" anchorCtr="1"/>
          <a:lstStyle/>
          <a:p>
            <a:pPr>
              <a:defRPr sz="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489424728"/>
        <c:crosses val="autoZero"/>
        <c:auto val="1"/>
        <c:lblAlgn val="ctr"/>
        <c:lblOffset val="100"/>
        <c:noMultiLvlLbl val="0"/>
      </c:catAx>
      <c:valAx>
        <c:axId val="489424728"/>
        <c:scaling>
          <c:orientation val="minMax"/>
        </c:scaling>
        <c:delete val="0"/>
        <c:axPos val="l"/>
        <c:majorGridlines>
          <c:spPr>
            <a:ln w="12700" cap="flat" cmpd="sng" algn="ctr">
              <a:solidFill>
                <a:srgbClr val="969696"/>
              </a:solidFill>
              <a:round/>
            </a:ln>
            <a:effectLst/>
          </c:spPr>
        </c:majorGridlines>
        <c:numFmt formatCode="_(* #,##0_);_(* \(#,##0\);_(* &quot;-&quot;_);_(@_)" sourceLinked="0"/>
        <c:majorTickMark val="out"/>
        <c:minorTickMark val="none"/>
        <c:tickLblPos val="nextTo"/>
        <c:spPr>
          <a:noFill/>
          <a:ln w="3175">
            <a:solidFill>
              <a:srgbClr val="969696"/>
            </a:solidFill>
          </a:ln>
          <a:effectLst/>
        </c:spPr>
        <c:txPr>
          <a:bodyPr rot="-60000000" spcFirstLastPara="1" vertOverflow="ellipsis" vert="horz" wrap="square" anchor="ctr" anchorCtr="1"/>
          <a:lstStyle/>
          <a:p>
            <a:pPr>
              <a:defRPr sz="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489421592"/>
        <c:crosses val="autoZero"/>
        <c:crossBetween val="between"/>
      </c:valAx>
      <c:spPr>
        <a:noFill/>
        <a:ln w="3175">
          <a:solidFill>
            <a:srgbClr val="7F7F7F"/>
          </a:solid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326979043817044"/>
          <c:y val="4.7746741154562386E-2"/>
          <c:w val="0.88019507435247846"/>
          <c:h val="0.4608269915981173"/>
        </c:manualLayout>
      </c:layout>
      <c:barChart>
        <c:barDir val="col"/>
        <c:grouping val="clustered"/>
        <c:varyColors val="0"/>
        <c:ser>
          <c:idx val="0"/>
          <c:order val="0"/>
          <c:tx>
            <c:strRef>
              <c:f>'Income-Eligible Multi-Family'!$B$40:$B$40</c:f>
              <c:strCache>
                <c:ptCount val="1"/>
                <c:pt idx="0">
                  <c:v>Reported kWh*</c:v>
                </c:pt>
              </c:strCache>
            </c:strRef>
          </c:tx>
          <c:spPr>
            <a:solidFill>
              <a:schemeClr val="accent1"/>
            </a:solidFill>
            <a:ln>
              <a:noFill/>
            </a:ln>
            <a:effectLst/>
          </c:spPr>
          <c:invertIfNegative val="0"/>
          <c:cat>
            <c:strRef>
              <c:f>'Income-Eligible Multi-Family'!$A$41:$A$49</c:f>
              <c:strCache>
                <c:ptCount val="9"/>
                <c:pt idx="0">
                  <c:v>Lighting LED - 9 Watt</c:v>
                </c:pt>
                <c:pt idx="1">
                  <c:v>Low Flow Shower Heads Chrome 1.5 - Electric WH</c:v>
                </c:pt>
                <c:pt idx="2">
                  <c:v>Hot Water Pipe Insulation - Electric WH</c:v>
                </c:pt>
                <c:pt idx="3">
                  <c:v>1.0 GPM Bathroom Aerator</c:v>
                </c:pt>
                <c:pt idx="4">
                  <c:v>1.5 GPM Kitchen Aerator</c:v>
                </c:pt>
                <c:pt idx="5">
                  <c:v>CFLs (Food Bank Distribution)</c:v>
                </c:pt>
                <c:pt idx="6">
                  <c:v>Power Saving Strips</c:v>
                </c:pt>
                <c:pt idx="7">
                  <c:v>Low Flow Shower Heads Handheld Chrome 1.5 - Electric WH</c:v>
                </c:pt>
                <c:pt idx="8">
                  <c:v>Lighting LED - 15 Watt - Common Area</c:v>
                </c:pt>
              </c:strCache>
            </c:strRef>
          </c:cat>
          <c:val>
            <c:numRef>
              <c:f>'Income-Eligible Multi-Family'!$B$41:$B$49</c:f>
              <c:numCache>
                <c:formatCode>#,##0</c:formatCode>
                <c:ptCount val="9"/>
                <c:pt idx="0">
                  <c:v>43520.27</c:v>
                </c:pt>
                <c:pt idx="1">
                  <c:v>49793.89</c:v>
                </c:pt>
                <c:pt idx="2">
                  <c:v>7329.53</c:v>
                </c:pt>
                <c:pt idx="3">
                  <c:v>4694.1899999999969</c:v>
                </c:pt>
                <c:pt idx="4">
                  <c:v>9726.7000000000007</c:v>
                </c:pt>
                <c:pt idx="5">
                  <c:v>2138730.0499999998</c:v>
                </c:pt>
                <c:pt idx="6">
                  <c:v>3317.8500000000004</c:v>
                </c:pt>
                <c:pt idx="7">
                  <c:v>1887.92</c:v>
                </c:pt>
                <c:pt idx="8">
                  <c:v>9143.57</c:v>
                </c:pt>
              </c:numCache>
            </c:numRef>
          </c:val>
          <c:extLst>
            <c:ext xmlns:c16="http://schemas.microsoft.com/office/drawing/2014/chart" uri="{C3380CC4-5D6E-409C-BE32-E72D297353CC}">
              <c16:uniqueId val="{00000000-8F36-46AF-B4AA-53D8B76A99CC}"/>
            </c:ext>
          </c:extLst>
        </c:ser>
        <c:ser>
          <c:idx val="1"/>
          <c:order val="1"/>
          <c:tx>
            <c:strRef>
              <c:f>'Income-Eligible Multi-Family'!$D$40:$D$40</c:f>
              <c:strCache>
                <c:ptCount val="1"/>
                <c:pt idx="0">
                  <c:v>kWh Realization Rate (%)</c:v>
                </c:pt>
              </c:strCache>
            </c:strRef>
          </c:tx>
          <c:spPr>
            <a:solidFill>
              <a:schemeClr val="accent2"/>
            </a:solidFill>
            <a:ln>
              <a:noFill/>
            </a:ln>
            <a:effectLst/>
          </c:spPr>
          <c:invertIfNegative val="0"/>
          <c:cat>
            <c:strRef>
              <c:f>'Income-Eligible Multi-Family'!$A$41:$A$49</c:f>
              <c:strCache>
                <c:ptCount val="9"/>
                <c:pt idx="0">
                  <c:v>Lighting LED - 9 Watt</c:v>
                </c:pt>
                <c:pt idx="1">
                  <c:v>Low Flow Shower Heads Chrome 1.5 - Electric WH</c:v>
                </c:pt>
                <c:pt idx="2">
                  <c:v>Hot Water Pipe Insulation - Electric WH</c:v>
                </c:pt>
                <c:pt idx="3">
                  <c:v>1.0 GPM Bathroom Aerator</c:v>
                </c:pt>
                <c:pt idx="4">
                  <c:v>1.5 GPM Kitchen Aerator</c:v>
                </c:pt>
                <c:pt idx="5">
                  <c:v>CFLs (Food Bank Distribution)</c:v>
                </c:pt>
                <c:pt idx="6">
                  <c:v>Power Saving Strips</c:v>
                </c:pt>
                <c:pt idx="7">
                  <c:v>Low Flow Shower Heads Handheld Chrome 1.5 - Electric WH</c:v>
                </c:pt>
                <c:pt idx="8">
                  <c:v>Lighting LED - 15 Watt - Common Area</c:v>
                </c:pt>
              </c:strCache>
            </c:strRef>
          </c:cat>
          <c:val>
            <c:numRef>
              <c:f>'Income-Eligible Multi-Family'!$D$41:$D$49</c:f>
              <c:numCache>
                <c:formatCode>0%</c:formatCode>
                <c:ptCount val="9"/>
                <c:pt idx="0">
                  <c:v>0.93759046072094698</c:v>
                </c:pt>
                <c:pt idx="1">
                  <c:v>1.6718276077647278</c:v>
                </c:pt>
                <c:pt idx="2">
                  <c:v>0.97338164930084203</c:v>
                </c:pt>
                <c:pt idx="3">
                  <c:v>1.165112617938346</c:v>
                </c:pt>
                <c:pt idx="4">
                  <c:v>2.2454532369662883</c:v>
                </c:pt>
                <c:pt idx="5">
                  <c:v>0.77532166810860503</c:v>
                </c:pt>
                <c:pt idx="6">
                  <c:v>1.3969890139698899</c:v>
                </c:pt>
                <c:pt idx="7">
                  <c:v>1.6718293148014747</c:v>
                </c:pt>
                <c:pt idx="8">
                  <c:v>1.7208934803364551</c:v>
                </c:pt>
              </c:numCache>
            </c:numRef>
          </c:val>
          <c:extLst>
            <c:ext xmlns:c16="http://schemas.microsoft.com/office/drawing/2014/chart" uri="{C3380CC4-5D6E-409C-BE32-E72D297353CC}">
              <c16:uniqueId val="{00000001-8F36-46AF-B4AA-53D8B76A99CC}"/>
            </c:ext>
          </c:extLst>
        </c:ser>
        <c:dLbls>
          <c:showLegendKey val="0"/>
          <c:showVal val="0"/>
          <c:showCatName val="0"/>
          <c:showSerName val="0"/>
          <c:showPercent val="0"/>
          <c:showBubbleSize val="0"/>
        </c:dLbls>
        <c:gapWidth val="219"/>
        <c:overlap val="-27"/>
        <c:axId val="489427864"/>
        <c:axId val="554621936"/>
      </c:barChart>
      <c:catAx>
        <c:axId val="4894278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554621936"/>
        <c:crosses val="autoZero"/>
        <c:auto val="1"/>
        <c:lblAlgn val="ctr"/>
        <c:lblOffset val="100"/>
        <c:noMultiLvlLbl val="0"/>
      </c:catAx>
      <c:valAx>
        <c:axId val="55462193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1"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sz="1000" b="1">
                    <a:solidFill>
                      <a:sysClr val="windowText" lastClr="000000"/>
                    </a:solidFill>
                    <a:latin typeface="Arial" panose="020B0604020202020204" pitchFamily="34" charset="0"/>
                    <a:cs typeface="Arial" panose="020B0604020202020204" pitchFamily="34" charset="0"/>
                  </a:rPr>
                  <a:t>(kWh)</a:t>
                </a:r>
              </a:p>
            </c:rich>
          </c:tx>
          <c:layout>
            <c:manualLayout>
              <c:xMode val="edge"/>
              <c:yMode val="edge"/>
              <c:x val="7.1691706487501681E-3"/>
              <c:y val="0.24134459449552043"/>
            </c:manualLayout>
          </c:layout>
          <c:overlay val="0"/>
          <c:spPr>
            <a:noFill/>
            <a:ln>
              <a:noFill/>
            </a:ln>
            <a:effectLst/>
          </c:spPr>
          <c:txPr>
            <a:bodyPr rot="-5400000" spcFirstLastPara="1" vertOverflow="ellipsis" vert="horz" wrap="square" anchor="ctr" anchorCtr="1"/>
            <a:lstStyle/>
            <a:p>
              <a:pPr>
                <a:defRPr sz="10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_(* #,##0_);_(* \(#,##0\);_(* &quot;-&quot;_);_(@_)" sourceLinked="0"/>
        <c:majorTickMark val="out"/>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489427864"/>
        <c:crosses val="autoZero"/>
        <c:crossBetween val="between"/>
      </c:valAx>
      <c:spPr>
        <a:noFill/>
        <a:ln>
          <a:noFill/>
        </a:ln>
        <a:effectLst/>
      </c:spPr>
    </c:plotArea>
    <c:legend>
      <c:legendPos val="b"/>
      <c:layout>
        <c:manualLayout>
          <c:xMode val="edge"/>
          <c:yMode val="edge"/>
          <c:x val="0.11267907539595555"/>
          <c:y val="6.5642018211410733E-2"/>
          <c:w val="0.19891838673893991"/>
          <c:h val="0.10754233933048872"/>
        </c:manualLayout>
      </c:layout>
      <c:overlay val="0"/>
      <c:spPr>
        <a:solidFill>
          <a:schemeClr val="accent2">
            <a:lumMod val="20000"/>
            <a:lumOff val="80000"/>
          </a:schemeClr>
        </a:solidFill>
        <a:ln>
          <a:noFill/>
        </a:ln>
        <a:effectLst/>
      </c:spPr>
      <c:txPr>
        <a:bodyPr rot="0" spcFirstLastPara="1" vertOverflow="ellipsis" vert="horz" wrap="square" anchor="ctr" anchorCtr="1"/>
        <a:lstStyle/>
        <a:p>
          <a:pPr>
            <a:defRPr sz="10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8317547964458426E-2"/>
          <c:y val="1.7995892507394279E-2"/>
          <c:w val="0.89503470524908102"/>
          <c:h val="0.52460039171840678"/>
        </c:manualLayout>
      </c:layout>
      <c:barChart>
        <c:barDir val="col"/>
        <c:grouping val="clustered"/>
        <c:varyColors val="0"/>
        <c:ser>
          <c:idx val="0"/>
          <c:order val="0"/>
          <c:tx>
            <c:strRef>
              <c:f>'Income-Eligible Multi-Family'!$E$40:$E$40</c:f>
              <c:strCache>
                <c:ptCount val="1"/>
                <c:pt idx="0">
                  <c:v>Reported kW*</c:v>
                </c:pt>
              </c:strCache>
            </c:strRef>
          </c:tx>
          <c:spPr>
            <a:solidFill>
              <a:schemeClr val="accent1"/>
            </a:solidFill>
            <a:ln>
              <a:noFill/>
            </a:ln>
            <a:effectLst/>
          </c:spPr>
          <c:invertIfNegative val="0"/>
          <c:cat>
            <c:strRef>
              <c:f>'Income-Eligible Multi-Family'!$A$41:$A$49</c:f>
              <c:strCache>
                <c:ptCount val="9"/>
                <c:pt idx="0">
                  <c:v>Lighting LED - 9 Watt</c:v>
                </c:pt>
                <c:pt idx="1">
                  <c:v>Low Flow Shower Heads Chrome 1.5 - Electric WH</c:v>
                </c:pt>
                <c:pt idx="2">
                  <c:v>Hot Water Pipe Insulation - Electric WH</c:v>
                </c:pt>
                <c:pt idx="3">
                  <c:v>1.0 GPM Bathroom Aerator</c:v>
                </c:pt>
                <c:pt idx="4">
                  <c:v>1.5 GPM Kitchen Aerator</c:v>
                </c:pt>
                <c:pt idx="5">
                  <c:v>CFLs (Food Bank Distribution)</c:v>
                </c:pt>
                <c:pt idx="6">
                  <c:v>Power Saving Strips</c:v>
                </c:pt>
                <c:pt idx="7">
                  <c:v>Low Flow Shower Heads Handheld Chrome 1.5 - Electric WH</c:v>
                </c:pt>
                <c:pt idx="8">
                  <c:v>Lighting LED - 15 Watt - Common Area</c:v>
                </c:pt>
              </c:strCache>
            </c:strRef>
          </c:cat>
          <c:val>
            <c:numRef>
              <c:f>'Income-Eligible Multi-Family'!$E$41:$E$49</c:f>
              <c:numCache>
                <c:formatCode>0.00</c:formatCode>
                <c:ptCount val="9"/>
                <c:pt idx="0">
                  <c:v>4.4000000000000004</c:v>
                </c:pt>
                <c:pt idx="1">
                  <c:v>3.64</c:v>
                </c:pt>
                <c:pt idx="2">
                  <c:v>0.84</c:v>
                </c:pt>
                <c:pt idx="3">
                  <c:v>0.59</c:v>
                </c:pt>
                <c:pt idx="4">
                  <c:v>1.23</c:v>
                </c:pt>
                <c:pt idx="5">
                  <c:v>216.97</c:v>
                </c:pt>
                <c:pt idx="6">
                  <c:v>0.23</c:v>
                </c:pt>
                <c:pt idx="7">
                  <c:v>0.14000000000000001</c:v>
                </c:pt>
                <c:pt idx="8">
                  <c:v>0.27</c:v>
                </c:pt>
              </c:numCache>
            </c:numRef>
          </c:val>
          <c:extLst>
            <c:ext xmlns:c16="http://schemas.microsoft.com/office/drawing/2014/chart" uri="{C3380CC4-5D6E-409C-BE32-E72D297353CC}">
              <c16:uniqueId val="{00000000-BBF7-46D3-8BAA-DC75BBE0777F}"/>
            </c:ext>
          </c:extLst>
        </c:ser>
        <c:ser>
          <c:idx val="1"/>
          <c:order val="1"/>
          <c:tx>
            <c:strRef>
              <c:f>'Income-Eligible Multi-Family'!$G$40:$G$40</c:f>
              <c:strCache>
                <c:ptCount val="1"/>
                <c:pt idx="0">
                  <c:v>kW Realization Rate (%)</c:v>
                </c:pt>
              </c:strCache>
            </c:strRef>
          </c:tx>
          <c:spPr>
            <a:solidFill>
              <a:schemeClr val="accent2"/>
            </a:solidFill>
            <a:ln>
              <a:noFill/>
            </a:ln>
            <a:effectLst/>
          </c:spPr>
          <c:invertIfNegative val="0"/>
          <c:cat>
            <c:strRef>
              <c:f>'Income-Eligible Multi-Family'!$A$41:$A$49</c:f>
              <c:strCache>
                <c:ptCount val="9"/>
                <c:pt idx="0">
                  <c:v>Lighting LED - 9 Watt</c:v>
                </c:pt>
                <c:pt idx="1">
                  <c:v>Low Flow Shower Heads Chrome 1.5 - Electric WH</c:v>
                </c:pt>
                <c:pt idx="2">
                  <c:v>Hot Water Pipe Insulation - Electric WH</c:v>
                </c:pt>
                <c:pt idx="3">
                  <c:v>1.0 GPM Bathroom Aerator</c:v>
                </c:pt>
                <c:pt idx="4">
                  <c:v>1.5 GPM Kitchen Aerator</c:v>
                </c:pt>
                <c:pt idx="5">
                  <c:v>CFLs (Food Bank Distribution)</c:v>
                </c:pt>
                <c:pt idx="6">
                  <c:v>Power Saving Strips</c:v>
                </c:pt>
                <c:pt idx="7">
                  <c:v>Low Flow Shower Heads Handheld Chrome 1.5 - Electric WH</c:v>
                </c:pt>
                <c:pt idx="8">
                  <c:v>Lighting LED - 15 Watt - Common Area</c:v>
                </c:pt>
              </c:strCache>
            </c:strRef>
          </c:cat>
          <c:val>
            <c:numRef>
              <c:f>'Income-Eligible Multi-Family'!$G$41:$G$49</c:f>
              <c:numCache>
                <c:formatCode>0%</c:formatCode>
                <c:ptCount val="9"/>
                <c:pt idx="0">
                  <c:v>0.91136363636363626</c:v>
                </c:pt>
                <c:pt idx="1">
                  <c:v>2.1043956043956045</c:v>
                </c:pt>
                <c:pt idx="2">
                  <c:v>0.96428571428571441</c:v>
                </c:pt>
                <c:pt idx="3">
                  <c:v>14.559322033898306</c:v>
                </c:pt>
                <c:pt idx="4">
                  <c:v>4.1544715447154479</c:v>
                </c:pt>
                <c:pt idx="5">
                  <c:v>0.75194727381665671</c:v>
                </c:pt>
                <c:pt idx="6">
                  <c:v>2.2608695652173911</c:v>
                </c:pt>
                <c:pt idx="7">
                  <c:v>2.0714285714285712</c:v>
                </c:pt>
                <c:pt idx="8">
                  <c:v>5.8888888888888884</c:v>
                </c:pt>
              </c:numCache>
            </c:numRef>
          </c:val>
          <c:extLst>
            <c:ext xmlns:c16="http://schemas.microsoft.com/office/drawing/2014/chart" uri="{C3380CC4-5D6E-409C-BE32-E72D297353CC}">
              <c16:uniqueId val="{00000001-BBF7-46D3-8BAA-DC75BBE0777F}"/>
            </c:ext>
          </c:extLst>
        </c:ser>
        <c:dLbls>
          <c:showLegendKey val="0"/>
          <c:showVal val="0"/>
          <c:showCatName val="0"/>
          <c:showSerName val="0"/>
          <c:showPercent val="0"/>
          <c:showBubbleSize val="0"/>
        </c:dLbls>
        <c:gapWidth val="219"/>
        <c:overlap val="-27"/>
        <c:axId val="554625072"/>
        <c:axId val="554622720"/>
      </c:barChart>
      <c:catAx>
        <c:axId val="5546250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554622720"/>
        <c:crosses val="autoZero"/>
        <c:auto val="1"/>
        <c:lblAlgn val="ctr"/>
        <c:lblOffset val="100"/>
        <c:noMultiLvlLbl val="0"/>
      </c:catAx>
      <c:valAx>
        <c:axId val="55462272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1"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sz="1000" b="1">
                    <a:solidFill>
                      <a:sysClr val="windowText" lastClr="000000"/>
                    </a:solidFill>
                    <a:latin typeface="Arial" panose="020B0604020202020204" pitchFamily="34" charset="0"/>
                    <a:cs typeface="Arial" panose="020B0604020202020204" pitchFamily="34" charset="0"/>
                  </a:rPr>
                  <a:t>(kW)</a:t>
                </a:r>
              </a:p>
            </c:rich>
          </c:tx>
          <c:layout>
            <c:manualLayout>
              <c:xMode val="edge"/>
              <c:yMode val="edge"/>
              <c:x val="9.0805891562511995E-3"/>
              <c:y val="0.2150579920526694"/>
            </c:manualLayout>
          </c:layout>
          <c:overlay val="0"/>
          <c:spPr>
            <a:noFill/>
            <a:ln>
              <a:noFill/>
            </a:ln>
            <a:effectLst/>
          </c:spPr>
          <c:txPr>
            <a:bodyPr rot="-5400000" spcFirstLastPara="1" vertOverflow="ellipsis" vert="horz" wrap="square" anchor="ctr" anchorCtr="1"/>
            <a:lstStyle/>
            <a:p>
              <a:pPr>
                <a:defRPr sz="10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_(* #,##0_);_(* \(#,##0\);_(* &quot;-&quot;_);_(@_)" sourceLinked="0"/>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554625072"/>
        <c:crosses val="autoZero"/>
        <c:crossBetween val="between"/>
      </c:valAx>
      <c:spPr>
        <a:noFill/>
        <a:ln>
          <a:noFill/>
        </a:ln>
        <a:effectLst/>
      </c:spPr>
    </c:plotArea>
    <c:legend>
      <c:legendPos val="b"/>
      <c:layout>
        <c:manualLayout>
          <c:xMode val="edge"/>
          <c:yMode val="edge"/>
          <c:x val="0.10184798331078282"/>
          <c:y val="6.1217026642619375E-2"/>
          <c:w val="0.22089094923740593"/>
          <c:h val="0.11941612047097466"/>
        </c:manualLayout>
      </c:layout>
      <c:overlay val="0"/>
      <c:spPr>
        <a:solidFill>
          <a:schemeClr val="accent2">
            <a:lumMod val="20000"/>
            <a:lumOff val="80000"/>
          </a:schemeClr>
        </a:solidFill>
        <a:ln>
          <a:noFill/>
        </a:ln>
        <a:effectLst/>
      </c:spPr>
      <c:txPr>
        <a:bodyPr rot="0" spcFirstLastPara="1" vertOverflow="ellipsis" vert="horz" wrap="square" anchor="ctr" anchorCtr="1"/>
        <a:lstStyle/>
        <a:p>
          <a:pPr>
            <a:defRPr sz="10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6452930297448163"/>
          <c:y val="5.3470136803470139E-2"/>
          <c:w val="0.70987977947480185"/>
          <c:h val="0.62666800658926647"/>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('Income-Eligible Multi-Family'!$B$11,'Income-Eligible Multi-Family'!$C$11,'Income-Eligible Multi-Family'!$F$11,'Income-Eligible Multi-Family'!$E$11)</c:f>
              <c:strCache>
                <c:ptCount val="4"/>
                <c:pt idx="0">
                  <c:v>Reported Savings</c:v>
                </c:pt>
                <c:pt idx="1">
                  <c:v>Verified Savings</c:v>
                </c:pt>
                <c:pt idx="2">
                  <c:v>Verified Savings</c:v>
                </c:pt>
                <c:pt idx="3">
                  <c:v>MEEIA 3-Year Target</c:v>
                </c:pt>
              </c:strCache>
            </c:strRef>
          </c:cat>
          <c:val>
            <c:numRef>
              <c:f>('Income-Eligible Multi-Family'!$B$12,'Income-Eligible Multi-Family'!$C$12,'Income-Eligible Multi-Family'!$F$12,'Income-Eligible Multi-Family'!$E$12)</c:f>
              <c:numCache>
                <c:formatCode>#,##0</c:formatCode>
                <c:ptCount val="4"/>
                <c:pt idx="0">
                  <c:v>2267398.497</c:v>
                </c:pt>
                <c:pt idx="1">
                  <c:v>1840225.6700000002</c:v>
                </c:pt>
                <c:pt idx="2">
                  <c:v>1840225.6700000002</c:v>
                </c:pt>
                <c:pt idx="3">
                  <c:v>10577131.688000111</c:v>
                </c:pt>
              </c:numCache>
            </c:numRef>
          </c:val>
          <c:extLst>
            <c:ext xmlns:c16="http://schemas.microsoft.com/office/drawing/2014/chart" uri="{C3380CC4-5D6E-409C-BE32-E72D297353CC}">
              <c16:uniqueId val="{00000000-38CB-4EFD-8470-07D895442C15}"/>
            </c:ext>
          </c:extLst>
        </c:ser>
        <c:dLbls>
          <c:dLblPos val="outEnd"/>
          <c:showLegendKey val="0"/>
          <c:showVal val="1"/>
          <c:showCatName val="0"/>
          <c:showSerName val="0"/>
          <c:showPercent val="0"/>
          <c:showBubbleSize val="0"/>
        </c:dLbls>
        <c:gapWidth val="219"/>
        <c:overlap val="-27"/>
        <c:axId val="554623504"/>
        <c:axId val="554623896"/>
      </c:barChart>
      <c:catAx>
        <c:axId val="5546235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554623896"/>
        <c:crosses val="autoZero"/>
        <c:auto val="1"/>
        <c:lblAlgn val="ctr"/>
        <c:lblOffset val="100"/>
        <c:noMultiLvlLbl val="0"/>
      </c:catAx>
      <c:valAx>
        <c:axId val="55462389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a:t>(kWh)</a:t>
                </a:r>
              </a:p>
            </c:rich>
          </c:tx>
          <c:overlay val="0"/>
          <c:spPr>
            <a:noFill/>
            <a:ln>
              <a:noFill/>
            </a:ln>
            <a:effectLst/>
          </c:spPr>
          <c:txPr>
            <a:bodyPr rot="-54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_(* #,##0_);_(* \(#,##0\);_(* &quot;-&quot;_);_(@_)" sourceLinked="0"/>
        <c:majorTickMark val="none"/>
        <c:minorTickMark val="none"/>
        <c:tickLblPos val="nextTo"/>
        <c:spPr>
          <a:noFill/>
          <a:ln>
            <a:noFill/>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554623504"/>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400" b="1">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0113325449059236"/>
          <c:y val="5.3470136803470139E-2"/>
          <c:w val="0.7732758279586911"/>
          <c:h val="0.63500968159760807"/>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('Income-Eligible Multi-Family'!$B$11,'Income-Eligible Multi-Family'!$C$11,'Income-Eligible Multi-Family'!$F$11,'Income-Eligible Multi-Family'!$E$11)</c:f>
              <c:strCache>
                <c:ptCount val="4"/>
                <c:pt idx="0">
                  <c:v>Reported Savings</c:v>
                </c:pt>
                <c:pt idx="1">
                  <c:v>Verified Savings</c:v>
                </c:pt>
                <c:pt idx="2">
                  <c:v>Verified Savings</c:v>
                </c:pt>
                <c:pt idx="3">
                  <c:v>MEEIA 3-Year Target</c:v>
                </c:pt>
              </c:strCache>
            </c:strRef>
          </c:cat>
          <c:val>
            <c:numRef>
              <c:f>('Income-Eligible Multi-Family'!$B$13,'Income-Eligible Multi-Family'!$C$13,'Income-Eligible Multi-Family'!$F$13,'Income-Eligible Multi-Family'!$E$13)</c:f>
              <c:numCache>
                <c:formatCode>#,##0</c:formatCode>
                <c:ptCount val="4"/>
                <c:pt idx="0">
                  <c:v>230.46940000000001</c:v>
                </c:pt>
                <c:pt idx="1">
                  <c:v>191.73000000000002</c:v>
                </c:pt>
                <c:pt idx="2">
                  <c:v>191.73000000000002</c:v>
                </c:pt>
                <c:pt idx="3">
                  <c:v>1542.9512273037219</c:v>
                </c:pt>
              </c:numCache>
            </c:numRef>
          </c:val>
          <c:extLst>
            <c:ext xmlns:c16="http://schemas.microsoft.com/office/drawing/2014/chart" uri="{C3380CC4-5D6E-409C-BE32-E72D297353CC}">
              <c16:uniqueId val="{00000000-2F48-4A48-ADA5-B52228AB1B1A}"/>
            </c:ext>
          </c:extLst>
        </c:ser>
        <c:dLbls>
          <c:dLblPos val="outEnd"/>
          <c:showLegendKey val="0"/>
          <c:showVal val="1"/>
          <c:showCatName val="0"/>
          <c:showSerName val="0"/>
          <c:showPercent val="0"/>
          <c:showBubbleSize val="0"/>
        </c:dLbls>
        <c:gapWidth val="219"/>
        <c:overlap val="-27"/>
        <c:axId val="549712544"/>
        <c:axId val="549721168"/>
      </c:barChart>
      <c:catAx>
        <c:axId val="5497125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549721168"/>
        <c:crosses val="autoZero"/>
        <c:auto val="1"/>
        <c:lblAlgn val="ctr"/>
        <c:lblOffset val="100"/>
        <c:noMultiLvlLbl val="0"/>
      </c:catAx>
      <c:valAx>
        <c:axId val="54972116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a:t>(kW)</a:t>
                </a:r>
              </a:p>
            </c:rich>
          </c:tx>
          <c:overlay val="0"/>
          <c:spPr>
            <a:noFill/>
            <a:ln>
              <a:noFill/>
            </a:ln>
            <a:effectLst/>
          </c:spPr>
          <c:txPr>
            <a:bodyPr rot="-54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_(* #,##0_);_(* \(#,##0\);_(* &quot;-&quot;_);_(@_)" sourceLinked="0"/>
        <c:majorTickMark val="none"/>
        <c:minorTickMark val="none"/>
        <c:tickLblPos val="nextTo"/>
        <c:spPr>
          <a:noFill/>
          <a:ln>
            <a:noFill/>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549712544"/>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400" b="1">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924473636775302"/>
          <c:y val="5.3470136803470139E-2"/>
          <c:w val="0.75516434608153038"/>
          <c:h val="0.61415549407675396"/>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('Business EER - Standard'!$B$11,'Business EER - Standard'!$C$11,'Business EER - Standard'!$F$11,'Business EER - Standard'!$E$11)</c:f>
              <c:strCache>
                <c:ptCount val="4"/>
                <c:pt idx="0">
                  <c:v>Reported Savings</c:v>
                </c:pt>
                <c:pt idx="1">
                  <c:v>Verified Savings</c:v>
                </c:pt>
                <c:pt idx="2">
                  <c:v>Verified Savings</c:v>
                </c:pt>
                <c:pt idx="3">
                  <c:v>MEEIA 3-Year Target</c:v>
                </c:pt>
              </c:strCache>
            </c:strRef>
          </c:cat>
          <c:val>
            <c:numRef>
              <c:f>('Business EER - Standard'!$B$13,'Business EER - Standard'!$C$13,'Business EER - Standard'!$F$13,'Business EER - Standard'!$E$13)</c:f>
              <c:numCache>
                <c:formatCode>#,##0</c:formatCode>
                <c:ptCount val="4"/>
                <c:pt idx="0">
                  <c:v>12225.334800000001</c:v>
                </c:pt>
                <c:pt idx="1">
                  <c:v>6855.41</c:v>
                </c:pt>
                <c:pt idx="2">
                  <c:v>6581.1935999999996</c:v>
                </c:pt>
                <c:pt idx="3">
                  <c:v>10933.6198</c:v>
                </c:pt>
              </c:numCache>
            </c:numRef>
          </c:val>
          <c:extLst>
            <c:ext xmlns:c16="http://schemas.microsoft.com/office/drawing/2014/chart" uri="{C3380CC4-5D6E-409C-BE32-E72D297353CC}">
              <c16:uniqueId val="{00000000-464A-4999-9A04-2DD9B7DDDAED}"/>
            </c:ext>
          </c:extLst>
        </c:ser>
        <c:dLbls>
          <c:dLblPos val="outEnd"/>
          <c:showLegendKey val="0"/>
          <c:showVal val="1"/>
          <c:showCatName val="0"/>
          <c:showSerName val="0"/>
          <c:showPercent val="0"/>
          <c:showBubbleSize val="0"/>
        </c:dLbls>
        <c:gapWidth val="219"/>
        <c:overlap val="-27"/>
        <c:axId val="489422768"/>
        <c:axId val="489425904"/>
      </c:barChart>
      <c:catAx>
        <c:axId val="4894227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489425904"/>
        <c:crosses val="autoZero"/>
        <c:auto val="1"/>
        <c:lblAlgn val="ctr"/>
        <c:lblOffset val="100"/>
        <c:noMultiLvlLbl val="0"/>
      </c:catAx>
      <c:valAx>
        <c:axId val="48942590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a:t>(kW)</a:t>
                </a:r>
              </a:p>
            </c:rich>
          </c:tx>
          <c:overlay val="0"/>
          <c:spPr>
            <a:noFill/>
            <a:ln>
              <a:noFill/>
            </a:ln>
            <a:effectLst/>
          </c:spPr>
          <c:txPr>
            <a:bodyPr rot="-54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_(* #,##0_);_(* \(#,##0\);_(* &quot;-&quot;_);_(@_)" sourceLinked="0"/>
        <c:majorTickMark val="none"/>
        <c:minorTickMark val="none"/>
        <c:tickLblPos val="nextTo"/>
        <c:spPr>
          <a:noFill/>
          <a:ln>
            <a:noFill/>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489422768"/>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400" b="1">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v>LED - On-site</c:v>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0">
                <a:spAutoFit/>
              </a:bodyPr>
              <a:lstStyle/>
              <a:p>
                <a:pPr algn="ctr">
                  <a:defRPr lang="en-US" sz="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1"/>
              <c:pt idx="0">
                <c:v>Types of Bulbs</c:v>
              </c:pt>
            </c:strLit>
          </c:cat>
          <c:val>
            <c:numRef>
              <c:f>'Home Lighting Rebate'!$B$190</c:f>
              <c:numCache>
                <c:formatCode>0%</c:formatCode>
                <c:ptCount val="1"/>
                <c:pt idx="0">
                  <c:v>0.86</c:v>
                </c:pt>
              </c:numCache>
            </c:numRef>
          </c:val>
          <c:extLst>
            <c:ext xmlns:c16="http://schemas.microsoft.com/office/drawing/2014/chart" uri="{C3380CC4-5D6E-409C-BE32-E72D297353CC}">
              <c16:uniqueId val="{00000000-121F-40F0-A025-6186EEE78E0C}"/>
            </c:ext>
          </c:extLst>
        </c:ser>
        <c:ser>
          <c:idx val="4"/>
          <c:order val="1"/>
          <c:tx>
            <c:v>LED - Consumer Survey</c:v>
          </c:tx>
          <c:spPr>
            <a:pattFill prst="dkDnDiag">
              <a:fgClr>
                <a:srgbClr val="95D600"/>
              </a:fgClr>
              <a:bgClr>
                <a:schemeClr val="bg1"/>
              </a:bgClr>
            </a:pattFill>
            <a:ln>
              <a:noFill/>
            </a:ln>
            <a:effectLst/>
          </c:spPr>
          <c:invertIfNegative val="0"/>
          <c:dLbls>
            <c:spPr>
              <a:noFill/>
              <a:ln>
                <a:noFill/>
              </a:ln>
              <a:effectLst/>
            </c:spPr>
            <c:txPr>
              <a:bodyPr rot="0" spcFirstLastPara="1" vertOverflow="ellipsis" vert="horz" wrap="square" lIns="38100" tIns="19050" rIns="38100" bIns="19050" anchor="ctr" anchorCtr="0">
                <a:spAutoFit/>
              </a:bodyPr>
              <a:lstStyle/>
              <a:p>
                <a:pPr algn="ctr">
                  <a:defRPr lang="en-US" sz="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1"/>
              <c:pt idx="0">
                <c:v>Types of Bulbs</c:v>
              </c:pt>
            </c:strLit>
          </c:cat>
          <c:val>
            <c:numRef>
              <c:f>'Home Lighting Rebate'!$E$206</c:f>
              <c:numCache>
                <c:formatCode>0%</c:formatCode>
                <c:ptCount val="1"/>
                <c:pt idx="0">
                  <c:v>0.66</c:v>
                </c:pt>
              </c:numCache>
            </c:numRef>
          </c:val>
          <c:extLst>
            <c:ext xmlns:c16="http://schemas.microsoft.com/office/drawing/2014/chart" uri="{C3380CC4-5D6E-409C-BE32-E72D297353CC}">
              <c16:uniqueId val="{00000001-121F-40F0-A025-6186EEE78E0C}"/>
            </c:ext>
          </c:extLst>
        </c:ser>
        <c:ser>
          <c:idx val="1"/>
          <c:order val="2"/>
          <c:tx>
            <c:v>CFLs - On-site</c:v>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0">
                <a:spAutoFit/>
              </a:bodyPr>
              <a:lstStyle/>
              <a:p>
                <a:pPr algn="ctr">
                  <a:defRPr lang="en-US" sz="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1"/>
              <c:pt idx="0">
                <c:v>Types of Bulbs</c:v>
              </c:pt>
            </c:strLit>
          </c:cat>
          <c:val>
            <c:numRef>
              <c:f>'Home Lighting Rebate'!$B$189</c:f>
              <c:numCache>
                <c:formatCode>0%</c:formatCode>
                <c:ptCount val="1"/>
                <c:pt idx="0">
                  <c:v>0.99</c:v>
                </c:pt>
              </c:numCache>
            </c:numRef>
          </c:val>
          <c:extLst>
            <c:ext xmlns:c16="http://schemas.microsoft.com/office/drawing/2014/chart" uri="{C3380CC4-5D6E-409C-BE32-E72D297353CC}">
              <c16:uniqueId val="{00000002-121F-40F0-A025-6186EEE78E0C}"/>
            </c:ext>
          </c:extLst>
        </c:ser>
        <c:ser>
          <c:idx val="3"/>
          <c:order val="3"/>
          <c:tx>
            <c:v>CFL - Consumer survey</c:v>
          </c:tx>
          <c:spPr>
            <a:pattFill prst="dkDnDiag">
              <a:fgClr>
                <a:srgbClr val="545759"/>
              </a:fgClr>
              <a:bgClr>
                <a:schemeClr val="bg1"/>
              </a:bgClr>
            </a:pattFill>
            <a:ln>
              <a:noFill/>
            </a:ln>
            <a:effectLst/>
          </c:spPr>
          <c:invertIfNegative val="0"/>
          <c:dLbls>
            <c:spPr>
              <a:noFill/>
              <a:ln>
                <a:noFill/>
              </a:ln>
              <a:effectLst/>
            </c:spPr>
            <c:txPr>
              <a:bodyPr rot="0" spcFirstLastPara="1" vertOverflow="ellipsis" vert="horz" wrap="square" lIns="38100" tIns="19050" rIns="38100" bIns="19050" anchor="ctr" anchorCtr="0">
                <a:spAutoFit/>
              </a:bodyPr>
              <a:lstStyle/>
              <a:p>
                <a:pPr algn="ctr">
                  <a:defRPr lang="en-US" sz="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1"/>
              <c:pt idx="0">
                <c:v>Types of Bulbs</c:v>
              </c:pt>
            </c:strLit>
          </c:cat>
          <c:val>
            <c:numRef>
              <c:f>'Home Lighting Rebate'!$E$204</c:f>
              <c:numCache>
                <c:formatCode>0%</c:formatCode>
                <c:ptCount val="1"/>
                <c:pt idx="0">
                  <c:v>0.92</c:v>
                </c:pt>
              </c:numCache>
            </c:numRef>
          </c:val>
          <c:extLst>
            <c:ext xmlns:c16="http://schemas.microsoft.com/office/drawing/2014/chart" uri="{C3380CC4-5D6E-409C-BE32-E72D297353CC}">
              <c16:uniqueId val="{00000003-121F-40F0-A025-6186EEE78E0C}"/>
            </c:ext>
          </c:extLst>
        </c:ser>
        <c:ser>
          <c:idx val="2"/>
          <c:order val="4"/>
          <c:tx>
            <c:v>Halogen - On-site</c:v>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1"/>
              <c:pt idx="0">
                <c:v>Types of Bulbs</c:v>
              </c:pt>
            </c:strLit>
          </c:cat>
          <c:val>
            <c:numRef>
              <c:f>'Home Lighting Rebate'!$B$192</c:f>
              <c:numCache>
                <c:formatCode>0%</c:formatCode>
                <c:ptCount val="1"/>
                <c:pt idx="0">
                  <c:v>0.61</c:v>
                </c:pt>
              </c:numCache>
            </c:numRef>
          </c:val>
          <c:extLst>
            <c:ext xmlns:c16="http://schemas.microsoft.com/office/drawing/2014/chart" uri="{C3380CC4-5D6E-409C-BE32-E72D297353CC}">
              <c16:uniqueId val="{00000004-121F-40F0-A025-6186EEE78E0C}"/>
            </c:ext>
          </c:extLst>
        </c:ser>
        <c:ser>
          <c:idx val="5"/>
          <c:order val="5"/>
          <c:tx>
            <c:v>Halogen - Consumer Survey</c:v>
          </c:tx>
          <c:spPr>
            <a:pattFill prst="dkDnDiag">
              <a:fgClr>
                <a:schemeClr val="accent3"/>
              </a:fgClr>
              <a:bgClr>
                <a:schemeClr val="bg1"/>
              </a:bgClr>
            </a:pattFill>
            <a:ln>
              <a:noFill/>
            </a:ln>
            <a:effectLst/>
          </c:spPr>
          <c:invertIfNegative val="0"/>
          <c:dLbls>
            <c:spPr>
              <a:noFill/>
              <a:ln>
                <a:noFill/>
              </a:ln>
              <a:effectLst/>
            </c:spPr>
            <c:txPr>
              <a:bodyPr rot="0" spcFirstLastPara="1" vertOverflow="ellipsis" vert="horz" wrap="square" lIns="38100" tIns="19050" rIns="38100" bIns="19050" anchor="ctr" anchorCtr="0">
                <a:spAutoFit/>
              </a:bodyPr>
              <a:lstStyle/>
              <a:p>
                <a:pPr algn="ctr">
                  <a:defRPr lang="en-US" sz="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1"/>
              <c:pt idx="0">
                <c:v>Types of Bulbs</c:v>
              </c:pt>
            </c:strLit>
          </c:cat>
          <c:val>
            <c:numRef>
              <c:f>'Home Lighting Rebate'!$E$208</c:f>
              <c:numCache>
                <c:formatCode>0%</c:formatCode>
                <c:ptCount val="1"/>
                <c:pt idx="0">
                  <c:v>0.44</c:v>
                </c:pt>
              </c:numCache>
            </c:numRef>
          </c:val>
          <c:extLst>
            <c:ext xmlns:c16="http://schemas.microsoft.com/office/drawing/2014/chart" uri="{C3380CC4-5D6E-409C-BE32-E72D297353CC}">
              <c16:uniqueId val="{00000005-121F-40F0-A025-6186EEE78E0C}"/>
            </c:ext>
          </c:extLst>
        </c:ser>
        <c:dLbls>
          <c:dLblPos val="outEnd"/>
          <c:showLegendKey val="0"/>
          <c:showVal val="1"/>
          <c:showCatName val="0"/>
          <c:showSerName val="0"/>
          <c:showPercent val="0"/>
          <c:showBubbleSize val="0"/>
        </c:dLbls>
        <c:gapWidth val="219"/>
        <c:overlap val="-27"/>
        <c:axId val="544448576"/>
        <c:axId val="544459552"/>
      </c:barChart>
      <c:catAx>
        <c:axId val="544448576"/>
        <c:scaling>
          <c:orientation val="minMax"/>
        </c:scaling>
        <c:delete val="0"/>
        <c:axPos val="b"/>
        <c:numFmt formatCode="General" sourceLinked="1"/>
        <c:majorTickMark val="none"/>
        <c:minorTickMark val="none"/>
        <c:tickLblPos val="nextTo"/>
        <c:spPr>
          <a:noFill/>
          <a:ln w="3175" cap="flat" cmpd="sng" algn="ctr">
            <a:solidFill>
              <a:srgbClr val="969696"/>
            </a:solidFill>
            <a:round/>
          </a:ln>
          <a:effectLst/>
        </c:spPr>
        <c:txPr>
          <a:bodyPr rot="-60000000" spcFirstLastPara="1" vertOverflow="ellipsis" vert="horz" wrap="square" anchor="ctr" anchorCtr="1"/>
          <a:lstStyle/>
          <a:p>
            <a:pPr>
              <a:defRPr sz="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544459552"/>
        <c:crosses val="autoZero"/>
        <c:auto val="1"/>
        <c:lblAlgn val="ctr"/>
        <c:lblOffset val="100"/>
        <c:noMultiLvlLbl val="0"/>
      </c:catAx>
      <c:valAx>
        <c:axId val="544459552"/>
        <c:scaling>
          <c:orientation val="minMax"/>
        </c:scaling>
        <c:delete val="0"/>
        <c:axPos val="l"/>
        <c:majorGridlines>
          <c:spPr>
            <a:ln w="12700" cap="flat" cmpd="sng" algn="ctr">
              <a:solidFill>
                <a:srgbClr val="969696"/>
              </a:solidFill>
              <a:round/>
            </a:ln>
            <a:effectLst/>
          </c:spPr>
        </c:majorGridlines>
        <c:title>
          <c:tx>
            <c:rich>
              <a:bodyPr rot="-5400000" spcFirstLastPara="1" vertOverflow="ellipsis" vert="horz" wrap="square" anchor="ctr" anchorCtr="1"/>
              <a:lstStyle/>
              <a:p>
                <a:pPr>
                  <a:defRPr sz="1000" b="1"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b="1">
                    <a:solidFill>
                      <a:sysClr val="windowText" lastClr="000000"/>
                    </a:solidFill>
                    <a:latin typeface="Arial" panose="020B0604020202020204" pitchFamily="34" charset="0"/>
                    <a:cs typeface="Arial" panose="020B0604020202020204" pitchFamily="34" charset="0"/>
                  </a:rPr>
                  <a:t>(Percentage of Homes)</a:t>
                </a:r>
              </a:p>
            </c:rich>
          </c:tx>
          <c:overlay val="0"/>
          <c:spPr>
            <a:noFill/>
            <a:ln>
              <a:noFill/>
            </a:ln>
            <a:effectLst/>
          </c:spPr>
          <c:txPr>
            <a:bodyPr rot="-5400000" spcFirstLastPara="1" vertOverflow="ellipsis" vert="horz" wrap="square" anchor="ctr" anchorCtr="1"/>
            <a:lstStyle/>
            <a:p>
              <a:pPr>
                <a:defRPr sz="10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0%" sourceLinked="1"/>
        <c:majorTickMark val="none"/>
        <c:minorTickMark val="none"/>
        <c:tickLblPos val="nextTo"/>
        <c:spPr>
          <a:noFill/>
          <a:ln w="3175">
            <a:solidFill>
              <a:srgbClr val="969696"/>
            </a:solidFill>
          </a:ln>
          <a:effectLst/>
        </c:spPr>
        <c:txPr>
          <a:bodyPr rot="-60000000" spcFirstLastPara="1" vertOverflow="ellipsis" vert="horz" wrap="square" anchor="ctr" anchorCtr="1"/>
          <a:lstStyle/>
          <a:p>
            <a:pPr>
              <a:defRPr sz="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544448576"/>
        <c:crosses val="autoZero"/>
        <c:crossBetween val="between"/>
      </c:valAx>
      <c:spPr>
        <a:noFill/>
        <a:ln w="3175">
          <a:solidFill>
            <a:srgbClr val="7F7F7F"/>
          </a:solidFill>
        </a:ln>
        <a:effectLst/>
      </c:spPr>
    </c:plotArea>
    <c:legend>
      <c:legendPos val="b"/>
      <c:overlay val="0"/>
      <c:spPr>
        <a:solidFill>
          <a:schemeClr val="accent2">
            <a:lumMod val="20000"/>
            <a:lumOff val="80000"/>
          </a:schemeClr>
        </a:solidFill>
        <a:ln>
          <a:noFill/>
        </a:ln>
        <a:effectLst/>
      </c:spPr>
      <c:txPr>
        <a:bodyPr rot="0" spcFirstLastPara="1" vertOverflow="ellipsis" vert="horz" wrap="square" anchor="ctr" anchorCtr="1"/>
        <a:lstStyle/>
        <a:p>
          <a:pPr>
            <a:defRPr sz="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percentStacked"/>
        <c:varyColors val="0"/>
        <c:ser>
          <c:idx val="0"/>
          <c:order val="0"/>
          <c:tx>
            <c:strRef>
              <c:f>'Home Lighting Rebate'!$W$799</c:f>
              <c:strCache>
                <c:ptCount val="1"/>
                <c:pt idx="0">
                  <c:v>Always</c:v>
                </c:pt>
              </c:strCache>
            </c:strRef>
          </c:tx>
          <c:spPr>
            <a:solidFill>
              <a:schemeClr val="accent1"/>
            </a:solidFill>
            <a:ln>
              <a:noFill/>
            </a:ln>
            <a:effectLst/>
          </c:spPr>
          <c:invertIfNegative val="0"/>
          <c:dLbls>
            <c:dLbl>
              <c:idx val="2"/>
              <c:layout>
                <c:manualLayout>
                  <c:x val="5.4325346521689966E-2"/>
                  <c:y val="-2.1680216802168022E-2"/>
                </c:manualLayout>
              </c:layout>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6AD-4DDC-AC61-2FCFF7F96B44}"/>
                </c:ext>
              </c:extLst>
            </c:dLbl>
            <c:dLbl>
              <c:idx val="3"/>
              <c:layout>
                <c:manualLayout>
                  <c:x val="5.4325346521689966E-2"/>
                  <c:y val="-2.5293586269196026E-2"/>
                </c:manualLayout>
              </c:layout>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6AD-4DDC-AC61-2FCFF7F96B44}"/>
                </c:ext>
              </c:extLst>
            </c:dLbl>
            <c:dLbl>
              <c:idx val="4"/>
              <c:layout>
                <c:manualLayout>
                  <c:x val="5.4325346521689882E-2"/>
                  <c:y val="-2.5293586269196026E-2"/>
                </c:manualLayout>
              </c:layout>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6AD-4DDC-AC61-2FCFF7F96B44}"/>
                </c:ext>
              </c:extLst>
            </c:dLbl>
            <c:dLbl>
              <c:idx val="5"/>
              <c:layout>
                <c:manualLayout>
                  <c:x val="4.9601403345890839E-2"/>
                  <c:y val="1.4453477868112014E-2"/>
                </c:manualLayout>
              </c:layout>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06AD-4DDC-AC61-2FCFF7F96B44}"/>
                </c:ext>
              </c:extLst>
            </c:dLbl>
            <c:dLbl>
              <c:idx val="6"/>
              <c:layout>
                <c:manualLayout>
                  <c:x val="8.2669005576484558E-2"/>
                  <c:y val="0"/>
                </c:manualLayout>
              </c:layout>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06AD-4DDC-AC61-2FCFF7F96B44}"/>
                </c:ext>
              </c:extLst>
            </c:dLbl>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ysClr val="windowText" lastClr="000000"/>
                      </a:solidFill>
                      <a:round/>
                    </a:ln>
                    <a:effectLst/>
                  </c:spPr>
                </c15:leaderLines>
              </c:ext>
            </c:extLst>
          </c:dLbls>
          <c:cat>
            <c:strRef>
              <c:f>'Home Lighting Rebate'!$V$800:$V$807</c:f>
              <c:strCache>
                <c:ptCount val="7"/>
                <c:pt idx="0">
                  <c:v>Home Improvement</c:v>
                </c:pt>
                <c:pt idx="1">
                  <c:v>Mass Merchandise</c:v>
                </c:pt>
                <c:pt idx="2">
                  <c:v>Hardware</c:v>
                </c:pt>
                <c:pt idx="3">
                  <c:v>Membership</c:v>
                </c:pt>
                <c:pt idx="4">
                  <c:v>Bargain/Dollar</c:v>
                </c:pt>
                <c:pt idx="5">
                  <c:v>Grocery</c:v>
                </c:pt>
                <c:pt idx="6">
                  <c:v>Drug</c:v>
                </c:pt>
              </c:strCache>
            </c:strRef>
          </c:cat>
          <c:val>
            <c:numRef>
              <c:f>'Home Lighting Rebate'!$W$800:$W$807</c:f>
              <c:numCache>
                <c:formatCode>0%</c:formatCode>
                <c:ptCount val="8"/>
                <c:pt idx="0">
                  <c:v>0.06</c:v>
                </c:pt>
                <c:pt idx="1">
                  <c:v>7.0000000000000007E-2</c:v>
                </c:pt>
                <c:pt idx="2">
                  <c:v>0</c:v>
                </c:pt>
                <c:pt idx="3">
                  <c:v>0.01</c:v>
                </c:pt>
                <c:pt idx="4">
                  <c:v>0.01</c:v>
                </c:pt>
                <c:pt idx="5">
                  <c:v>0</c:v>
                </c:pt>
                <c:pt idx="6">
                  <c:v>0</c:v>
                </c:pt>
              </c:numCache>
            </c:numRef>
          </c:val>
          <c:extLst>
            <c:ext xmlns:c16="http://schemas.microsoft.com/office/drawing/2014/chart" uri="{C3380CC4-5D6E-409C-BE32-E72D297353CC}">
              <c16:uniqueId val="{00000005-06AD-4DDC-AC61-2FCFF7F96B44}"/>
            </c:ext>
          </c:extLst>
        </c:ser>
        <c:ser>
          <c:idx val="1"/>
          <c:order val="1"/>
          <c:tx>
            <c:strRef>
              <c:f>'Home Lighting Rebate'!$X$799</c:f>
              <c:strCache>
                <c:ptCount val="1"/>
                <c:pt idx="0">
                  <c:v>Almost Always</c:v>
                </c:pt>
              </c:strCache>
            </c:strRef>
          </c:tx>
          <c:spPr>
            <a:solidFill>
              <a:schemeClr val="accent2"/>
            </a:solidFill>
            <a:ln>
              <a:noFill/>
            </a:ln>
            <a:effectLst/>
          </c:spPr>
          <c:invertIfNegative val="0"/>
          <c:dLbls>
            <c:dLbl>
              <c:idx val="5"/>
              <c:layout>
                <c:manualLayout>
                  <c:x val="5.4325346521689966E-2"/>
                  <c:y val="-5.0587172538392115E-2"/>
                </c:manualLayout>
              </c:layout>
              <c:spPr>
                <a:noFill/>
                <a:ln>
                  <a:noFill/>
                </a:ln>
                <a:effectLst/>
              </c:spPr>
              <c:txPr>
                <a:bodyPr rot="0" spcFirstLastPara="1" vertOverflow="ellipsis" vert="horz" wrap="square" lIns="38100" tIns="19050" rIns="38100" bIns="19050" anchor="ctr" anchorCtr="0">
                  <a:spAutoFit/>
                </a:bodyPr>
                <a:lstStyle/>
                <a:p>
                  <a:pPr algn="ctr">
                    <a:defRPr lang="en-US" sz="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06AD-4DDC-AC61-2FCFF7F96B44}"/>
                </c:ext>
              </c:extLst>
            </c:dLbl>
            <c:dLbl>
              <c:idx val="6"/>
              <c:layout>
                <c:manualLayout>
                  <c:x val="7.7945062400685605E-2"/>
                  <c:y val="6.8654019873532063E-2"/>
                </c:manualLayout>
              </c:layout>
              <c:spPr>
                <a:noFill/>
                <a:ln>
                  <a:noFill/>
                </a:ln>
                <a:effectLst/>
              </c:spPr>
              <c:txPr>
                <a:bodyPr rot="0" spcFirstLastPara="1" vertOverflow="ellipsis" vert="horz" wrap="square" lIns="38100" tIns="19050" rIns="38100" bIns="19050" anchor="ctr" anchorCtr="0">
                  <a:spAutoFit/>
                </a:bodyPr>
                <a:lstStyle/>
                <a:p>
                  <a:pPr algn="ctr">
                    <a:defRPr lang="en-US" sz="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06AD-4DDC-AC61-2FCFF7F96B44}"/>
                </c:ext>
              </c:extLst>
            </c:dLbl>
            <c:spPr>
              <a:noFill/>
              <a:ln>
                <a:noFill/>
              </a:ln>
              <a:effectLst/>
            </c:spPr>
            <c:txPr>
              <a:bodyPr rot="0" spcFirstLastPara="1" vertOverflow="ellipsis" vert="horz" wrap="square" lIns="38100" tIns="19050" rIns="38100" bIns="19050" anchor="ctr" anchorCtr="0">
                <a:spAutoFit/>
              </a:bodyPr>
              <a:lstStyle/>
              <a:p>
                <a:pPr algn="ctr">
                  <a:defRPr lang="en-US" sz="800" b="1"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ysClr val="windowText" lastClr="000000"/>
                      </a:solidFill>
                      <a:round/>
                    </a:ln>
                    <a:effectLst/>
                  </c:spPr>
                </c15:leaderLines>
              </c:ext>
            </c:extLst>
          </c:dLbls>
          <c:cat>
            <c:strRef>
              <c:f>'Home Lighting Rebate'!$V$800:$V$807</c:f>
              <c:strCache>
                <c:ptCount val="7"/>
                <c:pt idx="0">
                  <c:v>Home Improvement</c:v>
                </c:pt>
                <c:pt idx="1">
                  <c:v>Mass Merchandise</c:v>
                </c:pt>
                <c:pt idx="2">
                  <c:v>Hardware</c:v>
                </c:pt>
                <c:pt idx="3">
                  <c:v>Membership</c:v>
                </c:pt>
                <c:pt idx="4">
                  <c:v>Bargain/Dollar</c:v>
                </c:pt>
                <c:pt idx="5">
                  <c:v>Grocery</c:v>
                </c:pt>
                <c:pt idx="6">
                  <c:v>Drug</c:v>
                </c:pt>
              </c:strCache>
            </c:strRef>
          </c:cat>
          <c:val>
            <c:numRef>
              <c:f>'Home Lighting Rebate'!$X$800:$X$807</c:f>
              <c:numCache>
                <c:formatCode>0%</c:formatCode>
                <c:ptCount val="8"/>
                <c:pt idx="0">
                  <c:v>0.3</c:v>
                </c:pt>
                <c:pt idx="1">
                  <c:v>0.25</c:v>
                </c:pt>
                <c:pt idx="2">
                  <c:v>7.0000000000000007E-2</c:v>
                </c:pt>
                <c:pt idx="3">
                  <c:v>0.08</c:v>
                </c:pt>
                <c:pt idx="4">
                  <c:v>0.06</c:v>
                </c:pt>
                <c:pt idx="5">
                  <c:v>0.02</c:v>
                </c:pt>
                <c:pt idx="6">
                  <c:v>0</c:v>
                </c:pt>
              </c:numCache>
            </c:numRef>
          </c:val>
          <c:extLst>
            <c:ext xmlns:c16="http://schemas.microsoft.com/office/drawing/2014/chart" uri="{C3380CC4-5D6E-409C-BE32-E72D297353CC}">
              <c16:uniqueId val="{00000008-06AD-4DDC-AC61-2FCFF7F96B44}"/>
            </c:ext>
          </c:extLst>
        </c:ser>
        <c:ser>
          <c:idx val="2"/>
          <c:order val="2"/>
          <c:tx>
            <c:strRef>
              <c:f>'Home Lighting Rebate'!$Y$799</c:f>
              <c:strCache>
                <c:ptCount val="1"/>
                <c:pt idx="0">
                  <c:v>Sometimes</c:v>
                </c:pt>
              </c:strCache>
            </c:strRef>
          </c:tx>
          <c:spPr>
            <a:solidFill>
              <a:srgbClr val="0093C9"/>
            </a:solidFill>
            <a:ln>
              <a:noFill/>
            </a:ln>
            <a:effectLst/>
          </c:spPr>
          <c:invertIfNegative val="0"/>
          <c:dLbls>
            <c:dLbl>
              <c:idx val="6"/>
              <c:layout>
                <c:manualLayout>
                  <c:x val="4.9601403345890839E-2"/>
                  <c:y val="-4.6973803071364111E-2"/>
                </c:manualLayout>
              </c:layout>
              <c:spPr>
                <a:noFill/>
                <a:ln>
                  <a:noFill/>
                </a:ln>
                <a:effectLst/>
              </c:spPr>
              <c:txPr>
                <a:bodyPr rot="0" spcFirstLastPara="1" vertOverflow="ellipsis" vert="horz" wrap="square" lIns="38100" tIns="19050" rIns="38100" bIns="19050" anchor="ctr" anchorCtr="0">
                  <a:spAutoFit/>
                </a:bodyPr>
                <a:lstStyle/>
                <a:p>
                  <a:pPr algn="ctr">
                    <a:defRPr lang="en-US" sz="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06AD-4DDC-AC61-2FCFF7F96B44}"/>
                </c:ext>
              </c:extLst>
            </c:dLbl>
            <c:spPr>
              <a:noFill/>
              <a:ln>
                <a:noFill/>
              </a:ln>
              <a:effectLst/>
            </c:spPr>
            <c:txPr>
              <a:bodyPr rot="0" spcFirstLastPara="1" vertOverflow="ellipsis" vert="horz" wrap="square" lIns="38100" tIns="19050" rIns="38100" bIns="19050" anchor="ctr" anchorCtr="0">
                <a:spAutoFit/>
              </a:bodyPr>
              <a:lstStyle/>
              <a:p>
                <a:pPr algn="ctr">
                  <a:defRPr lang="en-US" sz="800" b="1"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ysClr val="windowText" lastClr="000000"/>
                      </a:solidFill>
                      <a:round/>
                    </a:ln>
                    <a:effectLst/>
                  </c:spPr>
                </c15:leaderLines>
              </c:ext>
            </c:extLst>
          </c:dLbls>
          <c:cat>
            <c:strRef>
              <c:f>'Home Lighting Rebate'!$V$800:$V$807</c:f>
              <c:strCache>
                <c:ptCount val="7"/>
                <c:pt idx="0">
                  <c:v>Home Improvement</c:v>
                </c:pt>
                <c:pt idx="1">
                  <c:v>Mass Merchandise</c:v>
                </c:pt>
                <c:pt idx="2">
                  <c:v>Hardware</c:v>
                </c:pt>
                <c:pt idx="3">
                  <c:v>Membership</c:v>
                </c:pt>
                <c:pt idx="4">
                  <c:v>Bargain/Dollar</c:v>
                </c:pt>
                <c:pt idx="5">
                  <c:v>Grocery</c:v>
                </c:pt>
                <c:pt idx="6">
                  <c:v>Drug</c:v>
                </c:pt>
              </c:strCache>
            </c:strRef>
          </c:cat>
          <c:val>
            <c:numRef>
              <c:f>'Home Lighting Rebate'!$Y$800:$Y$807</c:f>
              <c:numCache>
                <c:formatCode>0%</c:formatCode>
                <c:ptCount val="8"/>
                <c:pt idx="0">
                  <c:v>0.37</c:v>
                </c:pt>
                <c:pt idx="1">
                  <c:v>0.41</c:v>
                </c:pt>
                <c:pt idx="2">
                  <c:v>0.28999999999999998</c:v>
                </c:pt>
                <c:pt idx="3">
                  <c:v>0.22</c:v>
                </c:pt>
                <c:pt idx="4">
                  <c:v>0.16</c:v>
                </c:pt>
                <c:pt idx="5">
                  <c:v>0.14000000000000001</c:v>
                </c:pt>
                <c:pt idx="6">
                  <c:v>0.03</c:v>
                </c:pt>
              </c:numCache>
            </c:numRef>
          </c:val>
          <c:extLst>
            <c:ext xmlns:c16="http://schemas.microsoft.com/office/drawing/2014/chart" uri="{C3380CC4-5D6E-409C-BE32-E72D297353CC}">
              <c16:uniqueId val="{0000000A-06AD-4DDC-AC61-2FCFF7F96B44}"/>
            </c:ext>
          </c:extLst>
        </c:ser>
        <c:ser>
          <c:idx val="3"/>
          <c:order val="3"/>
          <c:tx>
            <c:strRef>
              <c:f>'Home Lighting Rebate'!$Z$799</c:f>
              <c:strCache>
                <c:ptCount val="1"/>
                <c:pt idx="0">
                  <c:v>Rarely</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0">
                <a:spAutoFit/>
              </a:bodyPr>
              <a:lstStyle/>
              <a:p>
                <a:pPr algn="ctr">
                  <a:defRPr lang="en-US" sz="800" b="1"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'Home Lighting Rebate'!$V$800:$V$807</c:f>
              <c:strCache>
                <c:ptCount val="7"/>
                <c:pt idx="0">
                  <c:v>Home Improvement</c:v>
                </c:pt>
                <c:pt idx="1">
                  <c:v>Mass Merchandise</c:v>
                </c:pt>
                <c:pt idx="2">
                  <c:v>Hardware</c:v>
                </c:pt>
                <c:pt idx="3">
                  <c:v>Membership</c:v>
                </c:pt>
                <c:pt idx="4">
                  <c:v>Bargain/Dollar</c:v>
                </c:pt>
                <c:pt idx="5">
                  <c:v>Grocery</c:v>
                </c:pt>
                <c:pt idx="6">
                  <c:v>Drug</c:v>
                </c:pt>
              </c:strCache>
            </c:strRef>
          </c:cat>
          <c:val>
            <c:numRef>
              <c:f>'Home Lighting Rebate'!$Z$800:$Z$807</c:f>
              <c:numCache>
                <c:formatCode>0%</c:formatCode>
                <c:ptCount val="8"/>
                <c:pt idx="0">
                  <c:v>0.11</c:v>
                </c:pt>
                <c:pt idx="1">
                  <c:v>0.15</c:v>
                </c:pt>
                <c:pt idx="2">
                  <c:v>0.26</c:v>
                </c:pt>
                <c:pt idx="3">
                  <c:v>0.13</c:v>
                </c:pt>
                <c:pt idx="4">
                  <c:v>0.18</c:v>
                </c:pt>
                <c:pt idx="5">
                  <c:v>0.21</c:v>
                </c:pt>
                <c:pt idx="6">
                  <c:v>0.13</c:v>
                </c:pt>
              </c:numCache>
            </c:numRef>
          </c:val>
          <c:extLst>
            <c:ext xmlns:c16="http://schemas.microsoft.com/office/drawing/2014/chart" uri="{C3380CC4-5D6E-409C-BE32-E72D297353CC}">
              <c16:uniqueId val="{0000000B-06AD-4DDC-AC61-2FCFF7F96B44}"/>
            </c:ext>
          </c:extLst>
        </c:ser>
        <c:ser>
          <c:idx val="4"/>
          <c:order val="4"/>
          <c:tx>
            <c:strRef>
              <c:f>'Home Lighting Rebate'!$AA$799</c:f>
              <c:strCache>
                <c:ptCount val="1"/>
                <c:pt idx="0">
                  <c:v>Never</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'Home Lighting Rebate'!$V$800:$V$807</c:f>
              <c:strCache>
                <c:ptCount val="7"/>
                <c:pt idx="0">
                  <c:v>Home Improvement</c:v>
                </c:pt>
                <c:pt idx="1">
                  <c:v>Mass Merchandise</c:v>
                </c:pt>
                <c:pt idx="2">
                  <c:v>Hardware</c:v>
                </c:pt>
                <c:pt idx="3">
                  <c:v>Membership</c:v>
                </c:pt>
                <c:pt idx="4">
                  <c:v>Bargain/Dollar</c:v>
                </c:pt>
                <c:pt idx="5">
                  <c:v>Grocery</c:v>
                </c:pt>
                <c:pt idx="6">
                  <c:v>Drug</c:v>
                </c:pt>
              </c:strCache>
            </c:strRef>
          </c:cat>
          <c:val>
            <c:numRef>
              <c:f>'Home Lighting Rebate'!$AA$800:$AA$807</c:f>
              <c:numCache>
                <c:formatCode>0%</c:formatCode>
                <c:ptCount val="8"/>
                <c:pt idx="0">
                  <c:v>0.16</c:v>
                </c:pt>
                <c:pt idx="1">
                  <c:v>0.12</c:v>
                </c:pt>
                <c:pt idx="2">
                  <c:v>0.38</c:v>
                </c:pt>
                <c:pt idx="3">
                  <c:v>0.56000000000000005</c:v>
                </c:pt>
                <c:pt idx="4">
                  <c:v>0.6</c:v>
                </c:pt>
                <c:pt idx="5">
                  <c:v>0.62</c:v>
                </c:pt>
                <c:pt idx="6">
                  <c:v>0.83</c:v>
                </c:pt>
              </c:numCache>
            </c:numRef>
          </c:val>
          <c:extLst>
            <c:ext xmlns:c16="http://schemas.microsoft.com/office/drawing/2014/chart" uri="{C3380CC4-5D6E-409C-BE32-E72D297353CC}">
              <c16:uniqueId val="{0000000C-06AD-4DDC-AC61-2FCFF7F96B44}"/>
            </c:ext>
          </c:extLst>
        </c:ser>
        <c:dLbls>
          <c:dLblPos val="ctr"/>
          <c:showLegendKey val="0"/>
          <c:showVal val="1"/>
          <c:showCatName val="0"/>
          <c:showSerName val="0"/>
          <c:showPercent val="0"/>
          <c:showBubbleSize val="0"/>
        </c:dLbls>
        <c:gapWidth val="150"/>
        <c:overlap val="100"/>
        <c:axId val="544449752"/>
        <c:axId val="544450144"/>
      </c:barChart>
      <c:catAx>
        <c:axId val="544449752"/>
        <c:scaling>
          <c:orientation val="minMax"/>
        </c:scaling>
        <c:delete val="0"/>
        <c:axPos val="b"/>
        <c:numFmt formatCode="General" sourceLinked="1"/>
        <c:majorTickMark val="out"/>
        <c:minorTickMark val="none"/>
        <c:tickLblPos val="nextTo"/>
        <c:spPr>
          <a:noFill/>
          <a:ln w="3175" cap="flat" cmpd="sng" algn="ctr">
            <a:solidFill>
              <a:srgbClr val="969696"/>
            </a:solidFill>
            <a:round/>
          </a:ln>
          <a:effectLst/>
        </c:spPr>
        <c:txPr>
          <a:bodyPr rot="-60000000" spcFirstLastPara="1" vertOverflow="ellipsis" vert="horz" wrap="square" anchor="ctr" anchorCtr="1"/>
          <a:lstStyle/>
          <a:p>
            <a:pPr>
              <a:defRPr sz="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544450144"/>
        <c:crosses val="autoZero"/>
        <c:auto val="1"/>
        <c:lblAlgn val="ctr"/>
        <c:lblOffset val="100"/>
        <c:noMultiLvlLbl val="0"/>
      </c:catAx>
      <c:valAx>
        <c:axId val="544450144"/>
        <c:scaling>
          <c:orientation val="minMax"/>
        </c:scaling>
        <c:delete val="0"/>
        <c:axPos val="l"/>
        <c:majorGridlines>
          <c:spPr>
            <a:ln w="12700" cap="flat" cmpd="sng" algn="ctr">
              <a:solidFill>
                <a:srgbClr val="969696"/>
              </a:solidFill>
              <a:round/>
            </a:ln>
            <a:effectLst/>
          </c:spPr>
        </c:majorGridlines>
        <c:title>
          <c:tx>
            <c:rich>
              <a:bodyPr rot="-5400000" spcFirstLastPara="1" vertOverflow="ellipsis" vert="horz" wrap="square" anchor="ctr" anchorCtr="1"/>
              <a:lstStyle/>
              <a:p>
                <a:pPr>
                  <a:defRPr sz="1000" b="1"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sz="1000" b="1">
                    <a:solidFill>
                      <a:sysClr val="windowText" lastClr="000000"/>
                    </a:solidFill>
                    <a:latin typeface="Arial" panose="020B0604020202020204" pitchFamily="34" charset="0"/>
                    <a:cs typeface="Arial" panose="020B0604020202020204" pitchFamily="34" charset="0"/>
                  </a:rPr>
                  <a:t>(Percentage of Respondents)</a:t>
                </a:r>
              </a:p>
            </c:rich>
          </c:tx>
          <c:layout>
            <c:manualLayout>
              <c:xMode val="edge"/>
              <c:yMode val="edge"/>
              <c:x val="2.3619715878995637E-3"/>
              <c:y val="8.5987950693155221E-2"/>
            </c:manualLayout>
          </c:layout>
          <c:overlay val="0"/>
          <c:spPr>
            <a:noFill/>
            <a:ln>
              <a:noFill/>
            </a:ln>
            <a:effectLst/>
          </c:spPr>
          <c:txPr>
            <a:bodyPr rot="-5400000" spcFirstLastPara="1" vertOverflow="ellipsis" vert="horz" wrap="square" anchor="ctr" anchorCtr="1"/>
            <a:lstStyle/>
            <a:p>
              <a:pPr>
                <a:defRPr sz="10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0%" sourceLinked="1"/>
        <c:majorTickMark val="out"/>
        <c:minorTickMark val="none"/>
        <c:tickLblPos val="nextTo"/>
        <c:spPr>
          <a:noFill/>
          <a:ln w="3175">
            <a:solidFill>
              <a:srgbClr val="969696"/>
            </a:solidFill>
          </a:ln>
          <a:effectLst/>
        </c:spPr>
        <c:txPr>
          <a:bodyPr rot="-60000000" spcFirstLastPara="1" vertOverflow="ellipsis" vert="horz" wrap="square" anchor="ctr" anchorCtr="1"/>
          <a:lstStyle/>
          <a:p>
            <a:pPr>
              <a:defRPr sz="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544449752"/>
        <c:crosses val="autoZero"/>
        <c:crossBetween val="between"/>
      </c:valAx>
      <c:spPr>
        <a:noFill/>
        <a:ln w="3175">
          <a:solidFill>
            <a:srgbClr val="7F7F7F"/>
          </a:solidFill>
        </a:ln>
        <a:effectLst/>
      </c:spPr>
    </c:plotArea>
    <c:legend>
      <c:legendPos val="b"/>
      <c:overlay val="0"/>
      <c:spPr>
        <a:solidFill>
          <a:schemeClr val="accent2">
            <a:lumMod val="20000"/>
            <a:lumOff val="80000"/>
          </a:schemeClr>
        </a:solidFill>
        <a:ln>
          <a:noFill/>
        </a:ln>
        <a:effectLst/>
      </c:spPr>
      <c:txPr>
        <a:bodyPr rot="0" spcFirstLastPara="1" vertOverflow="ellipsis" vert="horz" wrap="square" anchor="ctr" anchorCtr="1"/>
        <a:lstStyle/>
        <a:p>
          <a:pPr>
            <a:defRPr sz="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chemeClr val="accent1"/>
            </a:solidFill>
            <a:ln>
              <a:noFill/>
            </a:ln>
            <a:effectLst/>
          </c:spPr>
          <c:invertIfNegative val="0"/>
          <c:dPt>
            <c:idx val="0"/>
            <c:invertIfNegative val="0"/>
            <c:bubble3D val="0"/>
            <c:spPr>
              <a:solidFill>
                <a:schemeClr val="accent5"/>
              </a:solidFill>
              <a:ln>
                <a:noFill/>
              </a:ln>
              <a:effectLst/>
            </c:spPr>
            <c:extLst>
              <c:ext xmlns:c16="http://schemas.microsoft.com/office/drawing/2014/chart" uri="{C3380CC4-5D6E-409C-BE32-E72D297353CC}">
                <c16:uniqueId val="{00000007-C2E7-46CB-B522-CF5873C0155C}"/>
              </c:ext>
            </c:extLst>
          </c:dPt>
          <c:dLbls>
            <c:dLbl>
              <c:idx val="0"/>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C2E7-46CB-B522-CF5873C0155C}"/>
                </c:ext>
              </c:extLst>
            </c:dLbl>
            <c:dLbl>
              <c:idx val="1"/>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C2E7-46CB-B522-CF5873C0155C}"/>
                </c:ext>
              </c:extLst>
            </c:dLbl>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dLblPos val="outEnd"/>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'Home Lighting Rebate'!$A$60:$A$61</c:f>
              <c:strCache>
                <c:ptCount val="2"/>
                <c:pt idx="0">
                  <c:v>Standard LEDs</c:v>
                </c:pt>
                <c:pt idx="1">
                  <c:v>Specialty LEDs</c:v>
                </c:pt>
              </c:strCache>
            </c:strRef>
          </c:cat>
          <c:val>
            <c:numRef>
              <c:f>'Home Lighting Rebate'!$B$60:$B$61</c:f>
              <c:numCache>
                <c:formatCode>#,##0</c:formatCode>
                <c:ptCount val="2"/>
                <c:pt idx="0">
                  <c:v>1521450</c:v>
                </c:pt>
                <c:pt idx="1">
                  <c:v>774237</c:v>
                </c:pt>
              </c:numCache>
            </c:numRef>
          </c:val>
          <c:extLst>
            <c:ext xmlns:c16="http://schemas.microsoft.com/office/drawing/2014/chart" uri="{C3380CC4-5D6E-409C-BE32-E72D297353CC}">
              <c16:uniqueId val="{00000000-C2E7-46CB-B522-CF5873C0155C}"/>
            </c:ext>
          </c:extLst>
        </c:ser>
        <c:dLbls>
          <c:showLegendKey val="0"/>
          <c:showVal val="0"/>
          <c:showCatName val="0"/>
          <c:showSerName val="0"/>
          <c:showPercent val="0"/>
          <c:showBubbleSize val="0"/>
        </c:dLbls>
        <c:gapWidth val="219"/>
        <c:overlap val="-27"/>
        <c:axId val="544452496"/>
        <c:axId val="544457984"/>
      </c:barChart>
      <c:catAx>
        <c:axId val="5444524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544457984"/>
        <c:crosses val="autoZero"/>
        <c:auto val="1"/>
        <c:lblAlgn val="ctr"/>
        <c:lblOffset val="100"/>
        <c:noMultiLvlLbl val="0"/>
      </c:catAx>
      <c:valAx>
        <c:axId val="54445798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sz="1400" b="1">
                    <a:solidFill>
                      <a:sysClr val="windowText" lastClr="000000"/>
                    </a:solidFill>
                    <a:latin typeface="Arial" panose="020B0604020202020204" pitchFamily="34" charset="0"/>
                    <a:cs typeface="Arial" panose="020B0604020202020204" pitchFamily="34" charset="0"/>
                  </a:rPr>
                  <a:t>(kWh)</a:t>
                </a:r>
              </a:p>
            </c:rich>
          </c:tx>
          <c:layout>
            <c:manualLayout>
              <c:xMode val="edge"/>
              <c:yMode val="edge"/>
              <c:x val="8.3333333333333332E-3"/>
              <c:y val="0.40983012540099156"/>
            </c:manualLayout>
          </c:layout>
          <c:overlay val="0"/>
          <c:spPr>
            <a:noFill/>
            <a:ln>
              <a:noFill/>
            </a:ln>
            <a:effectLst/>
          </c:spPr>
          <c:txPr>
            <a:bodyPr rot="-54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_(* #,##0_);_(* \(#,##0\);_(* &quot;-&quot;_);_(@_)" sourceLinked="0"/>
        <c:majorTickMark val="none"/>
        <c:minorTickMark val="none"/>
        <c:tickLblPos val="nextTo"/>
        <c:spPr>
          <a:noFill/>
          <a:ln>
            <a:noFill/>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544452496"/>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8262906102398844"/>
          <c:y val="5.3470136803470139E-2"/>
          <c:w val="0.69178002142529504"/>
          <c:h val="0.65586386911846228"/>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('Home Lighting Rebate'!$B$11,'Home Lighting Rebate'!$C$11,'Home Lighting Rebate'!$F$11,'Home Lighting Rebate'!$E$11)</c:f>
              <c:strCache>
                <c:ptCount val="4"/>
                <c:pt idx="0">
                  <c:v>Reported Savings</c:v>
                </c:pt>
                <c:pt idx="1">
                  <c:v>Verified Savings</c:v>
                </c:pt>
                <c:pt idx="2">
                  <c:v>Verified Savings</c:v>
                </c:pt>
                <c:pt idx="3">
                  <c:v>MEEIA 3-Year Target</c:v>
                </c:pt>
              </c:strCache>
            </c:strRef>
          </c:cat>
          <c:val>
            <c:numRef>
              <c:f>('Home Lighting Rebate'!$B$12,'Home Lighting Rebate'!$C$12,'Home Lighting Rebate'!$F$12,'Home Lighting Rebate'!$E$12)</c:f>
              <c:numCache>
                <c:formatCode>#,##0</c:formatCode>
                <c:ptCount val="4"/>
                <c:pt idx="0">
                  <c:v>11724824.534399999</c:v>
                </c:pt>
                <c:pt idx="1">
                  <c:v>10657797</c:v>
                </c:pt>
                <c:pt idx="2">
                  <c:v>8877488.4179999996</c:v>
                </c:pt>
                <c:pt idx="3">
                  <c:v>24692870.250000037</c:v>
                </c:pt>
              </c:numCache>
            </c:numRef>
          </c:val>
          <c:extLst>
            <c:ext xmlns:c16="http://schemas.microsoft.com/office/drawing/2014/chart" uri="{C3380CC4-5D6E-409C-BE32-E72D297353CC}">
              <c16:uniqueId val="{00000000-82F5-4349-A858-0218BF745DEE}"/>
            </c:ext>
          </c:extLst>
        </c:ser>
        <c:dLbls>
          <c:dLblPos val="outEnd"/>
          <c:showLegendKey val="0"/>
          <c:showVal val="1"/>
          <c:showCatName val="0"/>
          <c:showSerName val="0"/>
          <c:showPercent val="0"/>
          <c:showBubbleSize val="0"/>
        </c:dLbls>
        <c:gapWidth val="219"/>
        <c:overlap val="-27"/>
        <c:axId val="544457200"/>
        <c:axId val="544458376"/>
      </c:barChart>
      <c:catAx>
        <c:axId val="5444572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544458376"/>
        <c:crosses val="autoZero"/>
        <c:auto val="1"/>
        <c:lblAlgn val="ctr"/>
        <c:lblOffset val="100"/>
        <c:noMultiLvlLbl val="0"/>
      </c:catAx>
      <c:valAx>
        <c:axId val="54445837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a:t>(kWh)</a:t>
                </a:r>
              </a:p>
            </c:rich>
          </c:tx>
          <c:overlay val="0"/>
          <c:spPr>
            <a:noFill/>
            <a:ln>
              <a:noFill/>
            </a:ln>
            <a:effectLst/>
          </c:spPr>
          <c:txPr>
            <a:bodyPr rot="-54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_(* #,##0_);_(* \(#,##0\);_(* &quot;-&quot;_);_(@_)" sourceLinked="0"/>
        <c:majorTickMark val="none"/>
        <c:minorTickMark val="none"/>
        <c:tickLblPos val="nextTo"/>
        <c:spPr>
          <a:noFill/>
          <a:ln>
            <a:noFill/>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54445720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400" b="1">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0113325449059236"/>
          <c:y val="5.4437367303609339E-2"/>
          <c:w val="0.7732758279586911"/>
          <c:h val="0.63265359346005323"/>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('Home Lighting Rebate'!$B$11,'Home Lighting Rebate'!$C$11,'Home Lighting Rebate'!$F$11,'Home Lighting Rebate'!$E$11)</c:f>
              <c:strCache>
                <c:ptCount val="4"/>
                <c:pt idx="0">
                  <c:v>Reported Savings</c:v>
                </c:pt>
                <c:pt idx="1">
                  <c:v>Verified Savings</c:v>
                </c:pt>
                <c:pt idx="2">
                  <c:v>Verified Savings</c:v>
                </c:pt>
                <c:pt idx="3">
                  <c:v>MEEIA 3-Year Target</c:v>
                </c:pt>
              </c:strCache>
            </c:strRef>
          </c:cat>
          <c:val>
            <c:numRef>
              <c:f>('Home Lighting Rebate'!$B$13,'Home Lighting Rebate'!$C$13,'Home Lighting Rebate'!$F$13,'Home Lighting Rebate'!$E$13)</c:f>
              <c:numCache>
                <c:formatCode>#,##0</c:formatCode>
                <c:ptCount val="4"/>
                <c:pt idx="0">
                  <c:v>1174.2552000000001</c:v>
                </c:pt>
                <c:pt idx="1">
                  <c:v>1241</c:v>
                </c:pt>
                <c:pt idx="2">
                  <c:v>1033.674</c:v>
                </c:pt>
                <c:pt idx="3">
                  <c:v>2497.6875</c:v>
                </c:pt>
              </c:numCache>
            </c:numRef>
          </c:val>
          <c:extLst>
            <c:ext xmlns:c16="http://schemas.microsoft.com/office/drawing/2014/chart" uri="{C3380CC4-5D6E-409C-BE32-E72D297353CC}">
              <c16:uniqueId val="{00000000-6C37-4BCD-9F73-3B943ACA531A}"/>
            </c:ext>
          </c:extLst>
        </c:ser>
        <c:dLbls>
          <c:dLblPos val="outEnd"/>
          <c:showLegendKey val="0"/>
          <c:showVal val="1"/>
          <c:showCatName val="0"/>
          <c:showSerName val="0"/>
          <c:showPercent val="0"/>
          <c:showBubbleSize val="0"/>
        </c:dLbls>
        <c:gapWidth val="219"/>
        <c:overlap val="-27"/>
        <c:axId val="544459160"/>
        <c:axId val="544453672"/>
      </c:barChart>
      <c:catAx>
        <c:axId val="5444591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544453672"/>
        <c:crosses val="autoZero"/>
        <c:auto val="1"/>
        <c:lblAlgn val="ctr"/>
        <c:lblOffset val="100"/>
        <c:noMultiLvlLbl val="0"/>
      </c:catAx>
      <c:valAx>
        <c:axId val="54445367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a:t>(kW)</a:t>
                </a:r>
              </a:p>
            </c:rich>
          </c:tx>
          <c:overlay val="0"/>
          <c:spPr>
            <a:noFill/>
            <a:ln>
              <a:noFill/>
            </a:ln>
            <a:effectLst/>
          </c:spPr>
          <c:txPr>
            <a:bodyPr rot="-54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_(* #,##0_);_(* \(#,##0\);_(* &quot;-&quot;_);_(@_)" sourceLinked="0"/>
        <c:majorTickMark val="none"/>
        <c:minorTickMark val="none"/>
        <c:tickLblPos val="nextTo"/>
        <c:spPr>
          <a:noFill/>
          <a:ln>
            <a:noFill/>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54445916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400" b="1">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24167038495188101"/>
          <c:y val="0.18258858267716499"/>
          <c:w val="0.43430292233023998"/>
          <c:h val="0.77740223097112904"/>
        </c:manualLayout>
      </c:layout>
      <c:barChart>
        <c:barDir val="col"/>
        <c:grouping val="clustered"/>
        <c:varyColors val="0"/>
        <c:ser>
          <c:idx val="0"/>
          <c:order val="0"/>
          <c:invertIfNegative val="0"/>
          <c:dPt>
            <c:idx val="0"/>
            <c:invertIfNegative val="0"/>
            <c:bubble3D val="0"/>
            <c:spPr>
              <a:solidFill>
                <a:srgbClr val="95D600"/>
              </a:solidFill>
            </c:spPr>
            <c:extLst>
              <c:ext xmlns:c16="http://schemas.microsoft.com/office/drawing/2014/chart" uri="{C3380CC4-5D6E-409C-BE32-E72D297353CC}">
                <c16:uniqueId val="{00000001-95EC-4493-860A-B01B40967A0B}"/>
              </c:ext>
            </c:extLst>
          </c:dPt>
          <c:dPt>
            <c:idx val="1"/>
            <c:invertIfNegative val="0"/>
            <c:bubble3D val="0"/>
            <c:spPr>
              <a:solidFill>
                <a:srgbClr val="FFB718"/>
              </a:solidFill>
            </c:spPr>
            <c:extLst>
              <c:ext xmlns:c16="http://schemas.microsoft.com/office/drawing/2014/chart" uri="{C3380CC4-5D6E-409C-BE32-E72D297353CC}">
                <c16:uniqueId val="{00000003-95EC-4493-860A-B01B40967A0B}"/>
              </c:ext>
            </c:extLst>
          </c:dPt>
          <c:dPt>
            <c:idx val="2"/>
            <c:invertIfNegative val="0"/>
            <c:bubble3D val="0"/>
            <c:spPr>
              <a:solidFill>
                <a:srgbClr val="0093C9"/>
              </a:solidFill>
            </c:spPr>
            <c:extLst>
              <c:ext xmlns:c16="http://schemas.microsoft.com/office/drawing/2014/chart" uri="{C3380CC4-5D6E-409C-BE32-E72D297353CC}">
                <c16:uniqueId val="{00000005-95EC-4493-860A-B01B40967A0B}"/>
              </c:ext>
            </c:extLst>
          </c:dPt>
          <c:dPt>
            <c:idx val="3"/>
            <c:invertIfNegative val="0"/>
            <c:bubble3D val="0"/>
            <c:spPr>
              <a:solidFill>
                <a:srgbClr val="0093C9"/>
              </a:solidFill>
            </c:spPr>
            <c:extLst>
              <c:ext xmlns:c16="http://schemas.microsoft.com/office/drawing/2014/chart" uri="{C3380CC4-5D6E-409C-BE32-E72D297353CC}">
                <c16:uniqueId val="{00000007-95EC-4493-860A-B01B40967A0B}"/>
              </c:ext>
            </c:extLst>
          </c:dPt>
          <c:dPt>
            <c:idx val="4"/>
            <c:invertIfNegative val="0"/>
            <c:bubble3D val="0"/>
            <c:spPr>
              <a:solidFill>
                <a:srgbClr val="FFB718"/>
              </a:solidFill>
            </c:spPr>
            <c:extLst>
              <c:ext xmlns:c16="http://schemas.microsoft.com/office/drawing/2014/chart" uri="{C3380CC4-5D6E-409C-BE32-E72D297353CC}">
                <c16:uniqueId val="{00000009-95EC-4493-860A-B01B40967A0B}"/>
              </c:ext>
            </c:extLst>
          </c:dPt>
          <c:dPt>
            <c:idx val="5"/>
            <c:invertIfNegative val="0"/>
            <c:bubble3D val="0"/>
            <c:spPr>
              <a:solidFill>
                <a:srgbClr val="0093C9"/>
              </a:solidFill>
            </c:spPr>
            <c:extLst>
              <c:ext xmlns:c16="http://schemas.microsoft.com/office/drawing/2014/chart" uri="{C3380CC4-5D6E-409C-BE32-E72D297353CC}">
                <c16:uniqueId val="{0000000B-95EC-4493-860A-B01B40967A0B}"/>
              </c:ext>
            </c:extLst>
          </c:dPt>
          <c:dPt>
            <c:idx val="6"/>
            <c:invertIfNegative val="0"/>
            <c:bubble3D val="0"/>
            <c:spPr>
              <a:solidFill>
                <a:srgbClr val="8B189B"/>
              </a:solidFill>
            </c:spPr>
            <c:extLst>
              <c:ext xmlns:c16="http://schemas.microsoft.com/office/drawing/2014/chart" uri="{C3380CC4-5D6E-409C-BE32-E72D297353CC}">
                <c16:uniqueId val="{0000000D-95EC-4493-860A-B01B40967A0B}"/>
              </c:ext>
            </c:extLst>
          </c:dPt>
          <c:dPt>
            <c:idx val="7"/>
            <c:invertIfNegative val="0"/>
            <c:bubble3D val="0"/>
            <c:spPr>
              <a:solidFill>
                <a:srgbClr val="F07B05"/>
              </a:solidFill>
            </c:spPr>
            <c:extLst>
              <c:ext xmlns:c16="http://schemas.microsoft.com/office/drawing/2014/chart" uri="{C3380CC4-5D6E-409C-BE32-E72D297353CC}">
                <c16:uniqueId val="{0000000F-95EC-4493-860A-B01B40967A0B}"/>
              </c:ext>
            </c:extLst>
          </c:dPt>
          <c:dPt>
            <c:idx val="8"/>
            <c:invertIfNegative val="0"/>
            <c:bubble3D val="0"/>
            <c:spPr>
              <a:solidFill>
                <a:srgbClr val="009383"/>
              </a:solidFill>
            </c:spPr>
            <c:extLst>
              <c:ext xmlns:c16="http://schemas.microsoft.com/office/drawing/2014/chart" uri="{C3380CC4-5D6E-409C-BE32-E72D297353CC}">
                <c16:uniqueId val="{00000011-95EC-4493-860A-B01B40967A0B}"/>
              </c:ext>
            </c:extLst>
          </c:dPt>
          <c:dPt>
            <c:idx val="9"/>
            <c:invertIfNegative val="0"/>
            <c:bubble3D val="0"/>
            <c:spPr>
              <a:solidFill>
                <a:srgbClr val="AC0040"/>
              </a:solidFill>
            </c:spPr>
            <c:extLst>
              <c:ext xmlns:c16="http://schemas.microsoft.com/office/drawing/2014/chart" uri="{C3380CC4-5D6E-409C-BE32-E72D297353CC}">
                <c16:uniqueId val="{00000013-95EC-4493-860A-B01B40967A0B}"/>
              </c:ext>
            </c:extLst>
          </c:dPt>
          <c:dLbls>
            <c:dLbl>
              <c:idx val="0"/>
              <c:layout>
                <c:manualLayout>
                  <c:x val="7.7336229118763797E-2"/>
                  <c:y val="-9.4952899977385083E-2"/>
                </c:manualLayout>
              </c:layout>
              <c:spPr/>
              <c:txPr>
                <a:bodyPr/>
                <a:lstStyle/>
                <a:p>
                  <a:pPr>
                    <a:defRPr sz="1200"/>
                  </a:pPr>
                  <a:endParaRPr lang="en-US"/>
                </a:p>
              </c:txPr>
              <c:showLegendKey val="0"/>
              <c:showVal val="1"/>
              <c:showCatName val="1"/>
              <c:showSerName val="0"/>
              <c:showPercent val="0"/>
              <c:showBubbleSize val="0"/>
              <c:extLst>
                <c:ext xmlns:c15="http://schemas.microsoft.com/office/drawing/2012/chart" uri="{CE6537A1-D6FC-4f65-9D91-7224C49458BB}">
                  <c15:layout>
                    <c:manualLayout>
                      <c:w val="0.35105133424486096"/>
                      <c:h val="0.13311211473941131"/>
                    </c:manualLayout>
                  </c15:layout>
                </c:ext>
                <c:ext xmlns:c16="http://schemas.microsoft.com/office/drawing/2014/chart" uri="{C3380CC4-5D6E-409C-BE32-E72D297353CC}">
                  <c16:uniqueId val="{00000001-95EC-4493-860A-B01B40967A0B}"/>
                </c:ext>
              </c:extLst>
            </c:dLbl>
            <c:dLbl>
              <c:idx val="1"/>
              <c:layout>
                <c:manualLayout>
                  <c:x val="5.2222324805714149E-2"/>
                  <c:y val="-5.245196179743563E-2"/>
                </c:manualLayout>
              </c:layout>
              <c:spPr/>
              <c:txPr>
                <a:bodyPr/>
                <a:lstStyle/>
                <a:p>
                  <a:pPr>
                    <a:defRPr sz="1200"/>
                  </a:pPr>
                  <a:endParaRPr lang="en-US"/>
                </a:p>
              </c:txPr>
              <c:showLegendKey val="0"/>
              <c:showVal val="1"/>
              <c:showCatName val="1"/>
              <c:showSerName val="0"/>
              <c:showPercent val="0"/>
              <c:showBubbleSize val="0"/>
              <c:extLst>
                <c:ext xmlns:c15="http://schemas.microsoft.com/office/drawing/2012/chart" uri="{CE6537A1-D6FC-4f65-9D91-7224C49458BB}">
                  <c15:layout>
                    <c:manualLayout>
                      <c:w val="0.26431515993499138"/>
                      <c:h val="0.19216263507602091"/>
                    </c:manualLayout>
                  </c15:layout>
                </c:ext>
                <c:ext xmlns:c16="http://schemas.microsoft.com/office/drawing/2014/chart" uri="{C3380CC4-5D6E-409C-BE32-E72D297353CC}">
                  <c16:uniqueId val="{00000003-95EC-4493-860A-B01B40967A0B}"/>
                </c:ext>
              </c:extLst>
            </c:dLbl>
            <c:dLbl>
              <c:idx val="2"/>
              <c:layout>
                <c:manualLayout>
                  <c:x val="0.13583574770909079"/>
                  <c:y val="-3.8288452494489242E-2"/>
                </c:manualLayout>
              </c:layout>
              <c:spPr/>
              <c:txPr>
                <a:bodyPr/>
                <a:lstStyle/>
                <a:p>
                  <a:pPr>
                    <a:defRPr sz="1200"/>
                  </a:pPr>
                  <a:endParaRPr lang="en-US"/>
                </a:p>
              </c:txPr>
              <c:showLegendKey val="0"/>
              <c:showVal val="1"/>
              <c:showCatName val="1"/>
              <c:showSerName val="0"/>
              <c:showPercent val="0"/>
              <c:showBubbleSize val="0"/>
              <c:extLst>
                <c:ext xmlns:c15="http://schemas.microsoft.com/office/drawing/2012/chart" uri="{CE6537A1-D6FC-4f65-9D91-7224C49458BB}">
                  <c15:layout>
                    <c:manualLayout>
                      <c:w val="0.51906514198288023"/>
                      <c:h val="0.1310270243997278"/>
                    </c:manualLayout>
                  </c15:layout>
                </c:ext>
                <c:ext xmlns:c16="http://schemas.microsoft.com/office/drawing/2014/chart" uri="{C3380CC4-5D6E-409C-BE32-E72D297353CC}">
                  <c16:uniqueId val="{00000005-95EC-4493-860A-B01B40967A0B}"/>
                </c:ext>
              </c:extLst>
            </c:dLbl>
            <c:dLbl>
              <c:idx val="3"/>
              <c:layout>
                <c:manualLayout>
                  <c:x val="0.11696446581112036"/>
                  <c:y val="-8.6365098694494991E-2"/>
                </c:manualLayout>
              </c:layout>
              <c:spPr>
                <a:noFill/>
                <a:ln>
                  <a:noFill/>
                </a:ln>
                <a:effectLst/>
              </c:spPr>
              <c:txPr>
                <a:bodyPr wrap="square" lIns="38100" tIns="19050" rIns="38100" bIns="19050" anchor="ctr">
                  <a:noAutofit/>
                </a:bodyPr>
                <a:lstStyle/>
                <a:p>
                  <a:pPr>
                    <a:defRPr sz="1200"/>
                  </a:pPr>
                  <a:endParaRPr lang="en-US"/>
                </a:p>
              </c:txPr>
              <c:showLegendKey val="0"/>
              <c:showVal val="1"/>
              <c:showCatName val="1"/>
              <c:showSerName val="0"/>
              <c:showPercent val="0"/>
              <c:showBubbleSize val="0"/>
              <c:extLst>
                <c:ext xmlns:c15="http://schemas.microsoft.com/office/drawing/2012/chart" uri="{CE6537A1-D6FC-4f65-9D91-7224C49458BB}">
                  <c15:layout>
                    <c:manualLayout>
                      <c:w val="0.41437502472994897"/>
                      <c:h val="0.13438438438438438"/>
                    </c:manualLayout>
                  </c15:layout>
                </c:ext>
                <c:ext xmlns:c16="http://schemas.microsoft.com/office/drawing/2014/chart" uri="{C3380CC4-5D6E-409C-BE32-E72D297353CC}">
                  <c16:uniqueId val="{00000007-95EC-4493-860A-B01B40967A0B}"/>
                </c:ext>
              </c:extLst>
            </c:dLbl>
            <c:dLbl>
              <c:idx val="4"/>
              <c:layout>
                <c:manualLayout>
                  <c:x val="5.9812554680664799E-2"/>
                  <c:y val="1.4421114027413201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9-95EC-4493-860A-B01B40967A0B}"/>
                </c:ext>
              </c:extLst>
            </c:dLbl>
            <c:dLbl>
              <c:idx val="5"/>
              <c:layout>
                <c:manualLayout>
                  <c:x val="-1.2806449863783801E-2"/>
                  <c:y val="1.3724682687937299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B-95EC-4493-860A-B01B40967A0B}"/>
                </c:ext>
              </c:extLst>
            </c:dLbl>
            <c:dLbl>
              <c:idx val="6"/>
              <c:layout>
                <c:manualLayout>
                  <c:x val="-6.4429577165500906E-2"/>
                  <c:y val="2.04348048836238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D-95EC-4493-860A-B01B40967A0B}"/>
                </c:ext>
              </c:extLst>
            </c:dLbl>
            <c:dLbl>
              <c:idx val="9"/>
              <c:layout>
                <c:manualLayout>
                  <c:x val="1.6295822397200399E-2"/>
                  <c:y val="-2.17136920384952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13-95EC-4493-860A-B01B40967A0B}"/>
                </c:ext>
              </c:extLst>
            </c:dLbl>
            <c:spPr>
              <a:noFill/>
              <a:ln>
                <a:noFill/>
              </a:ln>
              <a:effectLst/>
            </c:spPr>
            <c:txPr>
              <a:bodyPr wrap="square" lIns="38100" tIns="19050" rIns="38100" bIns="19050" anchor="ctr">
                <a:spAutoFit/>
              </a:bodyPr>
              <a:lstStyle/>
              <a:p>
                <a:pPr>
                  <a:defRPr sz="1200"/>
                </a:pPr>
                <a:endParaRPr lang="en-US"/>
              </a:p>
            </c:txPr>
            <c:showLegendKey val="0"/>
            <c:showVal val="1"/>
            <c:showCatName val="1"/>
            <c:showSerName val="0"/>
            <c:showPercent val="0"/>
            <c:showBubbleSize val="0"/>
            <c:showLeaderLines val="0"/>
            <c:extLst>
              <c:ext xmlns:c15="http://schemas.microsoft.com/office/drawing/2012/chart" uri="{CE6537A1-D6FC-4f65-9D91-7224C49458BB}">
                <c15:showLeaderLines val="1"/>
              </c:ext>
            </c:extLst>
          </c:dLbls>
          <c:cat>
            <c:strRef>
              <c:f>HER!$A$75:$A$77</c:f>
              <c:strCache>
                <c:ptCount val="3"/>
                <c:pt idx="0">
                  <c:v>KCP&amp;L-MO 2014 High Users</c:v>
                </c:pt>
                <c:pt idx="1">
                  <c:v>KCP&amp;L-MO 2015</c:v>
                </c:pt>
                <c:pt idx="2">
                  <c:v>KCP&amp;L-MO 2016</c:v>
                </c:pt>
              </c:strCache>
            </c:strRef>
          </c:cat>
          <c:val>
            <c:numRef>
              <c:f>HER!$B$75:$B$77</c:f>
              <c:numCache>
                <c:formatCode>0%</c:formatCode>
                <c:ptCount val="3"/>
                <c:pt idx="0">
                  <c:v>0.87</c:v>
                </c:pt>
                <c:pt idx="1">
                  <c:v>0.08</c:v>
                </c:pt>
                <c:pt idx="2">
                  <c:v>0.05</c:v>
                </c:pt>
              </c:numCache>
            </c:numRef>
          </c:val>
          <c:extLst>
            <c:ext xmlns:c16="http://schemas.microsoft.com/office/drawing/2014/chart" uri="{C3380CC4-5D6E-409C-BE32-E72D297353CC}">
              <c16:uniqueId val="{00000014-95EC-4493-860A-B01B40967A0B}"/>
            </c:ext>
          </c:extLst>
        </c:ser>
        <c:dLbls>
          <c:showLegendKey val="0"/>
          <c:showVal val="0"/>
          <c:showCatName val="0"/>
          <c:showSerName val="0"/>
          <c:showPercent val="0"/>
          <c:showBubbleSize val="0"/>
        </c:dLbls>
        <c:gapWidth val="100"/>
        <c:axId val="600632096"/>
        <c:axId val="215954928"/>
      </c:barChart>
      <c:catAx>
        <c:axId val="600632096"/>
        <c:scaling>
          <c:orientation val="minMax"/>
        </c:scaling>
        <c:delete val="1"/>
        <c:axPos val="b"/>
        <c:numFmt formatCode="General" sourceLinked="1"/>
        <c:majorTickMark val="out"/>
        <c:minorTickMark val="none"/>
        <c:tickLblPos val="nextTo"/>
        <c:crossAx val="215954928"/>
        <c:crosses val="autoZero"/>
        <c:auto val="1"/>
        <c:lblAlgn val="ctr"/>
        <c:lblOffset val="100"/>
        <c:noMultiLvlLbl val="0"/>
      </c:catAx>
      <c:valAx>
        <c:axId val="215954928"/>
        <c:scaling>
          <c:orientation val="minMax"/>
        </c:scaling>
        <c:delete val="0"/>
        <c:axPos val="l"/>
        <c:majorGridlines/>
        <c:numFmt formatCode="0%" sourceLinked="1"/>
        <c:majorTickMark val="out"/>
        <c:minorTickMark val="none"/>
        <c:tickLblPos val="nextTo"/>
        <c:crossAx val="600632096"/>
        <c:crosses val="autoZero"/>
        <c:crossBetween val="between"/>
      </c:valAx>
      <c:spPr>
        <a:solidFill>
          <a:srgbClr val="FFFFFF"/>
        </a:solidFill>
        <a:ln>
          <a:noFill/>
        </a:ln>
      </c:spPr>
    </c:plotArea>
    <c:plotVisOnly val="1"/>
    <c:dispBlanksAs val="gap"/>
    <c:showDLblsOverMax val="0"/>
  </c:chart>
  <c:spPr>
    <a:ln>
      <a:noFill/>
    </a:ln>
  </c:spPr>
  <c:txPr>
    <a:bodyPr/>
    <a:lstStyle/>
    <a:p>
      <a:pPr>
        <a:defRPr sz="800" b="1">
          <a:latin typeface="Arial" pitchFamily="34" charset="0"/>
          <a:cs typeface="Arial" pitchFamily="34" charset="0"/>
        </a:defRPr>
      </a:pPr>
      <a:endParaRPr lang="en-US"/>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HER!$B$82</c:f>
              <c:strCache>
                <c:ptCount val="1"/>
                <c:pt idx="0">
                  <c:v>Participant Average Daily Consumption</c:v>
                </c:pt>
              </c:strCache>
            </c:strRef>
          </c:tx>
          <c:spPr>
            <a:ln w="28575" cap="rnd">
              <a:solidFill>
                <a:schemeClr val="accent5"/>
              </a:solidFill>
              <a:round/>
            </a:ln>
            <a:effectLst/>
          </c:spPr>
          <c:marker>
            <c:symbol val="none"/>
          </c:marker>
          <c:cat>
            <c:strRef>
              <c:f>HER!$A$83:$A$94</c:f>
              <c:strCache>
                <c:ptCount val="12"/>
                <c:pt idx="0">
                  <c:v>July 2015</c:v>
                </c:pt>
                <c:pt idx="1">
                  <c:v>August 2015</c:v>
                </c:pt>
                <c:pt idx="2">
                  <c:v>September 2015</c:v>
                </c:pt>
                <c:pt idx="3">
                  <c:v>October 2015</c:v>
                </c:pt>
                <c:pt idx="4">
                  <c:v>November 2015</c:v>
                </c:pt>
                <c:pt idx="5">
                  <c:v>December 2015</c:v>
                </c:pt>
                <c:pt idx="6">
                  <c:v>January 2016</c:v>
                </c:pt>
                <c:pt idx="7">
                  <c:v>February 2016</c:v>
                </c:pt>
                <c:pt idx="8">
                  <c:v>March 2016</c:v>
                </c:pt>
                <c:pt idx="9">
                  <c:v>April 2016</c:v>
                </c:pt>
                <c:pt idx="10">
                  <c:v>May 2016</c:v>
                </c:pt>
                <c:pt idx="11">
                  <c:v>June 2016</c:v>
                </c:pt>
              </c:strCache>
            </c:strRef>
          </c:cat>
          <c:val>
            <c:numRef>
              <c:f>HER!$B$83:$B$94</c:f>
              <c:numCache>
                <c:formatCode>0.000</c:formatCode>
                <c:ptCount val="12"/>
                <c:pt idx="0">
                  <c:v>33.25</c:v>
                </c:pt>
                <c:pt idx="1">
                  <c:v>30.48</c:v>
                </c:pt>
                <c:pt idx="2">
                  <c:v>23.78</c:v>
                </c:pt>
                <c:pt idx="3">
                  <c:v>17.940000000000001</c:v>
                </c:pt>
                <c:pt idx="4">
                  <c:v>21.11</c:v>
                </c:pt>
                <c:pt idx="5">
                  <c:v>26.16</c:v>
                </c:pt>
                <c:pt idx="6">
                  <c:v>29.58</c:v>
                </c:pt>
                <c:pt idx="7">
                  <c:v>24.8</c:v>
                </c:pt>
                <c:pt idx="8">
                  <c:v>19.3</c:v>
                </c:pt>
                <c:pt idx="9">
                  <c:v>17.09</c:v>
                </c:pt>
                <c:pt idx="10">
                  <c:v>19.809999999999999</c:v>
                </c:pt>
                <c:pt idx="11">
                  <c:v>31.91</c:v>
                </c:pt>
              </c:numCache>
            </c:numRef>
          </c:val>
          <c:smooth val="0"/>
          <c:extLst>
            <c:ext xmlns:c16="http://schemas.microsoft.com/office/drawing/2014/chart" uri="{C3380CC4-5D6E-409C-BE32-E72D297353CC}">
              <c16:uniqueId val="{00000000-19AB-4F04-BA40-3C2ACC167166}"/>
            </c:ext>
          </c:extLst>
        </c:ser>
        <c:ser>
          <c:idx val="1"/>
          <c:order val="1"/>
          <c:tx>
            <c:strRef>
              <c:f>HER!$C$82</c:f>
              <c:strCache>
                <c:ptCount val="1"/>
                <c:pt idx="0">
                  <c:v>Control Average Daily Consumption</c:v>
                </c:pt>
              </c:strCache>
            </c:strRef>
          </c:tx>
          <c:spPr>
            <a:ln w="28575" cap="rnd">
              <a:solidFill>
                <a:schemeClr val="accent1"/>
              </a:solidFill>
              <a:round/>
            </a:ln>
            <a:effectLst/>
          </c:spPr>
          <c:marker>
            <c:symbol val="none"/>
          </c:marker>
          <c:cat>
            <c:strRef>
              <c:f>HER!$A$83:$A$94</c:f>
              <c:strCache>
                <c:ptCount val="12"/>
                <c:pt idx="0">
                  <c:v>July 2015</c:v>
                </c:pt>
                <c:pt idx="1">
                  <c:v>August 2015</c:v>
                </c:pt>
                <c:pt idx="2">
                  <c:v>September 2015</c:v>
                </c:pt>
                <c:pt idx="3">
                  <c:v>October 2015</c:v>
                </c:pt>
                <c:pt idx="4">
                  <c:v>November 2015</c:v>
                </c:pt>
                <c:pt idx="5">
                  <c:v>December 2015</c:v>
                </c:pt>
                <c:pt idx="6">
                  <c:v>January 2016</c:v>
                </c:pt>
                <c:pt idx="7">
                  <c:v>February 2016</c:v>
                </c:pt>
                <c:pt idx="8">
                  <c:v>March 2016</c:v>
                </c:pt>
                <c:pt idx="9">
                  <c:v>April 2016</c:v>
                </c:pt>
                <c:pt idx="10">
                  <c:v>May 2016</c:v>
                </c:pt>
                <c:pt idx="11">
                  <c:v>June 2016</c:v>
                </c:pt>
              </c:strCache>
            </c:strRef>
          </c:cat>
          <c:val>
            <c:numRef>
              <c:f>HER!$C$83:$C$94</c:f>
              <c:numCache>
                <c:formatCode>0.000</c:formatCode>
                <c:ptCount val="12"/>
                <c:pt idx="0">
                  <c:v>33.19</c:v>
                </c:pt>
                <c:pt idx="1">
                  <c:v>30.42</c:v>
                </c:pt>
                <c:pt idx="2">
                  <c:v>23.67</c:v>
                </c:pt>
                <c:pt idx="3">
                  <c:v>17.940000000000001</c:v>
                </c:pt>
                <c:pt idx="4">
                  <c:v>21.24</c:v>
                </c:pt>
                <c:pt idx="5">
                  <c:v>26.44</c:v>
                </c:pt>
                <c:pt idx="6">
                  <c:v>29.89</c:v>
                </c:pt>
                <c:pt idx="7">
                  <c:v>25.01</c:v>
                </c:pt>
                <c:pt idx="8">
                  <c:v>19.420000000000002</c:v>
                </c:pt>
                <c:pt idx="9">
                  <c:v>17.170000000000002</c:v>
                </c:pt>
                <c:pt idx="10">
                  <c:v>19.855</c:v>
                </c:pt>
                <c:pt idx="11">
                  <c:v>31.89</c:v>
                </c:pt>
              </c:numCache>
            </c:numRef>
          </c:val>
          <c:smooth val="0"/>
          <c:extLst>
            <c:ext xmlns:c16="http://schemas.microsoft.com/office/drawing/2014/chart" uri="{C3380CC4-5D6E-409C-BE32-E72D297353CC}">
              <c16:uniqueId val="{00000001-19AB-4F04-BA40-3C2ACC167166}"/>
            </c:ext>
          </c:extLst>
        </c:ser>
        <c:dLbls>
          <c:showLegendKey val="0"/>
          <c:showVal val="0"/>
          <c:showCatName val="0"/>
          <c:showSerName val="0"/>
          <c:showPercent val="0"/>
          <c:showBubbleSize val="0"/>
        </c:dLbls>
        <c:smooth val="0"/>
        <c:axId val="544463864"/>
        <c:axId val="544463080"/>
      </c:lineChart>
      <c:catAx>
        <c:axId val="544463864"/>
        <c:scaling>
          <c:orientation val="minMax"/>
        </c:scaling>
        <c:delete val="0"/>
        <c:axPos val="b"/>
        <c:numFmt formatCode="General" sourceLinked="1"/>
        <c:majorTickMark val="none"/>
        <c:minorTickMark val="none"/>
        <c:tickLblPos val="nextTo"/>
        <c:spPr>
          <a:noFill/>
          <a:ln w="3175" cap="flat" cmpd="sng" algn="ctr">
            <a:solidFill>
              <a:srgbClr val="969696"/>
            </a:solidFill>
            <a:round/>
          </a:ln>
          <a:effectLst/>
        </c:spPr>
        <c:txPr>
          <a:bodyPr rot="-60000000" spcFirstLastPara="1" vertOverflow="ellipsis" vert="horz" wrap="square" anchor="ctr" anchorCtr="1"/>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544463080"/>
        <c:crosses val="autoZero"/>
        <c:auto val="1"/>
        <c:lblAlgn val="ctr"/>
        <c:lblOffset val="100"/>
        <c:noMultiLvlLbl val="0"/>
      </c:catAx>
      <c:valAx>
        <c:axId val="544463080"/>
        <c:scaling>
          <c:orientation val="minMax"/>
        </c:scaling>
        <c:delete val="0"/>
        <c:axPos val="l"/>
        <c:majorGridlines>
          <c:spPr>
            <a:ln w="12700" cap="flat" cmpd="sng" algn="ctr">
              <a:solidFill>
                <a:srgbClr val="969696"/>
              </a:solidFill>
              <a:round/>
            </a:ln>
            <a:effectLst/>
          </c:spPr>
        </c:majorGridlines>
        <c:numFmt formatCode="_(* #,##0.00_);_(* \(#,##0.00\);_(* &quot;-&quot;??_);_(@_)" sourceLinked="0"/>
        <c:majorTickMark val="none"/>
        <c:minorTickMark val="none"/>
        <c:tickLblPos val="nextTo"/>
        <c:spPr>
          <a:noFill/>
          <a:ln w="3175">
            <a:solidFill>
              <a:srgbClr val="969696"/>
            </a:solidFill>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544463864"/>
        <c:crosses val="autoZero"/>
        <c:crossBetween val="between"/>
      </c:valAx>
      <c:spPr>
        <a:noFill/>
        <a:ln w="3175">
          <a:solidFill>
            <a:srgbClr val="7F7F7F"/>
          </a:solidFill>
        </a:ln>
        <a:effectLst/>
      </c:spPr>
    </c:plotArea>
    <c:legend>
      <c:legendPos val="b"/>
      <c:overlay val="0"/>
      <c:spPr>
        <a:solidFill>
          <a:schemeClr val="accent2">
            <a:lumMod val="20000"/>
            <a:lumOff val="80000"/>
          </a:schemeClr>
        </a:solidFill>
        <a:ln>
          <a:noFill/>
        </a:ln>
        <a:effectLst/>
      </c:spPr>
      <c:txPr>
        <a:bodyPr rot="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6452930297448163"/>
          <c:y val="5.3470136803470139E-2"/>
          <c:w val="0.70987977947480185"/>
          <c:h val="0.60164298156424134"/>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(HER!$B$11,HER!$C$11,HER!$F$11,HER!$E$11)</c:f>
              <c:strCache>
                <c:ptCount val="4"/>
                <c:pt idx="0">
                  <c:v>Reported Savings</c:v>
                </c:pt>
                <c:pt idx="1">
                  <c:v>Verified Savings</c:v>
                </c:pt>
                <c:pt idx="2">
                  <c:v>Verified Savings</c:v>
                </c:pt>
                <c:pt idx="3">
                  <c:v>MEEIA 3-Year Target</c:v>
                </c:pt>
              </c:strCache>
            </c:strRef>
          </c:cat>
          <c:val>
            <c:numRef>
              <c:f>(HER!$B$12,HER!$C$12,HER!$F$12,HER!$E$12)</c:f>
              <c:numCache>
                <c:formatCode>#,##0</c:formatCode>
                <c:ptCount val="4"/>
                <c:pt idx="0">
                  <c:v>17189331.120900001</c:v>
                </c:pt>
                <c:pt idx="1">
                  <c:v>17089133</c:v>
                </c:pt>
                <c:pt idx="2">
                  <c:v>17089133</c:v>
                </c:pt>
                <c:pt idx="3">
                  <c:v>13861941.399999795</c:v>
                </c:pt>
              </c:numCache>
            </c:numRef>
          </c:val>
          <c:extLst>
            <c:ext xmlns:c16="http://schemas.microsoft.com/office/drawing/2014/chart" uri="{C3380CC4-5D6E-409C-BE32-E72D297353CC}">
              <c16:uniqueId val="{00000000-F62F-46B4-B4AC-3C52A687A5B9}"/>
            </c:ext>
          </c:extLst>
        </c:ser>
        <c:dLbls>
          <c:dLblPos val="outEnd"/>
          <c:showLegendKey val="0"/>
          <c:showVal val="1"/>
          <c:showCatName val="0"/>
          <c:showSerName val="0"/>
          <c:showPercent val="0"/>
          <c:showBubbleSize val="0"/>
        </c:dLbls>
        <c:gapWidth val="219"/>
        <c:overlap val="-27"/>
        <c:axId val="544463472"/>
        <c:axId val="544461512"/>
      </c:barChart>
      <c:catAx>
        <c:axId val="5444634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544461512"/>
        <c:crosses val="autoZero"/>
        <c:auto val="1"/>
        <c:lblAlgn val="ctr"/>
        <c:lblOffset val="100"/>
        <c:noMultiLvlLbl val="0"/>
      </c:catAx>
      <c:valAx>
        <c:axId val="54446151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a:t>(kWh)</a:t>
                </a:r>
              </a:p>
            </c:rich>
          </c:tx>
          <c:layout>
            <c:manualLayout>
              <c:xMode val="edge"/>
              <c:yMode val="edge"/>
              <c:x val="4.6528941001302811E-3"/>
              <c:y val="0.28533745270941946"/>
            </c:manualLayout>
          </c:layout>
          <c:overlay val="0"/>
          <c:spPr>
            <a:noFill/>
            <a:ln>
              <a:noFill/>
            </a:ln>
            <a:effectLst/>
          </c:spPr>
          <c:txPr>
            <a:bodyPr rot="-54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_(* #,##0_);_(* \(#,##0\);_(* &quot;-&quot;_);_(@_)" sourceLinked="0"/>
        <c:majorTickMark val="none"/>
        <c:minorTickMark val="none"/>
        <c:tickLblPos val="nextTo"/>
        <c:spPr>
          <a:noFill/>
          <a:ln>
            <a:noFill/>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544463472"/>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400" b="1">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0113325449059236"/>
          <c:y val="5.3470136803470139E-2"/>
          <c:w val="0.7732758279586911"/>
          <c:h val="0.64335135660594989"/>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(HER!$B$11,HER!$C$11,HER!$F$11,HER!$E$11)</c:f>
              <c:strCache>
                <c:ptCount val="4"/>
                <c:pt idx="0">
                  <c:v>Reported Savings</c:v>
                </c:pt>
                <c:pt idx="1">
                  <c:v>Verified Savings</c:v>
                </c:pt>
                <c:pt idx="2">
                  <c:v>Verified Savings</c:v>
                </c:pt>
                <c:pt idx="3">
                  <c:v>MEEIA 3-Year Target</c:v>
                </c:pt>
              </c:strCache>
            </c:strRef>
          </c:cat>
          <c:val>
            <c:numRef>
              <c:f>(HER!$B$13,HER!$C$13,HER!$F$13,HER!$E$13)</c:f>
              <c:numCache>
                <c:formatCode>#,##0</c:formatCode>
                <c:ptCount val="4"/>
                <c:pt idx="0">
                  <c:v>3869.2494000000002</c:v>
                </c:pt>
                <c:pt idx="1">
                  <c:v>3846.6952053983223</c:v>
                </c:pt>
                <c:pt idx="2">
                  <c:v>3846.6952053983223</c:v>
                </c:pt>
                <c:pt idx="3">
                  <c:v>2866.3999999999996</c:v>
                </c:pt>
              </c:numCache>
            </c:numRef>
          </c:val>
          <c:extLst>
            <c:ext xmlns:c16="http://schemas.microsoft.com/office/drawing/2014/chart" uri="{C3380CC4-5D6E-409C-BE32-E72D297353CC}">
              <c16:uniqueId val="{00000000-2677-4CC4-857F-746D96760C8E}"/>
            </c:ext>
          </c:extLst>
        </c:ser>
        <c:dLbls>
          <c:dLblPos val="outEnd"/>
          <c:showLegendKey val="0"/>
          <c:showVal val="1"/>
          <c:showCatName val="0"/>
          <c:showSerName val="0"/>
          <c:showPercent val="0"/>
          <c:showBubbleSize val="0"/>
        </c:dLbls>
        <c:gapWidth val="219"/>
        <c:overlap val="-27"/>
        <c:axId val="544462296"/>
        <c:axId val="544462688"/>
      </c:barChart>
      <c:catAx>
        <c:axId val="5444622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544462688"/>
        <c:crosses val="autoZero"/>
        <c:auto val="1"/>
        <c:lblAlgn val="ctr"/>
        <c:lblOffset val="100"/>
        <c:noMultiLvlLbl val="0"/>
      </c:catAx>
      <c:valAx>
        <c:axId val="54446268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a:t>(kW)</a:t>
                </a:r>
              </a:p>
            </c:rich>
          </c:tx>
          <c:layout>
            <c:manualLayout>
              <c:xMode val="edge"/>
              <c:yMode val="edge"/>
              <c:x val="5.5555555555555558E-3"/>
              <c:y val="0.31437481773111697"/>
            </c:manualLayout>
          </c:layout>
          <c:overlay val="0"/>
          <c:spPr>
            <a:noFill/>
            <a:ln>
              <a:noFill/>
            </a:ln>
            <a:effectLst/>
          </c:spPr>
          <c:txPr>
            <a:bodyPr rot="-54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_(* #,##0_);_(* \(#,##0\);_(* &quot;-&quot;_);_(@_)" sourceLinked="0"/>
        <c:majorTickMark val="none"/>
        <c:minorTickMark val="none"/>
        <c:tickLblPos val="nextTo"/>
        <c:spPr>
          <a:noFill/>
          <a:ln>
            <a:noFill/>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544462296"/>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400" b="1">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6451757914682777"/>
          <c:y val="5.3470136803470139E-2"/>
          <c:w val="0.70989150330245565"/>
          <c:h val="0.64024420235141843"/>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(IEHER!$B$11,IEHER!$C$11,IEHER!$F$11,IEHER!$E$11)</c:f>
              <c:strCache>
                <c:ptCount val="4"/>
                <c:pt idx="0">
                  <c:v>Reported Savings</c:v>
                </c:pt>
                <c:pt idx="1">
                  <c:v>Verified Savings</c:v>
                </c:pt>
                <c:pt idx="2">
                  <c:v>Verified Savings</c:v>
                </c:pt>
                <c:pt idx="3">
                  <c:v>MEEIA 3-Year Target</c:v>
                </c:pt>
              </c:strCache>
            </c:strRef>
          </c:cat>
          <c:val>
            <c:numRef>
              <c:f>(IEHER!$B$12,IEHER!$C$12,IEHER!$F$12,IEHER!$E$12)</c:f>
              <c:numCache>
                <c:formatCode>#,##0</c:formatCode>
                <c:ptCount val="4"/>
                <c:pt idx="0">
                  <c:v>1753762.0066</c:v>
                </c:pt>
                <c:pt idx="1">
                  <c:v>1451448</c:v>
                </c:pt>
                <c:pt idx="2">
                  <c:v>1451448.1</c:v>
                </c:pt>
                <c:pt idx="3">
                  <c:v>1682755.5000001835</c:v>
                </c:pt>
              </c:numCache>
            </c:numRef>
          </c:val>
          <c:extLst>
            <c:ext xmlns:c16="http://schemas.microsoft.com/office/drawing/2014/chart" uri="{C3380CC4-5D6E-409C-BE32-E72D297353CC}">
              <c16:uniqueId val="{00000000-520F-4020-98AC-6474B8BCDC94}"/>
            </c:ext>
          </c:extLst>
        </c:ser>
        <c:dLbls>
          <c:dLblPos val="outEnd"/>
          <c:showLegendKey val="0"/>
          <c:showVal val="1"/>
          <c:showCatName val="0"/>
          <c:showSerName val="0"/>
          <c:showPercent val="0"/>
          <c:showBubbleSize val="0"/>
        </c:dLbls>
        <c:gapWidth val="219"/>
        <c:overlap val="-27"/>
        <c:axId val="632615976"/>
        <c:axId val="632617544"/>
      </c:barChart>
      <c:catAx>
        <c:axId val="6326159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632617544"/>
        <c:crosses val="autoZero"/>
        <c:auto val="1"/>
        <c:lblAlgn val="ctr"/>
        <c:lblOffset val="100"/>
        <c:noMultiLvlLbl val="0"/>
      </c:catAx>
      <c:valAx>
        <c:axId val="63261754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a:t>(kWh)</a:t>
                </a:r>
              </a:p>
            </c:rich>
          </c:tx>
          <c:layout>
            <c:manualLayout>
              <c:xMode val="edge"/>
              <c:yMode val="edge"/>
              <c:x val="1.6285129350455983E-2"/>
              <c:y val="0.22620472440944886"/>
            </c:manualLayout>
          </c:layout>
          <c:overlay val="0"/>
          <c:spPr>
            <a:noFill/>
            <a:ln>
              <a:noFill/>
            </a:ln>
            <a:effectLst/>
          </c:spPr>
          <c:txPr>
            <a:bodyPr rot="-54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_(* #,##0_);_(* \(#,##0\);_(* &quot;-&quot;_);_(@_)" sourceLinked="0"/>
        <c:majorTickMark val="none"/>
        <c:minorTickMark val="none"/>
        <c:tickLblPos val="nextTo"/>
        <c:spPr>
          <a:noFill/>
          <a:ln>
            <a:noFill/>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632615976"/>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400" b="1">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9222599171037844"/>
          <c:y val="0.11652185981771752"/>
          <c:w val="0.43688367471653983"/>
          <c:h val="0.78324190332064347"/>
        </c:manualLayout>
      </c:layout>
      <c:pieChart>
        <c:varyColors val="1"/>
        <c:ser>
          <c:idx val="0"/>
          <c:order val="0"/>
          <c:spPr>
            <a:ln>
              <a:noFill/>
            </a:ln>
          </c:spPr>
          <c:dPt>
            <c:idx val="0"/>
            <c:bubble3D val="0"/>
            <c:spPr>
              <a:solidFill>
                <a:schemeClr val="accent1"/>
              </a:solidFill>
              <a:ln w="19050">
                <a:noFill/>
              </a:ln>
              <a:effectLst/>
            </c:spPr>
            <c:extLst>
              <c:ext xmlns:c16="http://schemas.microsoft.com/office/drawing/2014/chart" uri="{C3380CC4-5D6E-409C-BE32-E72D297353CC}">
                <c16:uniqueId val="{00000001-64D6-465A-915B-8D769E115F93}"/>
              </c:ext>
            </c:extLst>
          </c:dPt>
          <c:dPt>
            <c:idx val="1"/>
            <c:bubble3D val="0"/>
            <c:spPr>
              <a:solidFill>
                <a:schemeClr val="accent5"/>
              </a:solidFill>
              <a:ln w="19050">
                <a:noFill/>
              </a:ln>
              <a:effectLst/>
            </c:spPr>
            <c:extLst>
              <c:ext xmlns:c16="http://schemas.microsoft.com/office/drawing/2014/chart" uri="{C3380CC4-5D6E-409C-BE32-E72D297353CC}">
                <c16:uniqueId val="{00000003-64D6-465A-915B-8D769E115F93}"/>
              </c:ext>
            </c:extLst>
          </c:dPt>
          <c:dPt>
            <c:idx val="2"/>
            <c:bubble3D val="0"/>
            <c:spPr>
              <a:solidFill>
                <a:srgbClr val="0093C9"/>
              </a:solidFill>
              <a:ln w="19050">
                <a:noFill/>
              </a:ln>
              <a:effectLst/>
            </c:spPr>
            <c:extLst>
              <c:ext xmlns:c16="http://schemas.microsoft.com/office/drawing/2014/chart" uri="{C3380CC4-5D6E-409C-BE32-E72D297353CC}">
                <c16:uniqueId val="{00000005-64D6-465A-915B-8D769E115F93}"/>
              </c:ext>
            </c:extLst>
          </c:dPt>
          <c:dPt>
            <c:idx val="3"/>
            <c:bubble3D val="0"/>
            <c:spPr>
              <a:solidFill>
                <a:schemeClr val="accent4"/>
              </a:solidFill>
              <a:ln w="19050">
                <a:noFill/>
              </a:ln>
              <a:effectLst/>
            </c:spPr>
            <c:extLst>
              <c:ext xmlns:c16="http://schemas.microsoft.com/office/drawing/2014/chart" uri="{C3380CC4-5D6E-409C-BE32-E72D297353CC}">
                <c16:uniqueId val="{00000007-64D6-465A-915B-8D769E115F93}"/>
              </c:ext>
            </c:extLst>
          </c:dPt>
          <c:dPt>
            <c:idx val="4"/>
            <c:bubble3D val="0"/>
            <c:spPr>
              <a:solidFill>
                <a:schemeClr val="accent5"/>
              </a:solidFill>
              <a:ln w="19050">
                <a:noFill/>
              </a:ln>
              <a:effectLst/>
            </c:spPr>
            <c:extLst>
              <c:ext xmlns:c16="http://schemas.microsoft.com/office/drawing/2014/chart" uri="{C3380CC4-5D6E-409C-BE32-E72D297353CC}">
                <c16:uniqueId val="{00000009-E986-41AA-9066-8D9B8DA0E31B}"/>
              </c:ext>
            </c:extLst>
          </c:dPt>
          <c:dPt>
            <c:idx val="5"/>
            <c:bubble3D val="0"/>
            <c:spPr>
              <a:solidFill>
                <a:schemeClr val="accent6"/>
              </a:solidFill>
              <a:ln w="19050">
                <a:noFill/>
              </a:ln>
              <a:effectLst/>
            </c:spPr>
            <c:extLst>
              <c:ext xmlns:c16="http://schemas.microsoft.com/office/drawing/2014/chart" uri="{C3380CC4-5D6E-409C-BE32-E72D297353CC}">
                <c16:uniqueId val="{0000000B-E986-41AA-9066-8D9B8DA0E31B}"/>
              </c:ext>
            </c:extLst>
          </c:dPt>
          <c:dLbls>
            <c:dLbl>
              <c:idx val="0"/>
              <c:layout>
                <c:manualLayout>
                  <c:x val="3.4566331951387065E-2"/>
                  <c:y val="4.1708375041708372E-3"/>
                </c:manualLayout>
              </c:layout>
              <c:tx>
                <c:rich>
                  <a:bodyPr/>
                  <a:lstStyle/>
                  <a:p>
                    <a:fld id="{DF6C2E0B-C00E-4F81-9F97-7294A7D6F205}" type="CATEGORYNAME">
                      <a:rPr lang="en-US"/>
                      <a:pPr/>
                      <a:t>[CATEGORY NAME]</a:t>
                    </a:fld>
                    <a:r>
                      <a:rPr lang="en-US" baseline="0"/>
                      <a:t>, </a:t>
                    </a:r>
                    <a:fld id="{1F071300-CACC-40B3-BC55-EC9268CE3B76}" type="VALUE">
                      <a:rPr lang="en-US" baseline="0"/>
                      <a:pPr/>
                      <a:t>[VALUE]</a:t>
                    </a:fld>
                    <a:r>
                      <a:rPr lang="en-US" baseline="0"/>
                      <a:t>kWh</a:t>
                    </a:r>
                  </a:p>
                </c:rich>
              </c:tx>
              <c:dLblPos val="bestFit"/>
              <c:showLegendKey val="0"/>
              <c:showVal val="1"/>
              <c:showCatName val="1"/>
              <c:showSerName val="0"/>
              <c:showPercent val="0"/>
              <c:showBubbleSize val="0"/>
              <c:extLst>
                <c:ext xmlns:c15="http://schemas.microsoft.com/office/drawing/2012/chart" uri="{CE6537A1-D6FC-4f65-9D91-7224C49458BB}">
                  <c15:layout>
                    <c:manualLayout>
                      <c:w val="0.31652850868515797"/>
                      <c:h val="0.16463576437329719"/>
                    </c:manualLayout>
                  </c15:layout>
                  <c15:dlblFieldTable/>
                  <c15:showDataLabelsRange val="0"/>
                </c:ext>
                <c:ext xmlns:c16="http://schemas.microsoft.com/office/drawing/2014/chart" uri="{C3380CC4-5D6E-409C-BE32-E72D297353CC}">
                  <c16:uniqueId val="{00000001-64D6-465A-915B-8D769E115F93}"/>
                </c:ext>
              </c:extLst>
            </c:dLbl>
            <c:dLbl>
              <c:idx val="1"/>
              <c:layout>
                <c:manualLayout>
                  <c:x val="3.8386193141267642E-2"/>
                  <c:y val="7.8719631705195969E-2"/>
                </c:manualLayout>
              </c:layout>
              <c:tx>
                <c:rich>
                  <a:bodyPr/>
                  <a:lstStyle/>
                  <a:p>
                    <a:fld id="{F63488BA-A28D-4FC2-B3CA-5CF8D76BA19A}" type="CATEGORYNAME">
                      <a:rPr lang="en-US"/>
                      <a:pPr/>
                      <a:t>[CATEGORY NAME]</a:t>
                    </a:fld>
                    <a:r>
                      <a:rPr lang="en-US" baseline="0"/>
                      <a:t>, </a:t>
                    </a:r>
                    <a:fld id="{311854B9-D7EB-441D-A01D-21A279233BE2}" type="VALUE">
                      <a:rPr lang="en-US" baseline="0"/>
                      <a:pPr/>
                      <a:t>[VALUE]</a:t>
                    </a:fld>
                    <a:r>
                      <a:rPr lang="en-US" baseline="0"/>
                      <a:t>kWh</a:t>
                    </a:r>
                  </a:p>
                </c:rich>
              </c:tx>
              <c:dLblPos val="bestFit"/>
              <c:showLegendKey val="0"/>
              <c:showVal val="1"/>
              <c:showCatName val="1"/>
              <c:showSerName val="0"/>
              <c:showPercent val="0"/>
              <c:showBubbleSize val="0"/>
              <c:extLst>
                <c:ext xmlns:c15="http://schemas.microsoft.com/office/drawing/2012/chart" uri="{CE6537A1-D6FC-4f65-9D91-7224C49458BB}">
                  <c15:layout>
                    <c:manualLayout>
                      <c:w val="0.19773938956960363"/>
                      <c:h val="0.15232489707555322"/>
                    </c:manualLayout>
                  </c15:layout>
                  <c15:dlblFieldTable/>
                  <c15:showDataLabelsRange val="0"/>
                </c:ext>
                <c:ext xmlns:c16="http://schemas.microsoft.com/office/drawing/2014/chart" uri="{C3380CC4-5D6E-409C-BE32-E72D297353CC}">
                  <c16:uniqueId val="{00000003-64D6-465A-915B-8D769E115F93}"/>
                </c:ext>
              </c:extLst>
            </c:dLbl>
            <c:dLbl>
              <c:idx val="2"/>
              <c:layout>
                <c:manualLayout>
                  <c:x val="0.11377246125488139"/>
                  <c:y val="-3.3875291694293361E-2"/>
                </c:manualLayout>
              </c:layout>
              <c:tx>
                <c:rich>
                  <a:bodyPr/>
                  <a:lstStyle/>
                  <a:p>
                    <a:fld id="{8EA57B9F-F536-4080-B46F-59D854E05E6C}" type="CATEGORYNAME">
                      <a:rPr lang="en-US"/>
                      <a:pPr/>
                      <a:t>[CATEGORY NAME]</a:t>
                    </a:fld>
                    <a:r>
                      <a:rPr lang="en-US"/>
                      <a:t>,</a:t>
                    </a:r>
                    <a:fld id="{CB9A7834-3992-4055-B03F-F8B11C31E548}" type="VALUE">
                      <a:rPr lang="en-US"/>
                      <a:pPr/>
                      <a:t>[VALUE]</a:t>
                    </a:fld>
                    <a:r>
                      <a:rPr lang="en-US"/>
                      <a:t>kWh</a:t>
                    </a:r>
                  </a:p>
                </c:rich>
              </c:tx>
              <c:dLblPos val="bestFit"/>
              <c:showLegendKey val="0"/>
              <c:showVal val="1"/>
              <c:showCatName val="1"/>
              <c:showSerName val="0"/>
              <c:showPercent val="0"/>
              <c:showBubbleSize val="0"/>
              <c:extLst>
                <c:ext xmlns:c15="http://schemas.microsoft.com/office/drawing/2012/chart" uri="{CE6537A1-D6FC-4f65-9D91-7224C49458BB}">
                  <c15:layout>
                    <c:manualLayout>
                      <c:w val="0.21319029530856382"/>
                      <c:h val="0.14496320467449075"/>
                    </c:manualLayout>
                  </c15:layout>
                  <c15:dlblFieldTable/>
                  <c15:showDataLabelsRange val="0"/>
                </c:ext>
                <c:ext xmlns:c16="http://schemas.microsoft.com/office/drawing/2014/chart" uri="{C3380CC4-5D6E-409C-BE32-E72D297353CC}">
                  <c16:uniqueId val="{00000005-64D6-465A-915B-8D769E115F93}"/>
                </c:ext>
              </c:extLst>
            </c:dLbl>
            <c:dLbl>
              <c:idx val="3"/>
              <c:layout>
                <c:manualLayout>
                  <c:x val="-2.443667008123148E-2"/>
                  <c:y val="-3.6810104067321915E-3"/>
                </c:manualLayout>
              </c:layout>
              <c:tx>
                <c:rich>
                  <a:bodyPr/>
                  <a:lstStyle/>
                  <a:p>
                    <a:fld id="{3DB8A828-49B3-48A6-B230-4CBC0EC77138}" type="CATEGORYNAME">
                      <a:rPr lang="en-US"/>
                      <a:pPr/>
                      <a:t>[CATEGORY NAME]</a:t>
                    </a:fld>
                    <a:r>
                      <a:rPr lang="en-US" baseline="0"/>
                      <a:t>,</a:t>
                    </a:r>
                    <a:fld id="{0DD35DF0-4A30-4DF4-847C-335397174218}" type="VALUE">
                      <a:rPr lang="en-US" baseline="0"/>
                      <a:pPr/>
                      <a:t>[VALUE]</a:t>
                    </a:fld>
                    <a:r>
                      <a:rPr lang="en-US" baseline="0"/>
                      <a:t>kWh</a:t>
                    </a:r>
                  </a:p>
                </c:rich>
              </c:tx>
              <c:dLblPos val="bestFit"/>
              <c:showLegendKey val="0"/>
              <c:showVal val="1"/>
              <c:showCatName val="1"/>
              <c:showSerName val="0"/>
              <c:showPercent val="0"/>
              <c:showBubbleSize val="0"/>
              <c:extLst>
                <c:ext xmlns:c15="http://schemas.microsoft.com/office/drawing/2012/chart" uri="{CE6537A1-D6FC-4f65-9D91-7224C49458BB}">
                  <c15:layout>
                    <c:manualLayout>
                      <c:w val="0.19758240018992601"/>
                      <c:h val="0.1551426754838828"/>
                    </c:manualLayout>
                  </c15:layout>
                  <c15:dlblFieldTable/>
                  <c15:showDataLabelsRange val="0"/>
                </c:ext>
                <c:ext xmlns:c16="http://schemas.microsoft.com/office/drawing/2014/chart" uri="{C3380CC4-5D6E-409C-BE32-E72D297353CC}">
                  <c16:uniqueId val="{00000007-64D6-465A-915B-8D769E115F93}"/>
                </c:ext>
              </c:extLst>
            </c:dLbl>
            <c:dLbl>
              <c:idx val="4"/>
              <c:layout>
                <c:manualLayout>
                  <c:x val="-1.7115821995597601E-2"/>
                  <c:y val="0.12703252032520326"/>
                </c:manualLayout>
              </c:layout>
              <c:tx>
                <c:rich>
                  <a:bodyPr/>
                  <a:lstStyle/>
                  <a:p>
                    <a:fld id="{471E7CBD-9373-4CA1-BDAB-2C2F929E4E05}" type="CATEGORYNAME">
                      <a:rPr lang="en-US"/>
                      <a:pPr/>
                      <a:t>[CATEGORY NAME]</a:t>
                    </a:fld>
                    <a:r>
                      <a:rPr lang="en-US" baseline="0"/>
                      <a:t>, </a:t>
                    </a:r>
                    <a:fld id="{2A17D3A2-E6E3-43B6-B8B7-AD070965A8D2}" type="VALUE">
                      <a:rPr lang="en-US" baseline="0"/>
                      <a:pPr/>
                      <a:t>[VALUE]</a:t>
                    </a:fld>
                    <a:r>
                      <a:rPr lang="en-US" baseline="0"/>
                      <a:t>kWh</a:t>
                    </a:r>
                  </a:p>
                </c:rich>
              </c:tx>
              <c:dLblPos val="bestFit"/>
              <c:showLegendKey val="0"/>
              <c:showVal val="1"/>
              <c:showCatName val="1"/>
              <c:showSerName val="0"/>
              <c:showPercent val="0"/>
              <c:showBubbleSize val="0"/>
              <c:extLst>
                <c:ext xmlns:c15="http://schemas.microsoft.com/office/drawing/2012/chart" uri="{CE6537A1-D6FC-4f65-9D91-7224C49458BB}">
                  <c15:layout>
                    <c:manualLayout>
                      <c:w val="0.28662694800252903"/>
                      <c:h val="0.24652777777777779"/>
                    </c:manualLayout>
                  </c15:layout>
                  <c15:dlblFieldTable/>
                  <c15:showDataLabelsRange val="0"/>
                </c:ext>
                <c:ext xmlns:c16="http://schemas.microsoft.com/office/drawing/2014/chart" uri="{C3380CC4-5D6E-409C-BE32-E72D297353CC}">
                  <c16:uniqueId val="{00000009-E986-41AA-9066-8D9B8DA0E31B}"/>
                </c:ext>
              </c:extLst>
            </c:dLbl>
            <c:dLbl>
              <c:idx val="5"/>
              <c:layout>
                <c:manualLayout>
                  <c:x val="-0.15340720077494502"/>
                  <c:y val="0"/>
                </c:manualLayout>
              </c:layout>
              <c:tx>
                <c:rich>
                  <a:bodyPr/>
                  <a:lstStyle/>
                  <a:p>
                    <a:fld id="{D9B55328-3D4C-4B09-925E-6FD9E786F858}" type="CATEGORYNAME">
                      <a:rPr lang="en-US"/>
                      <a:pPr/>
                      <a:t>[CATEGORY NAME]</a:t>
                    </a:fld>
                    <a:r>
                      <a:rPr lang="en-US" baseline="0"/>
                      <a:t>, </a:t>
                    </a:r>
                    <a:fld id="{D5B1839B-C586-4E82-BDBC-AF8D6B308EA9}" type="VALUE">
                      <a:rPr lang="en-US" baseline="0"/>
                      <a:pPr/>
                      <a:t>[VALUE]</a:t>
                    </a:fld>
                    <a:r>
                      <a:rPr lang="en-US" baseline="0"/>
                      <a:t>kWh</a:t>
                    </a:r>
                  </a:p>
                </c:rich>
              </c:tx>
              <c:dLblPos val="bestFit"/>
              <c:showLegendKey val="0"/>
              <c:showVal val="1"/>
              <c:showCatName val="1"/>
              <c:showSerName val="0"/>
              <c:showPercent val="0"/>
              <c:showBubbleSize val="0"/>
              <c:extLst>
                <c:ext xmlns:c15="http://schemas.microsoft.com/office/drawing/2012/chart" uri="{CE6537A1-D6FC-4f65-9D91-7224C49458BB}">
                  <c15:layout>
                    <c:manualLayout>
                      <c:w val="0.27161122761664841"/>
                      <c:h val="0.14496451832409837"/>
                    </c:manualLayout>
                  </c15:layout>
                  <c15:dlblFieldTable/>
                  <c15:showDataLabelsRange val="0"/>
                </c:ext>
                <c:ext xmlns:c16="http://schemas.microsoft.com/office/drawing/2014/chart" uri="{C3380CC4-5D6E-409C-BE32-E72D297353CC}">
                  <c16:uniqueId val="{0000000B-E986-41AA-9066-8D9B8DA0E31B}"/>
                </c:ext>
              </c:extLst>
            </c:dLbl>
            <c:spPr>
              <a:noFill/>
              <a:ln>
                <a:noFill/>
              </a:ln>
              <a:effectLst/>
            </c:spPr>
            <c:txPr>
              <a:bodyPr rot="0" spcFirstLastPara="1" vertOverflow="ellipsis" vert="horz" wrap="square" anchor="ctr" anchorCtr="1"/>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dLblPos val="outEnd"/>
            <c:showLegendKey val="0"/>
            <c:showVal val="1"/>
            <c:showCatName val="1"/>
            <c:showSerName val="0"/>
            <c:showPercent val="0"/>
            <c:showBubbleSize val="0"/>
            <c:showLeaderLines val="1"/>
            <c:leaderLines>
              <c:spPr>
                <a:ln w="9525" cap="flat" cmpd="sng" algn="ctr">
                  <a:solidFill>
                    <a:schemeClr val="tx1"/>
                  </a:solidFill>
                  <a:round/>
                </a:ln>
                <a:effectLst/>
              </c:spPr>
            </c:leaderLines>
            <c:extLst>
              <c:ext xmlns:c15="http://schemas.microsoft.com/office/drawing/2012/chart" uri="{CE6537A1-D6FC-4f65-9D91-7224C49458BB}"/>
            </c:extLst>
          </c:dLbls>
          <c:cat>
            <c:strRef>
              <c:f>'Business EER - Custom'!$A$27:$A$32</c:f>
              <c:strCache>
                <c:ptCount val="6"/>
                <c:pt idx="0">
                  <c:v>Building Optimization</c:v>
                </c:pt>
                <c:pt idx="1">
                  <c:v>HVAC</c:v>
                </c:pt>
                <c:pt idx="2">
                  <c:v>Lighting</c:v>
                </c:pt>
                <c:pt idx="3">
                  <c:v>Misc Custom</c:v>
                </c:pt>
                <c:pt idx="4">
                  <c:v>Motors, Drives &amp; Compressors</c:v>
                </c:pt>
                <c:pt idx="5">
                  <c:v>New Construction</c:v>
                </c:pt>
              </c:strCache>
            </c:strRef>
          </c:cat>
          <c:val>
            <c:numRef>
              <c:f>'Business EER - Custom'!$C$27:$C$32</c:f>
              <c:numCache>
                <c:formatCode>_(* #,##0_);_(* \(#,##0\);_(* "-"??_);_(@_)</c:formatCode>
                <c:ptCount val="6"/>
                <c:pt idx="0">
                  <c:v>250667.3</c:v>
                </c:pt>
                <c:pt idx="1">
                  <c:v>579893.39</c:v>
                </c:pt>
                <c:pt idx="2">
                  <c:v>1191823.3</c:v>
                </c:pt>
                <c:pt idx="3">
                  <c:v>25960.5</c:v>
                </c:pt>
                <c:pt idx="4">
                  <c:v>928675.99</c:v>
                </c:pt>
                <c:pt idx="5">
                  <c:v>93820</c:v>
                </c:pt>
              </c:numCache>
            </c:numRef>
          </c:val>
          <c:extLst>
            <c:ext xmlns:c16="http://schemas.microsoft.com/office/drawing/2014/chart" uri="{C3380CC4-5D6E-409C-BE32-E72D297353CC}">
              <c16:uniqueId val="{00000008-64D6-465A-915B-8D769E115F93}"/>
            </c:ext>
          </c:extLst>
        </c:ser>
        <c:dLbls>
          <c:dLblPos val="outEnd"/>
          <c:showLegendKey val="0"/>
          <c:showVal val="1"/>
          <c:showCatName val="0"/>
          <c:showSerName val="0"/>
          <c:showPercent val="0"/>
          <c:showBubbleSize val="0"/>
          <c:showLeaderLines val="1"/>
        </c:dLbls>
        <c:firstSliceAng val="0"/>
      </c:pie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600"/>
      </a:pPr>
      <a:endParaRPr lang="en-US"/>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587213553917151"/>
          <c:y val="5.3470136803470139E-2"/>
          <c:w val="0.81853694691011192"/>
          <c:h val="0.61029437986918311"/>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(IEHER!$B$11,IEHER!$C$11,IEHER!$F$11,IEHER!$E$11)</c:f>
              <c:strCache>
                <c:ptCount val="4"/>
                <c:pt idx="0">
                  <c:v>Reported Savings</c:v>
                </c:pt>
                <c:pt idx="1">
                  <c:v>Verified Savings</c:v>
                </c:pt>
                <c:pt idx="2">
                  <c:v>Verified Savings</c:v>
                </c:pt>
                <c:pt idx="3">
                  <c:v>MEEIA 3-Year Target</c:v>
                </c:pt>
              </c:strCache>
            </c:strRef>
          </c:cat>
          <c:val>
            <c:numRef>
              <c:f>(IEHER!$B$13,IEHER!$C$13,IEHER!$F$13,IEHER!$E$13)</c:f>
              <c:numCache>
                <c:formatCode>#,##0</c:formatCode>
                <c:ptCount val="4"/>
                <c:pt idx="0">
                  <c:v>316.19029999999998</c:v>
                </c:pt>
                <c:pt idx="1">
                  <c:v>261.68532379380827</c:v>
                </c:pt>
                <c:pt idx="2">
                  <c:v>261.68532379380827</c:v>
                </c:pt>
                <c:pt idx="3">
                  <c:v>474.29999999999995</c:v>
                </c:pt>
              </c:numCache>
            </c:numRef>
          </c:val>
          <c:extLst>
            <c:ext xmlns:c16="http://schemas.microsoft.com/office/drawing/2014/chart" uri="{C3380CC4-5D6E-409C-BE32-E72D297353CC}">
              <c16:uniqueId val="{00000000-4F6B-4A0E-9C5D-232ECB9B5525}"/>
            </c:ext>
          </c:extLst>
        </c:ser>
        <c:dLbls>
          <c:dLblPos val="outEnd"/>
          <c:showLegendKey val="0"/>
          <c:showVal val="1"/>
          <c:showCatName val="0"/>
          <c:showSerName val="0"/>
          <c:showPercent val="0"/>
          <c:showBubbleSize val="0"/>
        </c:dLbls>
        <c:gapWidth val="219"/>
        <c:overlap val="-27"/>
        <c:axId val="632619896"/>
        <c:axId val="632617936"/>
      </c:barChart>
      <c:catAx>
        <c:axId val="6326198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632617936"/>
        <c:crosses val="autoZero"/>
        <c:auto val="1"/>
        <c:lblAlgn val="ctr"/>
        <c:lblOffset val="100"/>
        <c:noMultiLvlLbl val="0"/>
      </c:catAx>
      <c:valAx>
        <c:axId val="63261793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a:t>(kW)</a:t>
                </a:r>
              </a:p>
            </c:rich>
          </c:tx>
          <c:overlay val="0"/>
          <c:spPr>
            <a:noFill/>
            <a:ln>
              <a:noFill/>
            </a:ln>
            <a:effectLst/>
          </c:spPr>
          <c:txPr>
            <a:bodyPr rot="-54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632619896"/>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400" b="1">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n-US"/>
              <a:t>Program Participation Relative to MyAccount Enrollment or WUM Completion</a:t>
            </a:r>
          </a:p>
          <a:p>
            <a:pPr>
              <a:defRPr/>
            </a:pPr>
            <a:r>
              <a:rPr lang="en-US"/>
              <a:t>(For those with no program participation prior to enrollment)</a:t>
            </a:r>
          </a:p>
          <a:p>
            <a:pPr>
              <a:defRPr/>
            </a:pPr>
            <a:endParaRPr lang="en-US"/>
          </a:p>
        </c:rich>
      </c:tx>
      <c:layout>
        <c:manualLayout>
          <c:xMode val="edge"/>
          <c:yMode val="edge"/>
          <c:x val="0.15911111111111109"/>
          <c:y val="1.7738359201773836E-2"/>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0.1318520073879654"/>
          <c:y val="0.22912047302291205"/>
          <c:w val="0.84641959755030616"/>
          <c:h val="0.58040050980323687"/>
        </c:manualLayout>
      </c:layout>
      <c:lineChart>
        <c:grouping val="standard"/>
        <c:varyColors val="0"/>
        <c:ser>
          <c:idx val="0"/>
          <c:order val="0"/>
          <c:tx>
            <c:v>WUM Completers (n=7,464)</c:v>
          </c:tx>
          <c:spPr>
            <a:ln w="28575" cap="rnd">
              <a:solidFill>
                <a:schemeClr val="accent1"/>
              </a:solidFill>
              <a:round/>
            </a:ln>
            <a:effectLst/>
          </c:spPr>
          <c:marker>
            <c:symbol val="none"/>
          </c:marker>
          <c:cat>
            <c:strLit>
              <c:ptCount val="12"/>
              <c:pt idx="0">
                <c:v>1</c:v>
              </c:pt>
              <c:pt idx="1">
                <c:v>2</c:v>
              </c:pt>
              <c:pt idx="2">
                <c:v>3</c:v>
              </c:pt>
              <c:pt idx="3">
                <c:v>4</c:v>
              </c:pt>
              <c:pt idx="4">
                <c:v>5</c:v>
              </c:pt>
              <c:pt idx="5">
                <c:v>6</c:v>
              </c:pt>
              <c:pt idx="6">
                <c:v>7</c:v>
              </c:pt>
              <c:pt idx="7">
                <c:v>8</c:v>
              </c:pt>
              <c:pt idx="8">
                <c:v>9</c:v>
              </c:pt>
              <c:pt idx="9">
                <c:v>10</c:v>
              </c:pt>
              <c:pt idx="10">
                <c:v>11</c:v>
              </c:pt>
              <c:pt idx="11">
                <c:v>12</c:v>
              </c:pt>
            </c:strLit>
          </c:cat>
          <c:val>
            <c:numLit>
              <c:formatCode>0.00%</c:formatCode>
              <c:ptCount val="12"/>
              <c:pt idx="0">
                <c:v>9.7802786709539121E-3</c:v>
              </c:pt>
              <c:pt idx="1">
                <c:v>1.5273311897106109E-2</c:v>
              </c:pt>
              <c:pt idx="2">
                <c:v>2.2374062165058949E-2</c:v>
              </c:pt>
              <c:pt idx="3">
                <c:v>2.9072883172561629E-2</c:v>
              </c:pt>
              <c:pt idx="4">
                <c:v>3.778135048231511E-2</c:v>
              </c:pt>
              <c:pt idx="5">
                <c:v>4.421221864951768E-2</c:v>
              </c:pt>
              <c:pt idx="6">
                <c:v>4.9169346195069664E-2</c:v>
              </c:pt>
              <c:pt idx="7">
                <c:v>5.2250803858520899E-2</c:v>
              </c:pt>
              <c:pt idx="8">
                <c:v>5.5332261521972133E-2</c:v>
              </c:pt>
              <c:pt idx="9">
                <c:v>5.7609860664523047E-2</c:v>
              </c:pt>
              <c:pt idx="10">
                <c:v>5.8815648445873531E-2</c:v>
              </c:pt>
              <c:pt idx="11">
                <c:v>5.908360128617364E-2</c:v>
              </c:pt>
            </c:numLit>
          </c:val>
          <c:smooth val="0"/>
          <c:extLst>
            <c:ext xmlns:c16="http://schemas.microsoft.com/office/drawing/2014/chart" uri="{C3380CC4-5D6E-409C-BE32-E72D297353CC}">
              <c16:uniqueId val="{00000000-727C-447D-9AB0-A6DA18BC7FB0}"/>
            </c:ext>
          </c:extLst>
        </c:ser>
        <c:ser>
          <c:idx val="1"/>
          <c:order val="1"/>
          <c:tx>
            <c:v>My Account Customers (n=33,767)</c:v>
          </c:tx>
          <c:spPr>
            <a:ln w="28575" cap="rnd">
              <a:solidFill>
                <a:schemeClr val="accent2"/>
              </a:solidFill>
              <a:round/>
            </a:ln>
            <a:effectLst/>
          </c:spPr>
          <c:marker>
            <c:symbol val="none"/>
          </c:marker>
          <c:cat>
            <c:strLit>
              <c:ptCount val="12"/>
              <c:pt idx="0">
                <c:v>1</c:v>
              </c:pt>
              <c:pt idx="1">
                <c:v>2</c:v>
              </c:pt>
              <c:pt idx="2">
                <c:v>3</c:v>
              </c:pt>
              <c:pt idx="3">
                <c:v>4</c:v>
              </c:pt>
              <c:pt idx="4">
                <c:v>5</c:v>
              </c:pt>
              <c:pt idx="5">
                <c:v>6</c:v>
              </c:pt>
              <c:pt idx="6">
                <c:v>7</c:v>
              </c:pt>
              <c:pt idx="7">
                <c:v>8</c:v>
              </c:pt>
              <c:pt idx="8">
                <c:v>9</c:v>
              </c:pt>
              <c:pt idx="9">
                <c:v>10</c:v>
              </c:pt>
              <c:pt idx="10">
                <c:v>11</c:v>
              </c:pt>
              <c:pt idx="11">
                <c:v>12</c:v>
              </c:pt>
            </c:strLit>
          </c:cat>
          <c:val>
            <c:numLit>
              <c:formatCode>0.00%</c:formatCode>
              <c:ptCount val="12"/>
              <c:pt idx="0">
                <c:v>1.2142032161577873E-3</c:v>
              </c:pt>
              <c:pt idx="1">
                <c:v>2.221103444191074E-3</c:v>
              </c:pt>
              <c:pt idx="2">
                <c:v>3.5241507981165041E-3</c:v>
              </c:pt>
              <c:pt idx="3">
                <c:v>5.1825747031125063E-3</c:v>
              </c:pt>
              <c:pt idx="4">
                <c:v>7.6702105606065094E-3</c:v>
              </c:pt>
              <c:pt idx="5">
                <c:v>1.0453993543992655E-2</c:v>
              </c:pt>
              <c:pt idx="6">
                <c:v>1.3119317677021944E-2</c:v>
              </c:pt>
              <c:pt idx="7">
                <c:v>1.4925815144964017E-2</c:v>
              </c:pt>
              <c:pt idx="8">
                <c:v>1.6761927325495304E-2</c:v>
              </c:pt>
              <c:pt idx="9">
                <c:v>1.7650368703171732E-2</c:v>
              </c:pt>
              <c:pt idx="10">
                <c:v>1.8301892380134448E-2</c:v>
              </c:pt>
              <c:pt idx="11">
                <c:v>1.8449965943080519E-2</c:v>
              </c:pt>
            </c:numLit>
          </c:val>
          <c:smooth val="0"/>
          <c:extLst>
            <c:ext xmlns:c16="http://schemas.microsoft.com/office/drawing/2014/chart" uri="{C3380CC4-5D6E-409C-BE32-E72D297353CC}">
              <c16:uniqueId val="{00000001-727C-447D-9AB0-A6DA18BC7FB0}"/>
            </c:ext>
          </c:extLst>
        </c:ser>
        <c:dLbls>
          <c:showLegendKey val="0"/>
          <c:showVal val="0"/>
          <c:showCatName val="0"/>
          <c:showSerName val="0"/>
          <c:showPercent val="0"/>
          <c:showBubbleSize val="0"/>
        </c:dLbls>
        <c:smooth val="0"/>
        <c:axId val="632620680"/>
        <c:axId val="632618328"/>
      </c:lineChart>
      <c:catAx>
        <c:axId val="632620680"/>
        <c:scaling>
          <c:orientation val="minMax"/>
        </c:scaling>
        <c:delete val="0"/>
        <c:axPos val="b"/>
        <c:title>
          <c:tx>
            <c:rich>
              <a:bodyPr rot="0" spcFirstLastPara="1" vertOverflow="ellipsis" vert="horz" wrap="square" anchor="ctr" anchorCtr="1"/>
              <a:lstStyle/>
              <a:p>
                <a:pPr>
                  <a:defRPr sz="1000" b="1"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a:t>Number of Months Post-Enrollment</a:t>
                </a:r>
              </a:p>
            </c:rich>
          </c:tx>
          <c:overlay val="0"/>
          <c:spPr>
            <a:noFill/>
            <a:ln>
              <a:noFill/>
            </a:ln>
            <a:effectLst/>
          </c:spPr>
          <c:txPr>
            <a:bodyPr rot="0" spcFirstLastPara="1" vertOverflow="ellipsis" vert="horz" wrap="square" anchor="ctr" anchorCtr="1"/>
            <a:lstStyle/>
            <a:p>
              <a:pPr>
                <a:defRPr sz="10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632618328"/>
        <c:crosses val="autoZero"/>
        <c:auto val="1"/>
        <c:lblAlgn val="ctr"/>
        <c:lblOffset val="100"/>
        <c:noMultiLvlLbl val="0"/>
      </c:catAx>
      <c:valAx>
        <c:axId val="63261832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1"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a:t>(Cumulative Percentage of Customers Participating in an EE Program)</a:t>
                </a:r>
              </a:p>
            </c:rich>
          </c:tx>
          <c:layout>
            <c:manualLayout>
              <c:xMode val="edge"/>
              <c:yMode val="edge"/>
              <c:x val="6.9204152249134898E-3"/>
              <c:y val="0.13104117505816501"/>
            </c:manualLayout>
          </c:layout>
          <c:overlay val="0"/>
          <c:spPr>
            <a:noFill/>
            <a:ln>
              <a:noFill/>
            </a:ln>
            <a:effectLst/>
          </c:spPr>
          <c:txPr>
            <a:bodyPr rot="-5400000" spcFirstLastPara="1" vertOverflow="ellipsis" vert="horz" wrap="square" anchor="ctr" anchorCtr="1"/>
            <a:lstStyle/>
            <a:p>
              <a:pPr>
                <a:defRPr sz="10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0.0%" sourceLinked="0"/>
        <c:majorTickMark val="out"/>
        <c:minorTickMark val="none"/>
        <c:tickLblPos val="nextTo"/>
        <c:spPr>
          <a:noFill/>
          <a:ln>
            <a:solidFill>
              <a:srgbClr val="D9D9D9"/>
            </a:solidFill>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632620680"/>
        <c:crosses val="autoZero"/>
        <c:crossBetween val="between"/>
      </c:valAx>
      <c:spPr>
        <a:noFill/>
        <a:ln w="3175">
          <a:solidFill>
            <a:srgbClr val="D9D9D9"/>
          </a:solidFill>
        </a:ln>
        <a:effectLst/>
      </c:spPr>
    </c:plotArea>
    <c:legend>
      <c:legendPos val="b"/>
      <c:overlay val="0"/>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b="1">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3735621824491368"/>
          <c:y val="5.3470136803470139E-2"/>
          <c:w val="0.73705286420436977"/>
          <c:h val="0.65169303161429148"/>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('Bus Programmable Thermostat'!$B$11,'Bus Programmable Thermostat'!$C$11,'Bus Programmable Thermostat'!$F$11,'Bus Programmable Thermostat'!$E$11)</c:f>
              <c:strCache>
                <c:ptCount val="4"/>
                <c:pt idx="0">
                  <c:v>Reported Savings</c:v>
                </c:pt>
                <c:pt idx="1">
                  <c:v>Verified Savings</c:v>
                </c:pt>
                <c:pt idx="2">
                  <c:v>Verified Savings</c:v>
                </c:pt>
                <c:pt idx="3">
                  <c:v>MEEIA 3-Year Target</c:v>
                </c:pt>
              </c:strCache>
            </c:strRef>
          </c:cat>
          <c:val>
            <c:numRef>
              <c:f>('Bus Programmable Thermostat'!$B$12,'Bus Programmable Thermostat'!$C$12,'Bus Programmable Thermostat'!$F$12,'Bus Programmable Thermostat'!$E$12)</c:f>
              <c:numCache>
                <c:formatCode>#,##0</c:formatCode>
                <c:ptCount val="4"/>
                <c:pt idx="0">
                  <c:v>39732</c:v>
                </c:pt>
                <c:pt idx="1">
                  <c:v>31866</c:v>
                </c:pt>
                <c:pt idx="2">
                  <c:v>31866</c:v>
                </c:pt>
                <c:pt idx="3">
                  <c:v>98406.000000000349</c:v>
                </c:pt>
              </c:numCache>
            </c:numRef>
          </c:val>
          <c:extLst>
            <c:ext xmlns:c16="http://schemas.microsoft.com/office/drawing/2014/chart" uri="{C3380CC4-5D6E-409C-BE32-E72D297353CC}">
              <c16:uniqueId val="{00000000-F278-4681-A0B4-45F473E77D3F}"/>
            </c:ext>
          </c:extLst>
        </c:ser>
        <c:dLbls>
          <c:dLblPos val="outEnd"/>
          <c:showLegendKey val="0"/>
          <c:showVal val="1"/>
          <c:showCatName val="0"/>
          <c:showSerName val="0"/>
          <c:showPercent val="0"/>
          <c:showBubbleSize val="0"/>
        </c:dLbls>
        <c:gapWidth val="219"/>
        <c:overlap val="-27"/>
        <c:axId val="632611664"/>
        <c:axId val="632612056"/>
      </c:barChart>
      <c:catAx>
        <c:axId val="6326116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632612056"/>
        <c:crosses val="autoZero"/>
        <c:auto val="1"/>
        <c:lblAlgn val="ctr"/>
        <c:lblOffset val="100"/>
        <c:noMultiLvlLbl val="0"/>
      </c:catAx>
      <c:valAx>
        <c:axId val="63261205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a:t>(kWh)</a:t>
                </a:r>
              </a:p>
            </c:rich>
          </c:tx>
          <c:overlay val="0"/>
          <c:spPr>
            <a:noFill/>
            <a:ln>
              <a:noFill/>
            </a:ln>
            <a:effectLst/>
          </c:spPr>
          <c:txPr>
            <a:bodyPr rot="-54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_(* #,##0_);_(* \(#,##0\);_(* &quot;-&quot;_);_(@_)" sourceLinked="0"/>
        <c:majorTickMark val="none"/>
        <c:minorTickMark val="none"/>
        <c:tickLblPos val="nextTo"/>
        <c:spPr>
          <a:noFill/>
          <a:ln>
            <a:noFill/>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632611664"/>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400" b="1">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587213553917151"/>
          <c:y val="5.3470136803470139E-2"/>
          <c:w val="0.81853694691011192"/>
          <c:h val="0.63083884409343727"/>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('Bus Programmable Thermostat'!$B$11,'Bus Programmable Thermostat'!$C$11,'Bus Programmable Thermostat'!$F$11,'Bus Programmable Thermostat'!$E$11)</c:f>
              <c:strCache>
                <c:ptCount val="4"/>
                <c:pt idx="0">
                  <c:v>Reported Savings</c:v>
                </c:pt>
                <c:pt idx="1">
                  <c:v>Verified Savings</c:v>
                </c:pt>
                <c:pt idx="2">
                  <c:v>Verified Savings</c:v>
                </c:pt>
                <c:pt idx="3">
                  <c:v>MEEIA 3-Year Target</c:v>
                </c:pt>
              </c:strCache>
            </c:strRef>
          </c:cat>
          <c:val>
            <c:numRef>
              <c:f>('Bus Programmable Thermostat'!$B$13,'Bus Programmable Thermostat'!$C$13,'Bus Programmable Thermostat'!$F$13,'Bus Programmable Thermostat'!$E$13)</c:f>
              <c:numCache>
                <c:formatCode>#,##0</c:formatCode>
                <c:ptCount val="4"/>
                <c:pt idx="0">
                  <c:v>108.36</c:v>
                </c:pt>
                <c:pt idx="1">
                  <c:v>84.42</c:v>
                </c:pt>
                <c:pt idx="2">
                  <c:v>84.42</c:v>
                </c:pt>
                <c:pt idx="3">
                  <c:v>268.38</c:v>
                </c:pt>
              </c:numCache>
            </c:numRef>
          </c:val>
          <c:extLst>
            <c:ext xmlns:c16="http://schemas.microsoft.com/office/drawing/2014/chart" uri="{C3380CC4-5D6E-409C-BE32-E72D297353CC}">
              <c16:uniqueId val="{00000000-B126-45FC-BA98-5A204690C0DD}"/>
            </c:ext>
          </c:extLst>
        </c:ser>
        <c:dLbls>
          <c:dLblPos val="outEnd"/>
          <c:showLegendKey val="0"/>
          <c:showVal val="1"/>
          <c:showCatName val="0"/>
          <c:showSerName val="0"/>
          <c:showPercent val="0"/>
          <c:showBubbleSize val="0"/>
        </c:dLbls>
        <c:gapWidth val="219"/>
        <c:overlap val="-27"/>
        <c:axId val="632612448"/>
        <c:axId val="632613624"/>
      </c:barChart>
      <c:catAx>
        <c:axId val="6326124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632613624"/>
        <c:crosses val="autoZero"/>
        <c:auto val="1"/>
        <c:lblAlgn val="ctr"/>
        <c:lblOffset val="100"/>
        <c:noMultiLvlLbl val="0"/>
      </c:catAx>
      <c:valAx>
        <c:axId val="63261362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a:t>(kW)</a:t>
                </a:r>
              </a:p>
            </c:rich>
          </c:tx>
          <c:overlay val="0"/>
          <c:spPr>
            <a:noFill/>
            <a:ln>
              <a:noFill/>
            </a:ln>
            <a:effectLst/>
          </c:spPr>
          <c:txPr>
            <a:bodyPr rot="-54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_(* #,##0_);_(* \(#,##0\);_(* &quot;-&quot;_);_(@_)" sourceLinked="0"/>
        <c:majorTickMark val="none"/>
        <c:minorTickMark val="none"/>
        <c:tickLblPos val="nextTo"/>
        <c:spPr>
          <a:noFill/>
          <a:ln>
            <a:noFill/>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632612448"/>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400" b="1">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6451757914682777"/>
          <c:y val="5.3470136803470139E-2"/>
          <c:w val="0.70989150330245565"/>
          <c:h val="0.64335135660594989"/>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('Res Programmable Thermostat'!$B$11,'Res Programmable Thermostat'!$C$11,'Res Programmable Thermostat'!$F$11,'Res Programmable Thermostat'!$E$11)</c:f>
              <c:strCache>
                <c:ptCount val="4"/>
                <c:pt idx="0">
                  <c:v>Reported Savings</c:v>
                </c:pt>
                <c:pt idx="1">
                  <c:v>Verified Savings</c:v>
                </c:pt>
                <c:pt idx="2">
                  <c:v>Verified Savings</c:v>
                </c:pt>
                <c:pt idx="3">
                  <c:v>MEEIA 3-Year Target</c:v>
                </c:pt>
              </c:strCache>
            </c:strRef>
          </c:cat>
          <c:val>
            <c:numRef>
              <c:f>('Res Programmable Thermostat'!$B$12,'Res Programmable Thermostat'!$C$12,'Res Programmable Thermostat'!$F$12,'Res Programmable Thermostat'!$E$12)</c:f>
              <c:numCache>
                <c:formatCode>#,##0</c:formatCode>
                <c:ptCount val="4"/>
                <c:pt idx="0">
                  <c:v>2396856</c:v>
                </c:pt>
                <c:pt idx="1">
                  <c:v>2143668</c:v>
                </c:pt>
                <c:pt idx="2">
                  <c:v>2143668</c:v>
                </c:pt>
                <c:pt idx="3">
                  <c:v>4388076.0000000037</c:v>
                </c:pt>
              </c:numCache>
            </c:numRef>
          </c:val>
          <c:extLst>
            <c:ext xmlns:c16="http://schemas.microsoft.com/office/drawing/2014/chart" uri="{C3380CC4-5D6E-409C-BE32-E72D297353CC}">
              <c16:uniqueId val="{00000000-8495-4F97-8AD7-3FADB7ED23F9}"/>
            </c:ext>
          </c:extLst>
        </c:ser>
        <c:dLbls>
          <c:dLblPos val="outEnd"/>
          <c:showLegendKey val="0"/>
          <c:showVal val="1"/>
          <c:showCatName val="0"/>
          <c:showSerName val="0"/>
          <c:showPercent val="0"/>
          <c:showBubbleSize val="0"/>
        </c:dLbls>
        <c:gapWidth val="219"/>
        <c:overlap val="-27"/>
        <c:axId val="632621464"/>
        <c:axId val="632610880"/>
      </c:barChart>
      <c:catAx>
        <c:axId val="6326214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632610880"/>
        <c:crosses val="autoZero"/>
        <c:auto val="1"/>
        <c:lblAlgn val="ctr"/>
        <c:lblOffset val="100"/>
        <c:noMultiLvlLbl val="0"/>
      </c:catAx>
      <c:valAx>
        <c:axId val="63261088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a:t>(kWh)</a:t>
                </a:r>
              </a:p>
            </c:rich>
          </c:tx>
          <c:layout>
            <c:manualLayout>
              <c:xMode val="edge"/>
              <c:yMode val="edge"/>
              <c:x val="2.3264470500651406E-3"/>
              <c:y val="0.33579379904839224"/>
            </c:manualLayout>
          </c:layout>
          <c:overlay val="0"/>
          <c:spPr>
            <a:noFill/>
            <a:ln>
              <a:noFill/>
            </a:ln>
            <a:effectLst/>
          </c:spPr>
          <c:txPr>
            <a:bodyPr rot="-54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_(* #,##0_);_(* \(#,##0\);_(* &quot;-&quot;_);_(@_)" sourceLinked="0"/>
        <c:majorTickMark val="none"/>
        <c:minorTickMark val="none"/>
        <c:tickLblPos val="nextTo"/>
        <c:spPr>
          <a:noFill/>
          <a:ln>
            <a:noFill/>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632621464"/>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400" b="1">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924473636775302"/>
          <c:y val="5.3470136803470139E-2"/>
          <c:w val="0.75516434608153038"/>
          <c:h val="0.64752219411012069"/>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('Res Programmable Thermostat'!$B$11,'Res Programmable Thermostat'!$C$11,'Res Programmable Thermostat'!$F$11,'Res Programmable Thermostat'!$E$11)</c:f>
              <c:strCache>
                <c:ptCount val="4"/>
                <c:pt idx="0">
                  <c:v>Reported Savings</c:v>
                </c:pt>
                <c:pt idx="1">
                  <c:v>Verified Savings</c:v>
                </c:pt>
                <c:pt idx="2">
                  <c:v>Verified Savings</c:v>
                </c:pt>
                <c:pt idx="3">
                  <c:v>MEEIA 3-Year Target</c:v>
                </c:pt>
              </c:strCache>
            </c:strRef>
          </c:cat>
          <c:val>
            <c:numRef>
              <c:f>('Res Programmable Thermostat'!$B$13,'Res Programmable Thermostat'!$C$13,'Res Programmable Thermostat'!$F$13,'Res Programmable Thermostat'!$E$13)</c:f>
              <c:numCache>
                <c:formatCode>#,##0</c:formatCode>
                <c:ptCount val="4"/>
                <c:pt idx="0">
                  <c:v>6558.3</c:v>
                </c:pt>
                <c:pt idx="1">
                  <c:v>5017.32</c:v>
                </c:pt>
                <c:pt idx="2">
                  <c:v>5017.32</c:v>
                </c:pt>
                <c:pt idx="3">
                  <c:v>11967.479999999998</c:v>
                </c:pt>
              </c:numCache>
            </c:numRef>
          </c:val>
          <c:extLst>
            <c:ext xmlns:c16="http://schemas.microsoft.com/office/drawing/2014/chart" uri="{C3380CC4-5D6E-409C-BE32-E72D297353CC}">
              <c16:uniqueId val="{00000000-E62B-4FD8-984A-4208EF7D8FA2}"/>
            </c:ext>
          </c:extLst>
        </c:ser>
        <c:dLbls>
          <c:dLblPos val="outEnd"/>
          <c:showLegendKey val="0"/>
          <c:showVal val="1"/>
          <c:showCatName val="0"/>
          <c:showSerName val="0"/>
          <c:showPercent val="0"/>
          <c:showBubbleSize val="0"/>
        </c:dLbls>
        <c:gapWidth val="219"/>
        <c:overlap val="-27"/>
        <c:axId val="632618720"/>
        <c:axId val="632621072"/>
      </c:barChart>
      <c:catAx>
        <c:axId val="6326187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632621072"/>
        <c:crosses val="autoZero"/>
        <c:auto val="1"/>
        <c:lblAlgn val="ctr"/>
        <c:lblOffset val="100"/>
        <c:noMultiLvlLbl val="0"/>
      </c:catAx>
      <c:valAx>
        <c:axId val="63262107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a:t>(kW)</a:t>
                </a:r>
              </a:p>
            </c:rich>
          </c:tx>
          <c:overlay val="0"/>
          <c:spPr>
            <a:noFill/>
            <a:ln>
              <a:noFill/>
            </a:ln>
            <a:effectLst/>
          </c:spPr>
          <c:txPr>
            <a:bodyPr rot="-54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_(* #,##0_);_(* \(#,##0\);_(* &quot;-&quot;_);_(@_)" sourceLinked="0"/>
        <c:majorTickMark val="none"/>
        <c:minorTickMark val="none"/>
        <c:tickLblPos val="nextTo"/>
        <c:spPr>
          <a:noFill/>
          <a:ln>
            <a:noFill/>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63261872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400" b="1">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924473636775302"/>
          <c:y val="5.3470136803470139E-2"/>
          <c:w val="0.75516434608153038"/>
          <c:h val="0.65169303161429148"/>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('Demand Response Incentive'!$B$11,'Demand Response Incentive'!$C$11,'Demand Response Incentive'!$F$11,'Demand Response Incentive'!$E$11)</c:f>
              <c:strCache>
                <c:ptCount val="4"/>
                <c:pt idx="0">
                  <c:v>Reported Savings</c:v>
                </c:pt>
                <c:pt idx="1">
                  <c:v>Verified Savings</c:v>
                </c:pt>
                <c:pt idx="2">
                  <c:v>Verified Savings</c:v>
                </c:pt>
                <c:pt idx="3">
                  <c:v>MEEIA 3-Year Target</c:v>
                </c:pt>
              </c:strCache>
            </c:strRef>
          </c:cat>
          <c:val>
            <c:numRef>
              <c:f>('Demand Response Incentive'!$B$13,'Demand Response Incentive'!$C$13,'Demand Response Incentive'!$F$13,'Demand Response Incentive'!$E$13)</c:f>
              <c:numCache>
                <c:formatCode>#,##0</c:formatCode>
                <c:ptCount val="4"/>
                <c:pt idx="0">
                  <c:v>10034</c:v>
                </c:pt>
                <c:pt idx="1">
                  <c:v>13200</c:v>
                </c:pt>
                <c:pt idx="2">
                  <c:v>13200</c:v>
                </c:pt>
                <c:pt idx="3">
                  <c:v>15000</c:v>
                </c:pt>
              </c:numCache>
            </c:numRef>
          </c:val>
          <c:extLst>
            <c:ext xmlns:c16="http://schemas.microsoft.com/office/drawing/2014/chart" uri="{C3380CC4-5D6E-409C-BE32-E72D297353CC}">
              <c16:uniqueId val="{00000000-6164-4B02-B427-C83608B42D98}"/>
            </c:ext>
          </c:extLst>
        </c:ser>
        <c:dLbls>
          <c:dLblPos val="outEnd"/>
          <c:showLegendKey val="0"/>
          <c:showVal val="1"/>
          <c:showCatName val="0"/>
          <c:showSerName val="0"/>
          <c:showPercent val="0"/>
          <c:showBubbleSize val="0"/>
        </c:dLbls>
        <c:gapWidth val="219"/>
        <c:overlap val="-27"/>
        <c:axId val="632614016"/>
        <c:axId val="632614408"/>
      </c:barChart>
      <c:catAx>
        <c:axId val="6326140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632614408"/>
        <c:crosses val="autoZero"/>
        <c:auto val="1"/>
        <c:lblAlgn val="ctr"/>
        <c:lblOffset val="100"/>
        <c:noMultiLvlLbl val="0"/>
      </c:catAx>
      <c:valAx>
        <c:axId val="63261440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a:t>(kW)</a:t>
                </a:r>
              </a:p>
            </c:rich>
          </c:tx>
          <c:overlay val="0"/>
          <c:spPr>
            <a:noFill/>
            <a:ln>
              <a:noFill/>
            </a:ln>
            <a:effectLst/>
          </c:spPr>
          <c:txPr>
            <a:bodyPr rot="-54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_(* #,##0_);_(* \(#,##0\);_(* &quot;-&quot;_);_(@_)" sourceLinked="0"/>
        <c:majorTickMark val="none"/>
        <c:minorTickMark val="none"/>
        <c:tickLblPos val="nextTo"/>
        <c:spPr>
          <a:noFill/>
          <a:ln>
            <a:noFill/>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632614016"/>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400" b="1">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spPr>
            <a:ln>
              <a:noFill/>
            </a:ln>
          </c:spPr>
          <c:dPt>
            <c:idx val="0"/>
            <c:bubble3D val="0"/>
            <c:spPr>
              <a:solidFill>
                <a:schemeClr val="accent1"/>
              </a:solidFill>
              <a:ln w="19050">
                <a:noFill/>
              </a:ln>
              <a:effectLst/>
            </c:spPr>
            <c:extLst>
              <c:ext xmlns:c16="http://schemas.microsoft.com/office/drawing/2014/chart" uri="{C3380CC4-5D6E-409C-BE32-E72D297353CC}">
                <c16:uniqueId val="{00000001-FBD4-4403-AAD9-DF919D2A83B9}"/>
              </c:ext>
            </c:extLst>
          </c:dPt>
          <c:dPt>
            <c:idx val="1"/>
            <c:bubble3D val="0"/>
            <c:spPr>
              <a:solidFill>
                <a:schemeClr val="accent5"/>
              </a:solidFill>
              <a:ln w="19050">
                <a:noFill/>
              </a:ln>
              <a:effectLst/>
            </c:spPr>
            <c:extLst>
              <c:ext xmlns:c16="http://schemas.microsoft.com/office/drawing/2014/chart" uri="{C3380CC4-5D6E-409C-BE32-E72D297353CC}">
                <c16:uniqueId val="{00000003-FBD4-4403-AAD9-DF919D2A83B9}"/>
              </c:ext>
            </c:extLst>
          </c:dPt>
          <c:dPt>
            <c:idx val="2"/>
            <c:bubble3D val="0"/>
            <c:spPr>
              <a:solidFill>
                <a:schemeClr val="accent3"/>
              </a:solidFill>
              <a:ln w="19050">
                <a:noFill/>
              </a:ln>
              <a:effectLst/>
            </c:spPr>
            <c:extLst>
              <c:ext xmlns:c16="http://schemas.microsoft.com/office/drawing/2014/chart" uri="{C3380CC4-5D6E-409C-BE32-E72D297353CC}">
                <c16:uniqueId val="{00000005-FBD4-4403-AAD9-DF919D2A83B9}"/>
              </c:ext>
            </c:extLst>
          </c:dPt>
          <c:dPt>
            <c:idx val="3"/>
            <c:bubble3D val="0"/>
            <c:spPr>
              <a:solidFill>
                <a:schemeClr val="accent4"/>
              </a:solidFill>
              <a:ln w="19050">
                <a:noFill/>
              </a:ln>
              <a:effectLst/>
            </c:spPr>
            <c:extLst>
              <c:ext xmlns:c16="http://schemas.microsoft.com/office/drawing/2014/chart" uri="{C3380CC4-5D6E-409C-BE32-E72D297353CC}">
                <c16:uniqueId val="{00000007-FBD4-4403-AAD9-DF919D2A83B9}"/>
              </c:ext>
            </c:extLst>
          </c:dPt>
          <c:dPt>
            <c:idx val="4"/>
            <c:bubble3D val="0"/>
            <c:spPr>
              <a:solidFill>
                <a:schemeClr val="accent5"/>
              </a:solidFill>
              <a:ln w="19050">
                <a:noFill/>
              </a:ln>
              <a:effectLst/>
            </c:spPr>
            <c:extLst>
              <c:ext xmlns:c16="http://schemas.microsoft.com/office/drawing/2014/chart" uri="{C3380CC4-5D6E-409C-BE32-E72D297353CC}">
                <c16:uniqueId val="{00000009-03AA-4C3A-8A6A-1C9462C2A8C6}"/>
              </c:ext>
            </c:extLst>
          </c:dPt>
          <c:dPt>
            <c:idx val="5"/>
            <c:bubble3D val="0"/>
            <c:spPr>
              <a:solidFill>
                <a:schemeClr val="accent6"/>
              </a:solidFill>
              <a:ln w="19050">
                <a:noFill/>
              </a:ln>
              <a:effectLst/>
            </c:spPr>
            <c:extLst>
              <c:ext xmlns:c16="http://schemas.microsoft.com/office/drawing/2014/chart" uri="{C3380CC4-5D6E-409C-BE32-E72D297353CC}">
                <c16:uniqueId val="{0000000B-03AA-4C3A-8A6A-1C9462C2A8C6}"/>
              </c:ext>
            </c:extLst>
          </c:dPt>
          <c:dLbls>
            <c:dLbl>
              <c:idx val="0"/>
              <c:layout>
                <c:manualLayout>
                  <c:x val="1.1631777288307972E-2"/>
                  <c:y val="2.5490385398521883E-2"/>
                </c:manualLayout>
              </c:layout>
              <c:tx>
                <c:rich>
                  <a:bodyPr/>
                  <a:lstStyle/>
                  <a:p>
                    <a:fld id="{839B3402-6DD4-4F36-9D17-449A7FABC49F}" type="CATEGORYNAME">
                      <a:rPr lang="en-US"/>
                      <a:pPr/>
                      <a:t>[CATEGORY NAME]</a:t>
                    </a:fld>
                    <a:r>
                      <a:rPr lang="en-US"/>
                      <a:t>, </a:t>
                    </a:r>
                    <a:fld id="{F5ED1B5C-F7BA-4837-94E3-0C845C6D8EF7}" type="VALUE">
                      <a:rPr lang="en-US"/>
                      <a:pPr/>
                      <a:t>[VALUE]</a:t>
                    </a:fld>
                    <a:r>
                      <a:rPr lang="en-US"/>
                      <a:t>kW</a:t>
                    </a:r>
                  </a:p>
                </c:rich>
              </c:tx>
              <c:dLblPos val="bestFit"/>
              <c:showLegendKey val="0"/>
              <c:showVal val="1"/>
              <c:showCatName val="1"/>
              <c:showSerName val="0"/>
              <c:showPercent val="0"/>
              <c:showBubbleSize val="0"/>
              <c:extLst>
                <c:ext xmlns:c15="http://schemas.microsoft.com/office/drawing/2012/chart" uri="{CE6537A1-D6FC-4f65-9D91-7224C49458BB}">
                  <c15:layout>
                    <c:manualLayout>
                      <c:w val="0.3212875989368677"/>
                      <c:h val="0.14133862831469296"/>
                    </c:manualLayout>
                  </c15:layout>
                  <c15:dlblFieldTable/>
                  <c15:showDataLabelsRange val="0"/>
                </c:ext>
                <c:ext xmlns:c16="http://schemas.microsoft.com/office/drawing/2014/chart" uri="{C3380CC4-5D6E-409C-BE32-E72D297353CC}">
                  <c16:uniqueId val="{00000001-FBD4-4403-AAD9-DF919D2A83B9}"/>
                </c:ext>
              </c:extLst>
            </c:dLbl>
            <c:dLbl>
              <c:idx val="1"/>
              <c:layout>
                <c:manualLayout>
                  <c:x val="6.2358856106135814E-3"/>
                  <c:y val="-7.0461866065540613E-2"/>
                </c:manualLayout>
              </c:layout>
              <c:tx>
                <c:rich>
                  <a:bodyPr/>
                  <a:lstStyle/>
                  <a:p>
                    <a:fld id="{19ED202E-DF04-42CF-A8CD-85E0C97DEBB0}" type="CATEGORYNAME">
                      <a:rPr lang="en-US"/>
                      <a:pPr/>
                      <a:t>[CATEGORY NAME]</a:t>
                    </a:fld>
                    <a:r>
                      <a:rPr lang="en-US" baseline="0"/>
                      <a:t>,</a:t>
                    </a:r>
                    <a:fld id="{15BDC73E-F9CE-402B-80B7-FA39A8B5C674}" type="VALUE">
                      <a:rPr lang="en-US" baseline="0"/>
                      <a:pPr/>
                      <a:t>[VALUE]</a:t>
                    </a:fld>
                    <a:r>
                      <a:rPr lang="en-US" baseline="0"/>
                      <a:t>kW</a:t>
                    </a:r>
                  </a:p>
                </c:rich>
              </c:tx>
              <c:dLblPos val="bestFit"/>
              <c:showLegendKey val="0"/>
              <c:showVal val="1"/>
              <c:showCatName val="1"/>
              <c:showSerName val="0"/>
              <c:showPercent val="0"/>
              <c:showBubbleSize val="0"/>
              <c:extLst>
                <c:ext xmlns:c15="http://schemas.microsoft.com/office/drawing/2012/chart" uri="{CE6537A1-D6FC-4f65-9D91-7224C49458BB}">
                  <c15:layout>
                    <c:manualLayout>
                      <c:w val="0.13311765154146349"/>
                      <c:h val="0.15128021722509913"/>
                    </c:manualLayout>
                  </c15:layout>
                  <c15:dlblFieldTable/>
                  <c15:showDataLabelsRange val="0"/>
                </c:ext>
                <c:ext xmlns:c16="http://schemas.microsoft.com/office/drawing/2014/chart" uri="{C3380CC4-5D6E-409C-BE32-E72D297353CC}">
                  <c16:uniqueId val="{00000003-FBD4-4403-AAD9-DF919D2A83B9}"/>
                </c:ext>
              </c:extLst>
            </c:dLbl>
            <c:dLbl>
              <c:idx val="2"/>
              <c:layout>
                <c:manualLayout>
                  <c:x val="8.4903501907320128E-2"/>
                  <c:y val="-2.6054597904991606E-3"/>
                </c:manualLayout>
              </c:layout>
              <c:tx>
                <c:rich>
                  <a:bodyPr/>
                  <a:lstStyle/>
                  <a:p>
                    <a:fld id="{DD09D5E6-9662-4F25-886B-285FE62E2D1D}" type="CATEGORYNAME">
                      <a:rPr lang="en-US"/>
                      <a:pPr/>
                      <a:t>[CATEGORY NAME]</a:t>
                    </a:fld>
                    <a:r>
                      <a:rPr lang="en-US" baseline="0"/>
                      <a:t>, </a:t>
                    </a:r>
                    <a:fld id="{713ECBE6-DC5A-4A68-861F-83DDBC7BA459}" type="VALUE">
                      <a:rPr lang="en-US" baseline="0"/>
                      <a:pPr/>
                      <a:t>[VALUE]</a:t>
                    </a:fld>
                    <a:r>
                      <a:rPr lang="en-US" baseline="0"/>
                      <a:t>kW</a:t>
                    </a:r>
                  </a:p>
                </c:rich>
              </c:tx>
              <c:showLegendKey val="0"/>
              <c:showVal val="1"/>
              <c:showCatName val="1"/>
              <c:showSerName val="0"/>
              <c:showPercent val="0"/>
              <c:showBubbleSize val="0"/>
              <c:extLst>
                <c:ext xmlns:c15="http://schemas.microsoft.com/office/drawing/2012/chart" uri="{CE6537A1-D6FC-4f65-9D91-7224C49458BB}">
                  <c15:layout>
                    <c:manualLayout>
                      <c:w val="0.15699908847239988"/>
                      <c:h val="0.1796655579463978"/>
                    </c:manualLayout>
                  </c15:layout>
                  <c15:dlblFieldTable/>
                  <c15:showDataLabelsRange val="0"/>
                </c:ext>
                <c:ext xmlns:c16="http://schemas.microsoft.com/office/drawing/2014/chart" uri="{C3380CC4-5D6E-409C-BE32-E72D297353CC}">
                  <c16:uniqueId val="{00000005-FBD4-4403-AAD9-DF919D2A83B9}"/>
                </c:ext>
              </c:extLst>
            </c:dLbl>
            <c:dLbl>
              <c:idx val="3"/>
              <c:layout>
                <c:manualLayout>
                  <c:x val="-1.5740520918972229E-2"/>
                  <c:y val="1.8322127902180397E-2"/>
                </c:manualLayout>
              </c:layout>
              <c:tx>
                <c:rich>
                  <a:bodyPr/>
                  <a:lstStyle/>
                  <a:p>
                    <a:fld id="{7AF259B9-71BA-45D4-B77D-66FDDCF31490}" type="CATEGORYNAME">
                      <a:rPr lang="en-US"/>
                      <a:pPr/>
                      <a:t>[CATEGORY NAME]</a:t>
                    </a:fld>
                    <a:r>
                      <a:rPr lang="en-US" baseline="0"/>
                      <a:t>, </a:t>
                    </a:r>
                    <a:fld id="{C7E550A1-1E3A-4759-AB4B-E0894B5A99F2}" type="VALUE">
                      <a:rPr lang="en-US" baseline="0"/>
                      <a:pPr/>
                      <a:t>[VALUE]</a:t>
                    </a:fld>
                    <a:r>
                      <a:rPr lang="en-US" baseline="0"/>
                      <a:t>kW</a:t>
                    </a:r>
                  </a:p>
                </c:rich>
              </c:tx>
              <c:showLegendKey val="0"/>
              <c:showVal val="1"/>
              <c:showCatName val="1"/>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7-FBD4-4403-AAD9-DF919D2A83B9}"/>
                </c:ext>
              </c:extLst>
            </c:dLbl>
            <c:dLbl>
              <c:idx val="4"/>
              <c:layout>
                <c:manualLayout>
                  <c:x val="1.2402344179339391E-2"/>
                  <c:y val="4.5033714817179347E-2"/>
                </c:manualLayout>
              </c:layout>
              <c:tx>
                <c:rich>
                  <a:bodyPr/>
                  <a:lstStyle/>
                  <a:p>
                    <a:fld id="{D2F3F252-EBAD-46E5-8624-4DEBD1B52EB1}" type="CATEGORYNAME">
                      <a:rPr lang="en-US"/>
                      <a:pPr/>
                      <a:t>[CATEGORY NAME]</a:t>
                    </a:fld>
                    <a:r>
                      <a:rPr lang="en-US" baseline="0"/>
                      <a:t>, </a:t>
                    </a:r>
                    <a:fld id="{4D30F523-0D35-4EC2-B703-856063F95DC6}" type="VALUE">
                      <a:rPr lang="en-US" baseline="0"/>
                      <a:pPr/>
                      <a:t>[VALUE]</a:t>
                    </a:fld>
                    <a:r>
                      <a:rPr lang="en-US" baseline="0"/>
                      <a:t>kW</a:t>
                    </a:r>
                  </a:p>
                </c:rich>
              </c:tx>
              <c:dLblPos val="bestFit"/>
              <c:showLegendKey val="0"/>
              <c:showVal val="1"/>
              <c:showCatName val="1"/>
              <c:showSerName val="0"/>
              <c:showPercent val="0"/>
              <c:showBubbleSize val="0"/>
              <c:extLst>
                <c:ext xmlns:c15="http://schemas.microsoft.com/office/drawing/2012/chart" uri="{CE6537A1-D6FC-4f65-9D91-7224C49458BB}">
                  <c15:layout>
                    <c:manualLayout>
                      <c:w val="0.27965672858514423"/>
                      <c:h val="0.20841802168021681"/>
                    </c:manualLayout>
                  </c15:layout>
                  <c15:dlblFieldTable/>
                  <c15:showDataLabelsRange val="0"/>
                </c:ext>
                <c:ext xmlns:c16="http://schemas.microsoft.com/office/drawing/2014/chart" uri="{C3380CC4-5D6E-409C-BE32-E72D297353CC}">
                  <c16:uniqueId val="{00000009-03AA-4C3A-8A6A-1C9462C2A8C6}"/>
                </c:ext>
              </c:extLst>
            </c:dLbl>
            <c:dLbl>
              <c:idx val="5"/>
              <c:layout>
                <c:manualLayout>
                  <c:x val="-5.116653917004093E-2"/>
                  <c:y val="-4.2343853039390937E-3"/>
                </c:manualLayout>
              </c:layout>
              <c:tx>
                <c:rich>
                  <a:bodyPr/>
                  <a:lstStyle/>
                  <a:p>
                    <a:fld id="{4670453B-A0A9-4087-9D32-61D0E7D94DDD}" type="CATEGORYNAME">
                      <a:rPr lang="en-US"/>
                      <a:pPr/>
                      <a:t>[CATEGORY NAME]</a:t>
                    </a:fld>
                    <a:r>
                      <a:rPr lang="en-US" baseline="0"/>
                      <a:t>, </a:t>
                    </a:r>
                    <a:fld id="{B0EBB8A1-17D3-41ED-B81F-EB455E77462B}" type="VALUE">
                      <a:rPr lang="en-US" baseline="0"/>
                      <a:pPr/>
                      <a:t>[VALUE]</a:t>
                    </a:fld>
                    <a:r>
                      <a:rPr lang="en-US" baseline="0"/>
                      <a:t>kW</a:t>
                    </a:r>
                  </a:p>
                </c:rich>
              </c:tx>
              <c:dLblPos val="bestFit"/>
              <c:showLegendKey val="0"/>
              <c:showVal val="1"/>
              <c:showCatName val="1"/>
              <c:showSerName val="0"/>
              <c:showPercent val="0"/>
              <c:showBubbleSize val="0"/>
              <c:extLst>
                <c:ext xmlns:c15="http://schemas.microsoft.com/office/drawing/2012/chart" uri="{CE6537A1-D6FC-4f65-9D91-7224C49458BB}">
                  <c15:layout>
                    <c:manualLayout>
                      <c:w val="0.27626100757505812"/>
                      <c:h val="0.15330619333244005"/>
                    </c:manualLayout>
                  </c15:layout>
                  <c15:dlblFieldTable/>
                  <c15:showDataLabelsRange val="0"/>
                </c:ext>
                <c:ext xmlns:c16="http://schemas.microsoft.com/office/drawing/2014/chart" uri="{C3380CC4-5D6E-409C-BE32-E72D297353CC}">
                  <c16:uniqueId val="{0000000B-03AA-4C3A-8A6A-1C9462C2A8C6}"/>
                </c:ext>
              </c:extLst>
            </c:dLbl>
            <c:spPr>
              <a:noFill/>
              <a:ln>
                <a:noFill/>
              </a:ln>
              <a:effectLst/>
            </c:spPr>
            <c:txPr>
              <a:bodyPr rot="0" spcFirstLastPara="1" vertOverflow="ellipsis" vert="horz" wrap="square" anchor="ctr" anchorCtr="1"/>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dLblPos val="outEnd"/>
            <c:showLegendKey val="0"/>
            <c:showVal val="1"/>
            <c:showCatName val="1"/>
            <c:showSerName val="0"/>
            <c:showPercent val="0"/>
            <c:showBubbleSize val="0"/>
            <c:showLeaderLines val="1"/>
            <c:leaderLines>
              <c:spPr>
                <a:ln w="9525" cap="flat" cmpd="sng" algn="ctr">
                  <a:solidFill>
                    <a:schemeClr val="tx1"/>
                  </a:solidFill>
                  <a:round/>
                </a:ln>
                <a:effectLst/>
              </c:spPr>
            </c:leaderLines>
            <c:extLst>
              <c:ext xmlns:c15="http://schemas.microsoft.com/office/drawing/2012/chart" uri="{CE6537A1-D6FC-4f65-9D91-7224C49458BB}"/>
            </c:extLst>
          </c:dLbls>
          <c:cat>
            <c:strRef>
              <c:f>'Business EER - Custom'!$A$27:$A$32</c:f>
              <c:strCache>
                <c:ptCount val="6"/>
                <c:pt idx="0">
                  <c:v>Building Optimization</c:v>
                </c:pt>
                <c:pt idx="1">
                  <c:v>HVAC</c:v>
                </c:pt>
                <c:pt idx="2">
                  <c:v>Lighting</c:v>
                </c:pt>
                <c:pt idx="3">
                  <c:v>Misc Custom</c:v>
                </c:pt>
                <c:pt idx="4">
                  <c:v>Motors, Drives &amp; Compressors</c:v>
                </c:pt>
                <c:pt idx="5">
                  <c:v>New Construction</c:v>
                </c:pt>
              </c:strCache>
            </c:strRef>
          </c:cat>
          <c:val>
            <c:numRef>
              <c:f>'Business EER - Custom'!$F$27:$F$32</c:f>
              <c:numCache>
                <c:formatCode>_(* #,##0_);_(* \(#,##0\);_(* "-"??_);_(@_)</c:formatCode>
                <c:ptCount val="6"/>
                <c:pt idx="0">
                  <c:v>110.36</c:v>
                </c:pt>
                <c:pt idx="1">
                  <c:v>5.88</c:v>
                </c:pt>
                <c:pt idx="2">
                  <c:v>181.15</c:v>
                </c:pt>
                <c:pt idx="3">
                  <c:v>17.100000000000001</c:v>
                </c:pt>
                <c:pt idx="4">
                  <c:v>93.82</c:v>
                </c:pt>
                <c:pt idx="5">
                  <c:v>29.62</c:v>
                </c:pt>
              </c:numCache>
            </c:numRef>
          </c:val>
          <c:extLst>
            <c:ext xmlns:c16="http://schemas.microsoft.com/office/drawing/2014/chart" uri="{C3380CC4-5D6E-409C-BE32-E72D297353CC}">
              <c16:uniqueId val="{00000008-FBD4-4403-AAD9-DF919D2A83B9}"/>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600"/>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8262906102398844"/>
          <c:y val="5.3470136803470139E-2"/>
          <c:w val="0.69178002142529504"/>
          <c:h val="0.65169303161429148"/>
        </c:manualLayout>
      </c:layout>
      <c:barChart>
        <c:barDir val="col"/>
        <c:grouping val="clustered"/>
        <c:varyColors val="0"/>
        <c:ser>
          <c:idx val="0"/>
          <c:order val="0"/>
          <c:spPr>
            <a:solidFill>
              <a:schemeClr val="accent1"/>
            </a:solidFill>
            <a:ln>
              <a:noFill/>
            </a:ln>
            <a:effectLst/>
          </c:spPr>
          <c:invertIfNegative val="0"/>
          <c:dLbls>
            <c:dLbl>
              <c:idx val="3"/>
              <c:layout>
                <c:manualLayout>
                  <c:x val="2.3264470500651406E-3"/>
                  <c:y val="8.3416750083416744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2F1-474B-937B-56DD2DE8029B}"/>
                </c:ext>
              </c:extLst>
            </c:dLbl>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('Business EER - Custom'!$B$11,'Business EER - Custom'!$C$11,'Business EER - Custom'!$F$11,'Business EER - Custom'!$E$11)</c:f>
              <c:strCache>
                <c:ptCount val="4"/>
                <c:pt idx="0">
                  <c:v>Reported Savings</c:v>
                </c:pt>
                <c:pt idx="1">
                  <c:v>Verified Savings</c:v>
                </c:pt>
                <c:pt idx="2">
                  <c:v>Verified Savings</c:v>
                </c:pt>
                <c:pt idx="3">
                  <c:v>MEEIA 3-Year Target</c:v>
                </c:pt>
              </c:strCache>
            </c:strRef>
          </c:cat>
          <c:val>
            <c:numRef>
              <c:f>('Business EER - Custom'!$B$12,'Business EER - Custom'!$C$12,'Business EER - Custom'!$F$12,'Business EER - Custom'!$E$12)</c:f>
              <c:numCache>
                <c:formatCode>#,##0</c:formatCode>
                <c:ptCount val="4"/>
                <c:pt idx="0">
                  <c:v>3070840.48</c:v>
                </c:pt>
                <c:pt idx="1">
                  <c:v>3040293.68</c:v>
                </c:pt>
                <c:pt idx="2">
                  <c:v>2797070.1856000004</c:v>
                </c:pt>
                <c:pt idx="3">
                  <c:v>44361460.039999917</c:v>
                </c:pt>
              </c:numCache>
            </c:numRef>
          </c:val>
          <c:extLst>
            <c:ext xmlns:c16="http://schemas.microsoft.com/office/drawing/2014/chart" uri="{C3380CC4-5D6E-409C-BE32-E72D297353CC}">
              <c16:uniqueId val="{00000000-02F1-474B-937B-56DD2DE8029B}"/>
            </c:ext>
          </c:extLst>
        </c:ser>
        <c:dLbls>
          <c:dLblPos val="outEnd"/>
          <c:showLegendKey val="0"/>
          <c:showVal val="1"/>
          <c:showCatName val="0"/>
          <c:showSerName val="0"/>
          <c:showPercent val="0"/>
          <c:showBubbleSize val="0"/>
        </c:dLbls>
        <c:gapWidth val="219"/>
        <c:overlap val="-27"/>
        <c:axId val="538851528"/>
        <c:axId val="538849568"/>
      </c:barChart>
      <c:catAx>
        <c:axId val="5388515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538849568"/>
        <c:crosses val="autoZero"/>
        <c:auto val="1"/>
        <c:lblAlgn val="ctr"/>
        <c:lblOffset val="100"/>
        <c:noMultiLvlLbl val="0"/>
      </c:catAx>
      <c:valAx>
        <c:axId val="53884956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sz="1400" b="1">
                    <a:solidFill>
                      <a:sysClr val="windowText" lastClr="000000"/>
                    </a:solidFill>
                    <a:latin typeface="Arial" panose="020B0604020202020204" pitchFamily="34" charset="0"/>
                    <a:cs typeface="Arial" panose="020B0604020202020204" pitchFamily="34" charset="0"/>
                  </a:rPr>
                  <a:t>(MWh)</a:t>
                </a:r>
              </a:p>
            </c:rich>
          </c:tx>
          <c:layout>
            <c:manualLayout>
              <c:xMode val="edge"/>
              <c:yMode val="edge"/>
              <c:x val="1.3958682300390842E-2"/>
              <c:y val="0.31937120847882006"/>
            </c:manualLayout>
          </c:layout>
          <c:overlay val="0"/>
          <c:spPr>
            <a:noFill/>
            <a:ln>
              <a:noFill/>
            </a:ln>
            <a:effectLst/>
          </c:spPr>
          <c:txPr>
            <a:bodyPr rot="-54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_(* #,##0_);_(* \(#,##0\);_(* &quot;-&quot;_);_(@_)" sourceLinked="0"/>
        <c:majorTickMark val="none"/>
        <c:minorTickMark val="none"/>
        <c:tickLblPos val="nextTo"/>
        <c:spPr>
          <a:noFill/>
          <a:ln>
            <a:noFill/>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538851528"/>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924473636775302"/>
          <c:y val="5.3470136803470139E-2"/>
          <c:w val="0.75516434608153038"/>
          <c:h val="0.66420554412680399"/>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('Business EER - Custom'!$B$11,'Business EER - Custom'!$C$11,'Business EER - Custom'!$F$11,'Business EER - Custom'!$E$11)</c:f>
              <c:strCache>
                <c:ptCount val="4"/>
                <c:pt idx="0">
                  <c:v>Reported Savings</c:v>
                </c:pt>
                <c:pt idx="1">
                  <c:v>Verified Savings</c:v>
                </c:pt>
                <c:pt idx="2">
                  <c:v>Verified Savings</c:v>
                </c:pt>
                <c:pt idx="3">
                  <c:v>MEEIA 3-Year Target</c:v>
                </c:pt>
              </c:strCache>
            </c:strRef>
          </c:cat>
          <c:val>
            <c:numRef>
              <c:f>('Business EER - Custom'!$B$13,'Business EER - Custom'!$C$13,'Business EER - Custom'!$F$13,'Business EER - Custom'!$E$13)</c:f>
              <c:numCache>
                <c:formatCode>#,##0</c:formatCode>
                <c:ptCount val="4"/>
                <c:pt idx="0">
                  <c:v>437.93</c:v>
                </c:pt>
                <c:pt idx="1">
                  <c:v>525.86</c:v>
                </c:pt>
                <c:pt idx="2">
                  <c:v>483.79120000000006</c:v>
                </c:pt>
                <c:pt idx="3">
                  <c:v>12127.82</c:v>
                </c:pt>
              </c:numCache>
            </c:numRef>
          </c:val>
          <c:extLst>
            <c:ext xmlns:c16="http://schemas.microsoft.com/office/drawing/2014/chart" uri="{C3380CC4-5D6E-409C-BE32-E72D297353CC}">
              <c16:uniqueId val="{00000000-00CD-4DE8-A093-14A86D0AFAE1}"/>
            </c:ext>
          </c:extLst>
        </c:ser>
        <c:dLbls>
          <c:dLblPos val="outEnd"/>
          <c:showLegendKey val="0"/>
          <c:showVal val="1"/>
          <c:showCatName val="0"/>
          <c:showSerName val="0"/>
          <c:showPercent val="0"/>
          <c:showBubbleSize val="0"/>
        </c:dLbls>
        <c:gapWidth val="219"/>
        <c:overlap val="-27"/>
        <c:axId val="538853880"/>
        <c:axId val="538854272"/>
      </c:barChart>
      <c:catAx>
        <c:axId val="5388538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538854272"/>
        <c:crosses val="autoZero"/>
        <c:auto val="1"/>
        <c:lblAlgn val="ctr"/>
        <c:lblOffset val="100"/>
        <c:noMultiLvlLbl val="0"/>
      </c:catAx>
      <c:valAx>
        <c:axId val="53885427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sz="1400" b="1">
                    <a:solidFill>
                      <a:sysClr val="windowText" lastClr="000000"/>
                    </a:solidFill>
                    <a:latin typeface="Arial" panose="020B0604020202020204" pitchFamily="34" charset="0"/>
                    <a:cs typeface="Arial" panose="020B0604020202020204" pitchFamily="34" charset="0"/>
                  </a:rPr>
                  <a:t>(MW)</a:t>
                </a:r>
              </a:p>
            </c:rich>
          </c:tx>
          <c:overlay val="0"/>
          <c:spPr>
            <a:noFill/>
            <a:ln>
              <a:noFill/>
            </a:ln>
            <a:effectLst/>
          </c:spPr>
          <c:txPr>
            <a:bodyPr rot="-54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_(* #,##0_);_(* \(#,##0\);_(* &quot;-&quot;_);_(@_)" sourceLinked="0"/>
        <c:majorTickMark val="none"/>
        <c:minorTickMark val="none"/>
        <c:tickLblPos val="nextTo"/>
        <c:spPr>
          <a:noFill/>
          <a:ln>
            <a:noFill/>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53885388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26387183521202523"/>
          <c:y val="4.6306805493157202E-2"/>
          <c:w val="0.69749047877249704"/>
          <c:h val="0.60833627016404856"/>
        </c:manualLayout>
      </c:layout>
      <c:barChart>
        <c:barDir val="col"/>
        <c:grouping val="clustered"/>
        <c:varyColors val="0"/>
        <c:ser>
          <c:idx val="0"/>
          <c:order val="0"/>
          <c:spPr>
            <a:solidFill>
              <a:srgbClr val="95D600"/>
            </a:solidFill>
          </c:spPr>
          <c:invertIfNegative val="0"/>
          <c:cat>
            <c:strLit>
              <c:ptCount val="8"/>
              <c:pt idx="0">
                <c:v>Lighting</c:v>
              </c:pt>
              <c:pt idx="1">
                <c:v>Outlier Projects</c:v>
              </c:pt>
              <c:pt idx="2">
                <c:v>KCP&amp;L Standard Measure</c:v>
              </c:pt>
              <c:pt idx="3">
                <c:v>VFD</c:v>
              </c:pt>
              <c:pt idx="4">
                <c:v>HVAC</c:v>
              </c:pt>
              <c:pt idx="5">
                <c:v>PC Power Management</c:v>
              </c:pt>
              <c:pt idx="6">
                <c:v>Refrigeration</c:v>
              </c:pt>
              <c:pt idx="7">
                <c:v>Envelope</c:v>
              </c:pt>
            </c:strLit>
          </c:cat>
          <c:val>
            <c:numLit>
              <c:formatCode>General</c:formatCode>
              <c:ptCount val="8"/>
              <c:pt idx="0">
                <c:v>1556978</c:v>
              </c:pt>
              <c:pt idx="1">
                <c:v>742274</c:v>
              </c:pt>
              <c:pt idx="2">
                <c:v>681854</c:v>
              </c:pt>
              <c:pt idx="3">
                <c:v>520170</c:v>
              </c:pt>
              <c:pt idx="4">
                <c:v>379672</c:v>
              </c:pt>
              <c:pt idx="5">
                <c:v>77625</c:v>
              </c:pt>
              <c:pt idx="6">
                <c:v>43081</c:v>
              </c:pt>
              <c:pt idx="7">
                <c:v>25680</c:v>
              </c:pt>
            </c:numLit>
          </c:val>
          <c:extLst>
            <c:ext xmlns:c16="http://schemas.microsoft.com/office/drawing/2014/chart" uri="{C3380CC4-5D6E-409C-BE32-E72D297353CC}">
              <c16:uniqueId val="{00000000-325F-46C2-A4FE-93945F83135D}"/>
            </c:ext>
          </c:extLst>
        </c:ser>
        <c:dLbls>
          <c:showLegendKey val="0"/>
          <c:showVal val="0"/>
          <c:showCatName val="0"/>
          <c:showSerName val="0"/>
          <c:showPercent val="0"/>
          <c:showBubbleSize val="0"/>
        </c:dLbls>
        <c:gapWidth val="150"/>
        <c:axId val="549712152"/>
        <c:axId val="549713328"/>
      </c:barChart>
      <c:catAx>
        <c:axId val="549712152"/>
        <c:scaling>
          <c:orientation val="minMax"/>
        </c:scaling>
        <c:delete val="0"/>
        <c:axPos val="b"/>
        <c:numFmt formatCode="General" sourceLinked="1"/>
        <c:majorTickMark val="out"/>
        <c:minorTickMark val="none"/>
        <c:tickLblPos val="nextTo"/>
        <c:txPr>
          <a:bodyPr rot="-1380000" vert="horz"/>
          <a:lstStyle/>
          <a:p>
            <a:pPr>
              <a:defRPr/>
            </a:pPr>
            <a:endParaRPr lang="en-US"/>
          </a:p>
        </c:txPr>
        <c:crossAx val="549713328"/>
        <c:crosses val="autoZero"/>
        <c:auto val="1"/>
        <c:lblAlgn val="ctr"/>
        <c:lblOffset val="100"/>
        <c:noMultiLvlLbl val="0"/>
      </c:catAx>
      <c:valAx>
        <c:axId val="549713328"/>
        <c:scaling>
          <c:orientation val="minMax"/>
        </c:scaling>
        <c:delete val="0"/>
        <c:axPos val="l"/>
        <c:majorGridlines>
          <c:spPr>
            <a:ln>
              <a:solidFill>
                <a:srgbClr val="7F7F7F"/>
              </a:solidFill>
            </a:ln>
          </c:spPr>
        </c:majorGridlines>
        <c:title>
          <c:tx>
            <c:rich>
              <a:bodyPr rot="-5400000" vert="horz"/>
              <a:lstStyle/>
              <a:p>
                <a:pPr>
                  <a:defRPr/>
                </a:pPr>
                <a:r>
                  <a:rPr lang="en-US"/>
                  <a:t>(Energy Savings [kWh])</a:t>
                </a:r>
              </a:p>
            </c:rich>
          </c:tx>
          <c:layout>
            <c:manualLayout>
              <c:xMode val="edge"/>
              <c:yMode val="edge"/>
              <c:x val="1.0657042869641293E-2"/>
              <c:y val="9.7903543307086616E-2"/>
            </c:manualLayout>
          </c:layout>
          <c:overlay val="0"/>
        </c:title>
        <c:numFmt formatCode="_(* #,##0_);_(* \(#,##0\);_(* &quot;-&quot;_);_(@_)" sourceLinked="0"/>
        <c:majorTickMark val="out"/>
        <c:minorTickMark val="none"/>
        <c:tickLblPos val="nextTo"/>
        <c:txPr>
          <a:bodyPr rot="0" vert="horz"/>
          <a:lstStyle/>
          <a:p>
            <a:pPr>
              <a:defRPr/>
            </a:pPr>
            <a:endParaRPr lang="en-US"/>
          </a:p>
        </c:txPr>
        <c:crossAx val="549712152"/>
        <c:crosses val="autoZero"/>
        <c:crossBetween val="between"/>
      </c:valAx>
      <c:spPr>
        <a:noFill/>
        <a:ln w="25400">
          <a:noFill/>
        </a:ln>
      </c:spPr>
    </c:plotArea>
    <c:plotVisOnly val="1"/>
    <c:dispBlanksAs val="gap"/>
    <c:showDLblsOverMax val="0"/>
  </c:chart>
  <c:spPr>
    <a:ln>
      <a:noFill/>
    </a:ln>
  </c:spPr>
  <c:txPr>
    <a:bodyPr/>
    <a:lstStyle/>
    <a:p>
      <a:pPr>
        <a:defRPr sz="1200" b="1" i="0" u="none" strike="noStrike" baseline="0">
          <a:solidFill>
            <a:srgbClr val="000000"/>
          </a:solidFill>
          <a:latin typeface="Arial"/>
          <a:ea typeface="Arial"/>
          <a:cs typeface="Arial"/>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6459190483711204"/>
          <c:y val="5.067116610423697E-2"/>
          <c:w val="0.7123000609178729"/>
          <c:h val="0.79689675154242079"/>
        </c:manualLayout>
      </c:layout>
      <c:barChart>
        <c:barDir val="col"/>
        <c:grouping val="clustered"/>
        <c:varyColors val="0"/>
        <c:ser>
          <c:idx val="0"/>
          <c:order val="0"/>
          <c:spPr>
            <a:solidFill>
              <a:schemeClr val="accent1"/>
            </a:solidFill>
            <a:ln>
              <a:noFill/>
            </a:ln>
            <a:effectLst/>
          </c:spPr>
          <c:invertIfNegative val="0"/>
          <c:cat>
            <c:strRef>
              <c:f>'Whole House Efficiency'!$A$26:$A$28</c:f>
              <c:strCache>
                <c:ptCount val="3"/>
                <c:pt idx="0">
                  <c:v>Tier 1: Energy Savings Kit</c:v>
                </c:pt>
                <c:pt idx="1">
                  <c:v>Tier 2: Building Shell Measures</c:v>
                </c:pt>
                <c:pt idx="2">
                  <c:v>Tier 3: HVAC Measures</c:v>
                </c:pt>
              </c:strCache>
            </c:strRef>
          </c:cat>
          <c:val>
            <c:numRef>
              <c:f>'Whole House Efficiency'!$C$26:$C$28</c:f>
              <c:numCache>
                <c:formatCode>#,##0</c:formatCode>
                <c:ptCount val="3"/>
                <c:pt idx="0">
                  <c:v>224222.98</c:v>
                </c:pt>
                <c:pt idx="1">
                  <c:v>198370.26</c:v>
                </c:pt>
                <c:pt idx="2">
                  <c:v>2384951.83</c:v>
                </c:pt>
              </c:numCache>
            </c:numRef>
          </c:val>
          <c:extLst>
            <c:ext xmlns:c16="http://schemas.microsoft.com/office/drawing/2014/chart" uri="{C3380CC4-5D6E-409C-BE32-E72D297353CC}">
              <c16:uniqueId val="{00000000-AB7D-4E97-97EC-A2FFB3DB8AB1}"/>
            </c:ext>
          </c:extLst>
        </c:ser>
        <c:dLbls>
          <c:showLegendKey val="0"/>
          <c:showVal val="0"/>
          <c:showCatName val="0"/>
          <c:showSerName val="0"/>
          <c:showPercent val="0"/>
          <c:showBubbleSize val="0"/>
        </c:dLbls>
        <c:gapWidth val="150"/>
        <c:axId val="154054568"/>
        <c:axId val="154054960"/>
      </c:barChart>
      <c:catAx>
        <c:axId val="154054568"/>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54054960"/>
        <c:crosses val="autoZero"/>
        <c:auto val="1"/>
        <c:lblAlgn val="ctr"/>
        <c:lblOffset val="100"/>
        <c:noMultiLvlLbl val="0"/>
      </c:catAx>
      <c:valAx>
        <c:axId val="15405496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sz="1200" b="1">
                    <a:solidFill>
                      <a:sysClr val="windowText" lastClr="000000"/>
                    </a:solidFill>
                    <a:latin typeface="Arial" panose="020B0604020202020204" pitchFamily="34" charset="0"/>
                    <a:cs typeface="Arial" panose="020B0604020202020204" pitchFamily="34" charset="0"/>
                  </a:rPr>
                  <a:t>(</a:t>
                </a:r>
                <a:r>
                  <a:rPr lang="en-US" sz="1200" b="1" baseline="0">
                    <a:solidFill>
                      <a:sysClr val="windowText" lastClr="000000"/>
                    </a:solidFill>
                    <a:latin typeface="Arial" panose="020B0604020202020204" pitchFamily="34" charset="0"/>
                    <a:cs typeface="Arial" panose="020B0604020202020204" pitchFamily="34" charset="0"/>
                  </a:rPr>
                  <a:t>Total Reported Energy Savings [kWh])</a:t>
                </a:r>
                <a:endParaRPr lang="en-US" sz="1200" b="1">
                  <a:solidFill>
                    <a:sysClr val="windowText" lastClr="000000"/>
                  </a:solidFill>
                  <a:latin typeface="Arial" panose="020B0604020202020204" pitchFamily="34" charset="0"/>
                  <a:cs typeface="Arial" panose="020B0604020202020204" pitchFamily="34" charset="0"/>
                </a:endParaRPr>
              </a:p>
            </c:rich>
          </c:tx>
          <c:layout>
            <c:manualLayout>
              <c:xMode val="edge"/>
              <c:yMode val="edge"/>
              <c:x val="1.7798275933044089E-2"/>
              <c:y val="8.6392924296954027E-2"/>
            </c:manualLayout>
          </c:layout>
          <c:overlay val="0"/>
          <c:spPr>
            <a:noFill/>
            <a:ln>
              <a:noFill/>
            </a:ln>
            <a:effectLst/>
          </c:spPr>
          <c:txPr>
            <a:bodyPr rot="-5400000" spcFirstLastPara="1" vertOverflow="ellipsis" vert="horz" wrap="square" anchor="ctr" anchorCtr="1"/>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_(* #,##0_);_(* \(#,##0\);_(* &quot;-&quot;_);_(@_)" sourceLinked="0"/>
        <c:majorTickMark val="none"/>
        <c:minorTickMark val="none"/>
        <c:tickLblPos val="nextTo"/>
        <c:spPr>
          <a:noFill/>
          <a:ln>
            <a:noFill/>
          </a:ln>
          <a:effectLst/>
        </c:spPr>
        <c:txPr>
          <a:bodyPr rot="-60000000" spcFirstLastPara="1" vertOverflow="ellipsis" vert="horz" wrap="square" anchor="ctr" anchorCtr="1"/>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54054568"/>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9862355305430361"/>
          <c:y val="4.4377199204704683E-2"/>
          <c:w val="0.47451817825458753"/>
          <c:h val="0.76974936253439863"/>
        </c:manualLayout>
      </c:layout>
      <c:barChart>
        <c:barDir val="bar"/>
        <c:grouping val="clustered"/>
        <c:varyColors val="0"/>
        <c:ser>
          <c:idx val="0"/>
          <c:order val="0"/>
          <c:tx>
            <c:v>Top 3 Barriers</c:v>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'Whole House Efficiency'!$A$181:$A$187</c:f>
              <c:strCache>
                <c:ptCount val="7"/>
                <c:pt idx="0">
                  <c:v>Customers prioritize other features over energy efficiency</c:v>
                </c:pt>
                <c:pt idx="1">
                  <c:v>Customers are unaware of non-energy benefits</c:v>
                </c:pt>
                <c:pt idx="2">
                  <c:v>Customers are unaware of energy savings</c:v>
                </c:pt>
                <c:pt idx="3">
                  <c:v>Some contractors do not offer higher efficiency units</c:v>
                </c:pt>
                <c:pt idx="4">
                  <c:v>Customers do not believe that energy savings will offset extra cost</c:v>
                </c:pt>
                <c:pt idx="5">
                  <c:v>Customers are unwilling to replace still-functioning equipment</c:v>
                </c:pt>
                <c:pt idx="6">
                  <c:v>Customers balk at the high cost</c:v>
                </c:pt>
              </c:strCache>
            </c:strRef>
          </c:cat>
          <c:val>
            <c:numRef>
              <c:f>'Whole House Efficiency'!$B$181:$B$187</c:f>
              <c:numCache>
                <c:formatCode>0%</c:formatCode>
                <c:ptCount val="7"/>
                <c:pt idx="0">
                  <c:v>0.17</c:v>
                </c:pt>
                <c:pt idx="1">
                  <c:v>0.17</c:v>
                </c:pt>
                <c:pt idx="2">
                  <c:v>0.21</c:v>
                </c:pt>
                <c:pt idx="3">
                  <c:v>0.28999999999999998</c:v>
                </c:pt>
                <c:pt idx="4">
                  <c:v>0.5</c:v>
                </c:pt>
                <c:pt idx="5">
                  <c:v>0.71</c:v>
                </c:pt>
                <c:pt idx="6">
                  <c:v>0.83</c:v>
                </c:pt>
              </c:numCache>
            </c:numRef>
          </c:val>
          <c:extLst>
            <c:ext xmlns:c16="http://schemas.microsoft.com/office/drawing/2014/chart" uri="{C3380CC4-5D6E-409C-BE32-E72D297353CC}">
              <c16:uniqueId val="{00000000-AD7E-49CA-8984-CC7F77A00679}"/>
            </c:ext>
          </c:extLst>
        </c:ser>
        <c:ser>
          <c:idx val="1"/>
          <c:order val="1"/>
          <c:tx>
            <c:v>Top Barrier</c:v>
          </c:tx>
          <c:spPr>
            <a:solidFill>
              <a:schemeClr val="accent2"/>
            </a:solidFill>
            <a:ln>
              <a:noFill/>
            </a:ln>
            <a:effectLst/>
          </c:spPr>
          <c:invertIfNegative val="0"/>
          <c:dLbls>
            <c:dLbl>
              <c:idx val="0"/>
              <c:layout>
                <c:manualLayout>
                  <c:x val="-2.9219374345426378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D7E-49CA-8984-CC7F77A00679}"/>
                </c:ext>
              </c:extLst>
            </c:dLbl>
            <c:dLbl>
              <c:idx val="2"/>
              <c:delete val="1"/>
              <c:extLst>
                <c:ext xmlns:c15="http://schemas.microsoft.com/office/drawing/2012/chart" uri="{CE6537A1-D6FC-4f65-9D91-7224C49458BB}"/>
                <c:ext xmlns:c16="http://schemas.microsoft.com/office/drawing/2014/chart" uri="{C3380CC4-5D6E-409C-BE32-E72D297353CC}">
                  <c16:uniqueId val="{00000002-AD7E-49CA-8984-CC7F77A00679}"/>
                </c:ext>
              </c:extLst>
            </c:dLbl>
            <c:dLbl>
              <c:idx val="3"/>
              <c:layout>
                <c:manualLayout>
                  <c:x val="-2.9418473472222987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AD7E-49CA-8984-CC7F77A00679}"/>
                </c:ext>
              </c:extLst>
            </c:dLbl>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'Whole House Efficiency'!$A$181:$A$187</c:f>
              <c:strCache>
                <c:ptCount val="7"/>
                <c:pt idx="0">
                  <c:v>Customers prioritize other features over energy efficiency</c:v>
                </c:pt>
                <c:pt idx="1">
                  <c:v>Customers are unaware of non-energy benefits</c:v>
                </c:pt>
                <c:pt idx="2">
                  <c:v>Customers are unaware of energy savings</c:v>
                </c:pt>
                <c:pt idx="3">
                  <c:v>Some contractors do not offer higher efficiency units</c:v>
                </c:pt>
                <c:pt idx="4">
                  <c:v>Customers do not believe that energy savings will offset extra cost</c:v>
                </c:pt>
                <c:pt idx="5">
                  <c:v>Customers are unwilling to replace still-functioning equipment</c:v>
                </c:pt>
                <c:pt idx="6">
                  <c:v>Customers balk at the high cost</c:v>
                </c:pt>
              </c:strCache>
            </c:strRef>
          </c:cat>
          <c:val>
            <c:numRef>
              <c:f>'Whole House Efficiency'!$C$181:$C$187</c:f>
              <c:numCache>
                <c:formatCode>0%</c:formatCode>
                <c:ptCount val="7"/>
                <c:pt idx="0">
                  <c:v>0.04</c:v>
                </c:pt>
                <c:pt idx="1">
                  <c:v>0.08</c:v>
                </c:pt>
                <c:pt idx="2">
                  <c:v>0</c:v>
                </c:pt>
                <c:pt idx="3">
                  <c:v>0.04</c:v>
                </c:pt>
                <c:pt idx="4">
                  <c:v>0.17</c:v>
                </c:pt>
                <c:pt idx="5">
                  <c:v>0.42</c:v>
                </c:pt>
                <c:pt idx="6">
                  <c:v>0.21</c:v>
                </c:pt>
              </c:numCache>
            </c:numRef>
          </c:val>
          <c:extLst>
            <c:ext xmlns:c16="http://schemas.microsoft.com/office/drawing/2014/chart" uri="{C3380CC4-5D6E-409C-BE32-E72D297353CC}">
              <c16:uniqueId val="{00000004-AD7E-49CA-8984-CC7F77A00679}"/>
            </c:ext>
          </c:extLst>
        </c:ser>
        <c:dLbls>
          <c:showLegendKey val="0"/>
          <c:showVal val="0"/>
          <c:showCatName val="0"/>
          <c:showSerName val="0"/>
          <c:showPercent val="0"/>
          <c:showBubbleSize val="0"/>
        </c:dLbls>
        <c:gapWidth val="100"/>
        <c:overlap val="100"/>
        <c:axId val="488520848"/>
        <c:axId val="488524768"/>
      </c:barChart>
      <c:catAx>
        <c:axId val="488520848"/>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488524768"/>
        <c:crosses val="autoZero"/>
        <c:auto val="1"/>
        <c:lblAlgn val="ctr"/>
        <c:lblOffset val="100"/>
        <c:noMultiLvlLbl val="0"/>
      </c:catAx>
      <c:valAx>
        <c:axId val="488524768"/>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5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488520848"/>
        <c:crosses val="autoZero"/>
        <c:crossBetween val="between"/>
      </c:valAx>
      <c:spPr>
        <a:noFill/>
        <a:ln>
          <a:noFill/>
        </a:ln>
        <a:effectLst/>
      </c:spPr>
    </c:plotArea>
    <c:legend>
      <c:legendPos val="b"/>
      <c:overlay val="0"/>
      <c:spPr>
        <a:solidFill>
          <a:schemeClr val="accent2">
            <a:lumMod val="20000"/>
            <a:lumOff val="80000"/>
          </a:schemeClr>
        </a:solidFill>
        <a:ln>
          <a:noFill/>
        </a:ln>
        <a:effectLst/>
      </c:spPr>
      <c:txPr>
        <a:bodyPr rot="0" spcFirstLastPara="1" vertOverflow="ellipsis" vert="horz" wrap="square" anchor="ctr" anchorCtr="1"/>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Ex1.xml><?xml version="1.0" encoding="utf-8"?>
<cx:chartSpace xmlns:a="http://schemas.openxmlformats.org/drawingml/2006/main" xmlns:r="http://schemas.openxmlformats.org/officeDocument/2006/relationships" xmlns:cx="http://schemas.microsoft.com/office/drawing/2014/chartex">
  <cx:chartData>
    <cx:data id="0">
      <cx:strDim type="cat">
        <cx:f>_xlchart.v2.0</cx:f>
      </cx:strDim>
      <cx:numDim type="val">
        <cx:f>_xlchart.v2.1</cx:f>
      </cx:numDim>
    </cx:data>
  </cx:chartData>
  <cx:chart>
    <cx:plotArea>
      <cx:plotAreaRegion>
        <cx:series layoutId="clusteredColumn" uniqueId="{07C090CC-B9C8-491B-ADC0-9B9DAD4A8619}">
          <cx:dataLabels pos="inEnd">
            <cx:visibility seriesName="0" categoryName="0" value="1"/>
          </cx:dataLabels>
          <cx:dataId val="0"/>
          <cx:layoutPr>
            <cx:aggregation/>
          </cx:layoutPr>
          <cx:axisId val="1"/>
        </cx:series>
        <cx:series layoutId="paretoLine" ownerIdx="0" uniqueId="{57A5FC1F-F0AE-4EA0-8BC8-306831EA5A2A}">
          <cx:spPr>
            <a:ln>
              <a:noFill/>
            </a:ln>
          </cx:spPr>
          <cx:axisId val="2"/>
        </cx:series>
      </cx:plotAreaRegion>
      <cx:axis id="0">
        <cx:catScaling gapWidth="0"/>
        <cx:tickLabels/>
      </cx:axis>
      <cx:axis id="1">
        <cx:valScaling/>
        <cx:majorGridlines/>
        <cx:tickLabels/>
      </cx:axis>
      <cx:axis id="2" hidden="1">
        <cx:valScaling max="1" min="0"/>
        <cx:units unit="percentage"/>
        <cx:tickLabels/>
      </cx:axis>
    </cx:plotArea>
  </cx:chart>
</cx:chartSpace>
</file>

<file path=xl/charts/chartEx2.xml><?xml version="1.0" encoding="utf-8"?>
<cx:chartSpace xmlns:a="http://schemas.openxmlformats.org/drawingml/2006/main" xmlns:r="http://schemas.openxmlformats.org/officeDocument/2006/relationships" xmlns:cx="http://schemas.microsoft.com/office/drawing/2014/chartex">
  <cx:chartData>
    <cx:data id="0">
      <cx:strDim type="cat">
        <cx:f>_xlchart.v2.2</cx:f>
      </cx:strDim>
      <cx:numDim type="val">
        <cx:f>_xlchart.v2.3</cx:f>
      </cx:numDim>
    </cx:data>
  </cx:chartData>
  <cx:chart>
    <cx:plotArea>
      <cx:plotAreaRegion>
        <cx:series layoutId="clusteredColumn" uniqueId="{F850C3A2-676E-44CE-80B5-F8B29D8DAF75}">
          <cx:dataLabels pos="inEnd">
            <cx:visibility seriesName="0" categoryName="0" value="1"/>
          </cx:dataLabels>
          <cx:dataId val="0"/>
          <cx:layoutPr>
            <cx:aggregation/>
          </cx:layoutPr>
          <cx:axisId val="1"/>
        </cx:series>
        <cx:series layoutId="paretoLine" ownerIdx="0" uniqueId="{05FC3169-3634-4D85-BB0B-37E18B9D6B10}">
          <cx:spPr>
            <a:ln>
              <a:noFill/>
            </a:ln>
          </cx:spPr>
          <cx:axisId val="2"/>
        </cx:series>
      </cx:plotAreaRegion>
      <cx:axis id="0">
        <cx:catScaling gapWidth="0"/>
        <cx:tickLabels/>
      </cx:axis>
      <cx:axis id="1">
        <cx:valScaling/>
        <cx:majorGridlines/>
        <cx:tickLabels/>
      </cx:axis>
      <cx:axis id="2" hidden="1">
        <cx:valScaling max="1" min="0"/>
        <cx:units unit="percentage"/>
        <cx:tickLabels/>
      </cx:axis>
    </cx:plotArea>
  </cx:chart>
</cx:chartSpace>
</file>

<file path=xl/charts/chartEx3.xml><?xml version="1.0" encoding="utf-8"?>
<cx:chartSpace xmlns:a="http://schemas.openxmlformats.org/drawingml/2006/main" xmlns:r="http://schemas.openxmlformats.org/officeDocument/2006/relationships" xmlns:cx="http://schemas.microsoft.com/office/drawing/2014/chartex">
  <cx:chartData>
    <cx:data id="0">
      <cx:strDim type="cat">
        <cx:f>_xlchart.v2.4</cx:f>
      </cx:strDim>
      <cx:numDim type="val">
        <cx:f>_xlchart.v2.5</cx:f>
      </cx:numDim>
    </cx:data>
  </cx:chartData>
  <cx:chart>
    <cx:plotArea>
      <cx:plotAreaRegion>
        <cx:series layoutId="clusteredColumn" uniqueId="{C27300D1-7A71-41B8-B263-EC7497CB14E2}">
          <cx:dataLabels pos="inEnd">
            <cx:visibility seriesName="0" categoryName="0" value="1"/>
          </cx:dataLabels>
          <cx:dataId val="0"/>
          <cx:layoutPr>
            <cx:aggregation/>
          </cx:layoutPr>
          <cx:axisId val="1"/>
        </cx:series>
        <cx:series layoutId="paretoLine" ownerIdx="0" uniqueId="{B5CDCFC0-F69D-47B6-AF63-59FD51AF1010}">
          <cx:spPr>
            <a:ln>
              <a:noFill/>
            </a:ln>
          </cx:spPr>
          <cx:axisId val="2"/>
        </cx:series>
      </cx:plotAreaRegion>
      <cx:axis id="0">
        <cx:catScaling gapWidth="0"/>
        <cx:tickLabels/>
      </cx:axis>
      <cx:axis id="1">
        <cx:valScaling/>
        <cx:majorGridlines/>
        <cx:tickLabels/>
      </cx:axis>
      <cx:axis id="2" hidden="1">
        <cx:valScaling max="1" min="0"/>
        <cx:units unit="percentage"/>
        <cx:tickLabels/>
      </cx:axis>
    </cx:plotArea>
  </cx:chart>
</cx:chartSpace>
</file>

<file path=xl/charts/chartEx4.xml><?xml version="1.0" encoding="utf-8"?>
<cx:chartSpace xmlns:a="http://schemas.openxmlformats.org/drawingml/2006/main" xmlns:r="http://schemas.openxmlformats.org/officeDocument/2006/relationships" xmlns:cx="http://schemas.microsoft.com/office/drawing/2014/chartex">
  <cx:chartData>
    <cx:data id="0">
      <cx:strDim type="cat">
        <cx:f>_xlchart.v2.6</cx:f>
      </cx:strDim>
      <cx:numDim type="val">
        <cx:f>_xlchart.v2.7</cx:f>
      </cx:numDim>
    </cx:data>
  </cx:chartData>
  <cx:chart>
    <cx:plotArea>
      <cx:plotAreaRegion>
        <cx:series layoutId="clusteredColumn" uniqueId="{99731A6D-9B5F-4447-B00E-D6FEB3DC1C97}">
          <cx:dataLabels pos="inEnd">
            <cx:visibility seriesName="0" categoryName="0" value="1"/>
          </cx:dataLabels>
          <cx:dataId val="0"/>
          <cx:layoutPr>
            <cx:aggregation/>
          </cx:layoutPr>
          <cx:axisId val="1"/>
        </cx:series>
        <cx:series layoutId="paretoLine" ownerIdx="0" uniqueId="{A36ABA5A-8061-40E1-BBB5-9B7322DF4AF8}">
          <cx:spPr>
            <a:ln>
              <a:noFill/>
            </a:ln>
          </cx:spPr>
          <cx:axisId val="2"/>
        </cx:series>
      </cx:plotAreaRegion>
      <cx:axis id="0">
        <cx:catScaling gapWidth="0"/>
        <cx:tickLabels/>
      </cx:axis>
      <cx:axis id="1">
        <cx:valScaling/>
        <cx:majorGridlines/>
        <cx:tickLabels/>
      </cx:axis>
      <cx:axis id="2" hidden="1">
        <cx:valScaling max="1" min="0"/>
        <cx:units unit="percentage"/>
        <cx:tickLabels/>
        <cx:txPr>
          <a:bodyPr spcFirstLastPara="1" vertOverflow="ellipsis" wrap="square" lIns="0" tIns="0" rIns="0" bIns="0" anchor="ctr" anchorCtr="1"/>
          <a:lstStyle/>
          <a:p>
            <a:pPr>
              <a:defRPr/>
            </a:pPr>
            <a:endParaRPr lang="en-US"/>
          </a:p>
        </cx:txPr>
      </cx:axis>
    </cx:plotArea>
  </cx:chart>
</cx: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66">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66">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2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366">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3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366">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3" Type="http://schemas.openxmlformats.org/officeDocument/2006/relationships/chart" Target="../charts/chart8.xml"/><Relationship Id="rId7" Type="http://schemas.openxmlformats.org/officeDocument/2006/relationships/chart" Target="../charts/chart12.xml"/><Relationship Id="rId2" Type="http://schemas.openxmlformats.org/officeDocument/2006/relationships/image" Target="../media/image2.png"/><Relationship Id="rId1" Type="http://schemas.openxmlformats.org/officeDocument/2006/relationships/chart" Target="../charts/chart7.xml"/><Relationship Id="rId6" Type="http://schemas.openxmlformats.org/officeDocument/2006/relationships/chart" Target="../charts/chart11.xml"/><Relationship Id="rId5" Type="http://schemas.openxmlformats.org/officeDocument/2006/relationships/chart" Target="../charts/chart10.xml"/><Relationship Id="rId4" Type="http://schemas.openxmlformats.org/officeDocument/2006/relationships/chart" Target="../charts/chart9.xml"/></Relationships>
</file>

<file path=xl/drawings/_rels/drawing14.xml.rels><?xml version="1.0" encoding="UTF-8" standalone="yes"?>
<Relationships xmlns="http://schemas.openxmlformats.org/package/2006/relationships"><Relationship Id="rId1" Type="http://schemas.openxmlformats.org/officeDocument/2006/relationships/image" Target="../media/image2.png"/></Relationships>
</file>

<file path=xl/drawings/_rels/drawing15.xml.rels><?xml version="1.0" encoding="UTF-8" standalone="yes"?>
<Relationships xmlns="http://schemas.openxmlformats.org/package/2006/relationships"><Relationship Id="rId3" Type="http://schemas.openxmlformats.org/officeDocument/2006/relationships/chart" Target="../charts/chart14.xml"/><Relationship Id="rId2" Type="http://schemas.openxmlformats.org/officeDocument/2006/relationships/chart" Target="../charts/chart13.xml"/><Relationship Id="rId1" Type="http://schemas.openxmlformats.org/officeDocument/2006/relationships/image" Target="../media/image2.png"/></Relationships>
</file>

<file path=xl/drawings/_rels/drawing18.xml.rels><?xml version="1.0" encoding="UTF-8" standalone="yes"?>
<Relationships xmlns="http://schemas.openxmlformats.org/package/2006/relationships"><Relationship Id="rId3" Type="http://schemas.openxmlformats.org/officeDocument/2006/relationships/chart" Target="../charts/chart16.xml"/><Relationship Id="rId2" Type="http://schemas.openxmlformats.org/officeDocument/2006/relationships/chart" Target="../charts/chart15.xml"/><Relationship Id="rId1" Type="http://schemas.openxmlformats.org/officeDocument/2006/relationships/image" Target="../media/image2.png"/><Relationship Id="rId6" Type="http://schemas.openxmlformats.org/officeDocument/2006/relationships/chart" Target="../charts/chart19.xml"/><Relationship Id="rId5" Type="http://schemas.openxmlformats.org/officeDocument/2006/relationships/chart" Target="../charts/chart18.xml"/><Relationship Id="rId4" Type="http://schemas.openxmlformats.org/officeDocument/2006/relationships/chart" Target="../charts/chart17.xml"/></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1.xml.rels><?xml version="1.0" encoding="UTF-8" standalone="yes"?>
<Relationships xmlns="http://schemas.openxmlformats.org/package/2006/relationships"><Relationship Id="rId3" Type="http://schemas.openxmlformats.org/officeDocument/2006/relationships/chart" Target="../charts/chart21.xml"/><Relationship Id="rId2" Type="http://schemas.openxmlformats.org/officeDocument/2006/relationships/chart" Target="../charts/chart20.xml"/><Relationship Id="rId1" Type="http://schemas.openxmlformats.org/officeDocument/2006/relationships/image" Target="../media/image2.png"/><Relationship Id="rId6" Type="http://schemas.openxmlformats.org/officeDocument/2006/relationships/chart" Target="../charts/chart24.xml"/><Relationship Id="rId5" Type="http://schemas.openxmlformats.org/officeDocument/2006/relationships/chart" Target="../charts/chart23.xml"/><Relationship Id="rId4" Type="http://schemas.openxmlformats.org/officeDocument/2006/relationships/chart" Target="../charts/chart22.xml"/></Relationships>
</file>

<file path=xl/drawings/_rels/drawing24.xml.rels><?xml version="1.0" encoding="UTF-8" standalone="yes"?>
<Relationships xmlns="http://schemas.openxmlformats.org/package/2006/relationships"><Relationship Id="rId8" Type="http://schemas.openxmlformats.org/officeDocument/2006/relationships/image" Target="../media/image7.tiff"/><Relationship Id="rId13" Type="http://schemas.openxmlformats.org/officeDocument/2006/relationships/chart" Target="../charts/chart28.xml"/><Relationship Id="rId3" Type="http://schemas.openxmlformats.org/officeDocument/2006/relationships/chart" Target="../charts/chart26.xml"/><Relationship Id="rId7" Type="http://schemas.openxmlformats.org/officeDocument/2006/relationships/image" Target="../media/image6.tiff"/><Relationship Id="rId12" Type="http://schemas.openxmlformats.org/officeDocument/2006/relationships/chart" Target="../charts/chart27.xml"/><Relationship Id="rId2" Type="http://schemas.openxmlformats.org/officeDocument/2006/relationships/image" Target="../media/image2.png"/><Relationship Id="rId1" Type="http://schemas.openxmlformats.org/officeDocument/2006/relationships/chart" Target="../charts/chart25.xml"/><Relationship Id="rId6" Type="http://schemas.openxmlformats.org/officeDocument/2006/relationships/image" Target="../media/image5.tiff"/><Relationship Id="rId11" Type="http://schemas.openxmlformats.org/officeDocument/2006/relationships/image" Target="../media/image10.tiff"/><Relationship Id="rId5" Type="http://schemas.openxmlformats.org/officeDocument/2006/relationships/image" Target="../media/image4.tiff"/><Relationship Id="rId10" Type="http://schemas.openxmlformats.org/officeDocument/2006/relationships/image" Target="../media/image9.tiff"/><Relationship Id="rId4" Type="http://schemas.openxmlformats.org/officeDocument/2006/relationships/image" Target="../media/image3.tiff"/><Relationship Id="rId9" Type="http://schemas.openxmlformats.org/officeDocument/2006/relationships/image" Target="../media/image8.tiff"/></Relationships>
</file>

<file path=xl/drawings/_rels/drawing27.xml.rels><?xml version="1.0" encoding="UTF-8" standalone="yes"?>
<Relationships xmlns="http://schemas.openxmlformats.org/package/2006/relationships"><Relationship Id="rId3" Type="http://schemas.openxmlformats.org/officeDocument/2006/relationships/chart" Target="../charts/chart30.xml"/><Relationship Id="rId2" Type="http://schemas.openxmlformats.org/officeDocument/2006/relationships/chart" Target="../charts/chart29.xml"/><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microsoft.com/office/2014/relationships/chartEx" Target="../charts/chartEx2.xml"/><Relationship Id="rId2" Type="http://schemas.microsoft.com/office/2014/relationships/chartEx" Target="../charts/chartEx1.xml"/><Relationship Id="rId1" Type="http://schemas.openxmlformats.org/officeDocument/2006/relationships/image" Target="../media/image2.png"/><Relationship Id="rId5" Type="http://schemas.microsoft.com/office/2014/relationships/chartEx" Target="../charts/chartEx4.xml"/><Relationship Id="rId4" Type="http://schemas.microsoft.com/office/2014/relationships/chartEx" Target="../charts/chartEx3.xml"/></Relationships>
</file>

<file path=xl/drawings/_rels/drawing30.xml.rels><?xml version="1.0" encoding="UTF-8" standalone="yes"?>
<Relationships xmlns="http://schemas.openxmlformats.org/package/2006/relationships"><Relationship Id="rId3" Type="http://schemas.openxmlformats.org/officeDocument/2006/relationships/image" Target="../media/image12.tiff"/><Relationship Id="rId2" Type="http://schemas.openxmlformats.org/officeDocument/2006/relationships/image" Target="../media/image11.tiff"/><Relationship Id="rId1" Type="http://schemas.openxmlformats.org/officeDocument/2006/relationships/image" Target="../media/image2.png"/><Relationship Id="rId5" Type="http://schemas.openxmlformats.org/officeDocument/2006/relationships/chart" Target="../charts/chart31.xml"/><Relationship Id="rId4" Type="http://schemas.openxmlformats.org/officeDocument/2006/relationships/image" Target="../media/image13.tiff"/></Relationships>
</file>

<file path=xl/drawings/_rels/drawing31.xml.rels><?xml version="1.0" encoding="UTF-8" standalone="yes"?>
<Relationships xmlns="http://schemas.openxmlformats.org/package/2006/relationships"><Relationship Id="rId3" Type="http://schemas.openxmlformats.org/officeDocument/2006/relationships/chart" Target="../charts/chart33.xml"/><Relationship Id="rId2" Type="http://schemas.openxmlformats.org/officeDocument/2006/relationships/chart" Target="../charts/chart32.xml"/><Relationship Id="rId1" Type="http://schemas.openxmlformats.org/officeDocument/2006/relationships/image" Target="../media/image2.png"/></Relationships>
</file>

<file path=xl/drawings/_rels/drawing34.xml.rels><?xml version="1.0" encoding="UTF-8" standalone="yes"?>
<Relationships xmlns="http://schemas.openxmlformats.org/package/2006/relationships"><Relationship Id="rId3" Type="http://schemas.openxmlformats.org/officeDocument/2006/relationships/chart" Target="../charts/chart35.xml"/><Relationship Id="rId2" Type="http://schemas.openxmlformats.org/officeDocument/2006/relationships/chart" Target="../charts/chart34.xml"/><Relationship Id="rId1" Type="http://schemas.openxmlformats.org/officeDocument/2006/relationships/image" Target="../media/image2.png"/></Relationships>
</file>

<file path=xl/drawings/_rels/drawing37.xml.rels><?xml version="1.0" encoding="UTF-8" standalone="yes"?>
<Relationships xmlns="http://schemas.openxmlformats.org/package/2006/relationships"><Relationship Id="rId2" Type="http://schemas.openxmlformats.org/officeDocument/2006/relationships/chart" Target="../charts/chart36.xml"/><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chart" Target="../charts/chart1.xml"/><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chart" Target="../charts/chart3.xml"/><Relationship Id="rId1" Type="http://schemas.openxmlformats.org/officeDocument/2006/relationships/image" Target="../media/image2.png"/><Relationship Id="rId5" Type="http://schemas.openxmlformats.org/officeDocument/2006/relationships/chart" Target="../charts/chart6.xml"/><Relationship Id="rId4"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editAs="oneCell">
    <xdr:from>
      <xdr:col>1</xdr:col>
      <xdr:colOff>685557</xdr:colOff>
      <xdr:row>2</xdr:row>
      <xdr:rowOff>38102</xdr:rowOff>
    </xdr:from>
    <xdr:to>
      <xdr:col>7</xdr:col>
      <xdr:colOff>1918</xdr:colOff>
      <xdr:row>6</xdr:row>
      <xdr:rowOff>85725</xdr:rowOff>
    </xdr:to>
    <xdr:pic>
      <xdr:nvPicPr>
        <xdr:cNvPr id="3" name="Picture 2">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99932" y="361952"/>
          <a:ext cx="3602611" cy="100012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oneCellAnchor>
    <xdr:from>
      <xdr:col>0</xdr:col>
      <xdr:colOff>68580</xdr:colOff>
      <xdr:row>1</xdr:row>
      <xdr:rowOff>53340</xdr:rowOff>
    </xdr:from>
    <xdr:ext cx="1746885" cy="286888"/>
    <xdr:pic>
      <xdr:nvPicPr>
        <xdr:cNvPr id="2" name="Picture 1">
          <a:extLst>
            <a:ext uri="{FF2B5EF4-FFF2-40B4-BE49-F238E27FC236}">
              <a16:creationId xmlns:a16="http://schemas.microsoft.com/office/drawing/2014/main" id="{CC05E26F-97EA-4397-BE25-9CEDE075AB01}"/>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9048" b="20000"/>
        <a:stretch/>
      </xdr:blipFill>
      <xdr:spPr bwMode="auto">
        <a:xfrm>
          <a:off x="68580" y="215265"/>
          <a:ext cx="1746885" cy="28688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0</xdr:col>
      <xdr:colOff>1</xdr:colOff>
      <xdr:row>4</xdr:row>
      <xdr:rowOff>19050</xdr:rowOff>
    </xdr:from>
    <xdr:to>
      <xdr:col>9</xdr:col>
      <xdr:colOff>9526</xdr:colOff>
      <xdr:row>7</xdr:row>
      <xdr:rowOff>0</xdr:rowOff>
    </xdr:to>
    <xdr:sp macro="" textlink="">
      <xdr:nvSpPr>
        <xdr:cNvPr id="5" name="Rectangle 4">
          <a:extLst>
            <a:ext uri="{FF2B5EF4-FFF2-40B4-BE49-F238E27FC236}">
              <a16:creationId xmlns:a16="http://schemas.microsoft.com/office/drawing/2014/main" id="{8D75FFA0-A321-4E8D-8D51-3E5E03B4BD02}"/>
            </a:ext>
          </a:extLst>
        </xdr:cNvPr>
        <xdr:cNvSpPr/>
      </xdr:nvSpPr>
      <xdr:spPr>
        <a:xfrm>
          <a:off x="1" y="1076325"/>
          <a:ext cx="10953750" cy="7048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2400">
              <a:solidFill>
                <a:schemeClr val="accent2"/>
              </a:solidFill>
            </a:rPr>
            <a:t>The</a:t>
          </a:r>
          <a:r>
            <a:rPr lang="en-US" sz="2400" baseline="0">
              <a:solidFill>
                <a:schemeClr val="accent2"/>
              </a:solidFill>
            </a:rPr>
            <a:t> Block Bidding program did not claim any savings in PY1.</a:t>
          </a:r>
          <a:endParaRPr lang="en-US" sz="2400">
            <a:solidFill>
              <a:schemeClr val="accent2"/>
            </a:solidFill>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13</xdr:col>
      <xdr:colOff>3702</xdr:colOff>
      <xdr:row>48</xdr:row>
      <xdr:rowOff>161395</xdr:rowOff>
    </xdr:from>
    <xdr:to>
      <xdr:col>19</xdr:col>
      <xdr:colOff>752475</xdr:colOff>
      <xdr:row>62</xdr:row>
      <xdr:rowOff>152399</xdr:rowOff>
    </xdr:to>
    <xdr:graphicFrame macro="">
      <xdr:nvGraphicFramePr>
        <xdr:cNvPr id="3" name="Chart 2">
          <a:extLst>
            <a:ext uri="{FF2B5EF4-FFF2-40B4-BE49-F238E27FC236}">
              <a16:creationId xmlns:a16="http://schemas.microsoft.com/office/drawing/2014/main" id="{16AF17BA-EB54-4670-BC7A-00757D15124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0</xdr:col>
      <xdr:colOff>114300</xdr:colOff>
      <xdr:row>1</xdr:row>
      <xdr:rowOff>53340</xdr:rowOff>
    </xdr:from>
    <xdr:ext cx="1746885" cy="286888"/>
    <xdr:pic>
      <xdr:nvPicPr>
        <xdr:cNvPr id="4" name="Picture 3">
          <a:extLst>
            <a:ext uri="{FF2B5EF4-FFF2-40B4-BE49-F238E27FC236}">
              <a16:creationId xmlns:a16="http://schemas.microsoft.com/office/drawing/2014/main" id="{95050B8A-A6FB-4EDE-8E90-1F0AAB8D4349}"/>
            </a:ext>
          </a:extLst>
        </xdr:cNvPr>
        <xdr:cNvPicPr>
          <a:picLocks noChangeAspect="1" noChangeArrowheads="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9048" b="20000"/>
        <a:stretch/>
      </xdr:blipFill>
      <xdr:spPr bwMode="auto">
        <a:xfrm>
          <a:off x="114300" y="215265"/>
          <a:ext cx="1746885" cy="28688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13</xdr:col>
      <xdr:colOff>9526</xdr:colOff>
      <xdr:row>29</xdr:row>
      <xdr:rowOff>9525</xdr:rowOff>
    </xdr:from>
    <xdr:to>
      <xdr:col>19</xdr:col>
      <xdr:colOff>809625</xdr:colOff>
      <xdr:row>44</xdr:row>
      <xdr:rowOff>152400</xdr:rowOff>
    </xdr:to>
    <xdr:graphicFrame macro="">
      <xdr:nvGraphicFramePr>
        <xdr:cNvPr id="13" name="Chart 12">
          <a:extLst>
            <a:ext uri="{FF2B5EF4-FFF2-40B4-BE49-F238E27FC236}">
              <a16:creationId xmlns:a16="http://schemas.microsoft.com/office/drawing/2014/main" id="{578F4CA7-8228-4D48-BE7B-59B027C2D43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13</xdr:col>
      <xdr:colOff>21167</xdr:colOff>
      <xdr:row>154</xdr:row>
      <xdr:rowOff>11642</xdr:rowOff>
    </xdr:from>
    <xdr:to>
      <xdr:col>24</xdr:col>
      <xdr:colOff>910167</xdr:colOff>
      <xdr:row>173</xdr:row>
      <xdr:rowOff>23283</xdr:rowOff>
    </xdr:to>
    <xdr:graphicFrame macro="">
      <xdr:nvGraphicFramePr>
        <xdr:cNvPr id="23" name="Chart 22">
          <a:extLst>
            <a:ext uri="{FF2B5EF4-FFF2-40B4-BE49-F238E27FC236}">
              <a16:creationId xmlns:a16="http://schemas.microsoft.com/office/drawing/2014/main" id="{8236A380-982D-4CAB-81D4-4F9CBB3738D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13</xdr:col>
      <xdr:colOff>11904</xdr:colOff>
      <xdr:row>67</xdr:row>
      <xdr:rowOff>9525</xdr:rowOff>
    </xdr:from>
    <xdr:to>
      <xdr:col>19</xdr:col>
      <xdr:colOff>809624</xdr:colOff>
      <xdr:row>80</xdr:row>
      <xdr:rowOff>0</xdr:rowOff>
    </xdr:to>
    <xdr:graphicFrame macro="">
      <xdr:nvGraphicFramePr>
        <xdr:cNvPr id="30" name="Chart 29">
          <a:extLst>
            <a:ext uri="{FF2B5EF4-FFF2-40B4-BE49-F238E27FC236}">
              <a16:creationId xmlns:a16="http://schemas.microsoft.com/office/drawing/2014/main" id="{70A39A60-5DB5-4278-9D62-01964F741CC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13</xdr:col>
      <xdr:colOff>19050</xdr:colOff>
      <xdr:row>6</xdr:row>
      <xdr:rowOff>9525</xdr:rowOff>
    </xdr:from>
    <xdr:to>
      <xdr:col>19</xdr:col>
      <xdr:colOff>790575</xdr:colOff>
      <xdr:row>21</xdr:row>
      <xdr:rowOff>114300</xdr:rowOff>
    </xdr:to>
    <xdr:graphicFrame macro="">
      <xdr:nvGraphicFramePr>
        <xdr:cNvPr id="2" name="Chart 1">
          <a:extLst>
            <a:ext uri="{FF2B5EF4-FFF2-40B4-BE49-F238E27FC236}">
              <a16:creationId xmlns:a16="http://schemas.microsoft.com/office/drawing/2014/main" id="{1C056CF4-4E83-4120-B781-6575E3AEBAD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21</xdr:col>
      <xdr:colOff>19049</xdr:colOff>
      <xdr:row>5</xdr:row>
      <xdr:rowOff>152400</xdr:rowOff>
    </xdr:from>
    <xdr:to>
      <xdr:col>29</xdr:col>
      <xdr:colOff>28575</xdr:colOff>
      <xdr:row>21</xdr:row>
      <xdr:rowOff>114300</xdr:rowOff>
    </xdr:to>
    <xdr:graphicFrame macro="">
      <xdr:nvGraphicFramePr>
        <xdr:cNvPr id="6" name="Chart 5">
          <a:extLst>
            <a:ext uri="{FF2B5EF4-FFF2-40B4-BE49-F238E27FC236}">
              <a16:creationId xmlns:a16="http://schemas.microsoft.com/office/drawing/2014/main" id="{77DBE62C-766D-46CE-90AC-A459686064D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12.xml><?xml version="1.0" encoding="utf-8"?>
<c:userShapes xmlns:c="http://schemas.openxmlformats.org/drawingml/2006/chart">
  <cdr:relSizeAnchor xmlns:cdr="http://schemas.openxmlformats.org/drawingml/2006/chartDrawing">
    <cdr:from>
      <cdr:x>0.29022</cdr:x>
      <cdr:y>0.88105</cdr:y>
    </cdr:from>
    <cdr:to>
      <cdr:x>0.58598</cdr:x>
      <cdr:y>0.98436</cdr:y>
    </cdr:to>
    <cdr:sp macro="" textlink="">
      <cdr:nvSpPr>
        <cdr:cNvPr id="2" name="Rectangle 1">
          <a:extLst xmlns:a="http://schemas.openxmlformats.org/drawingml/2006/main">
            <a:ext uri="{FF2B5EF4-FFF2-40B4-BE49-F238E27FC236}">
              <a16:creationId xmlns:a16="http://schemas.microsoft.com/office/drawing/2014/main" id="{74595C9B-4AD4-41F0-84C9-838BF5315FB8}"/>
            </a:ext>
          </a:extLst>
        </cdr:cNvPr>
        <cdr:cNvSpPr/>
      </cdr:nvSpPr>
      <cdr:spPr>
        <a:xfrm xmlns:a="http://schemas.openxmlformats.org/drawingml/2006/main">
          <a:off x="1584325" y="2682765"/>
          <a:ext cx="1614506" cy="314562"/>
        </a:xfrm>
        <a:prstGeom xmlns:a="http://schemas.openxmlformats.org/drawingml/2006/main" prst="rect">
          <a:avLst/>
        </a:prstGeom>
      </cdr:spPr>
      <cdr:style>
        <a:lnRef xmlns:a="http://schemas.openxmlformats.org/drawingml/2006/main" idx="2">
          <a:schemeClr val="accent2">
            <a:shade val="50000"/>
          </a:schemeClr>
        </a:lnRef>
        <a:fillRef xmlns:a="http://schemas.openxmlformats.org/drawingml/2006/main" idx="1">
          <a:schemeClr val="accent2"/>
        </a:fillRef>
        <a:effectRef xmlns:a="http://schemas.openxmlformats.org/drawingml/2006/main" idx="0">
          <a:schemeClr val="accent2"/>
        </a:effectRef>
        <a:fontRef xmlns:a="http://schemas.openxmlformats.org/drawingml/2006/main" idx="minor">
          <a:schemeClr val="lt1"/>
        </a:fontRef>
      </cdr:style>
      <cdr:txBody>
        <a:bodyPr xmlns:a="http://schemas.openxmlformats.org/drawingml/2006/main"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en-US" sz="1400" b="1">
              <a:latin typeface="Arial" panose="020B0604020202020204" pitchFamily="34" charset="0"/>
              <a:cs typeface="Arial" panose="020B0604020202020204" pitchFamily="34" charset="0"/>
            </a:rPr>
            <a:t>Gross</a:t>
          </a:r>
        </a:p>
      </cdr:txBody>
    </cdr:sp>
  </cdr:relSizeAnchor>
  <cdr:relSizeAnchor xmlns:cdr="http://schemas.openxmlformats.org/drawingml/2006/chartDrawing">
    <cdr:from>
      <cdr:x>0.6592</cdr:x>
      <cdr:y>0.87722</cdr:y>
    </cdr:from>
    <cdr:to>
      <cdr:x>0.92476</cdr:x>
      <cdr:y>0.98054</cdr:y>
    </cdr:to>
    <cdr:sp macro="" textlink="">
      <cdr:nvSpPr>
        <cdr:cNvPr id="3" name="Rectangle 2">
          <a:extLst xmlns:a="http://schemas.openxmlformats.org/drawingml/2006/main">
            <a:ext uri="{FF2B5EF4-FFF2-40B4-BE49-F238E27FC236}">
              <a16:creationId xmlns:a16="http://schemas.microsoft.com/office/drawing/2014/main" id="{F5AC7BA3-A3AF-4B52-8DC2-E703635E08D7}"/>
            </a:ext>
          </a:extLst>
        </cdr:cNvPr>
        <cdr:cNvSpPr/>
      </cdr:nvSpPr>
      <cdr:spPr>
        <a:xfrm xmlns:a="http://schemas.openxmlformats.org/drawingml/2006/main">
          <a:off x="3598531" y="2671091"/>
          <a:ext cx="1449719" cy="314599"/>
        </a:xfrm>
        <a:prstGeom xmlns:a="http://schemas.openxmlformats.org/drawingml/2006/main" prst="rect">
          <a:avLst/>
        </a:prstGeom>
      </cdr:spPr>
      <cdr:style>
        <a:lnRef xmlns:a="http://schemas.openxmlformats.org/drawingml/2006/main" idx="2">
          <a:schemeClr val="accent2">
            <a:shade val="50000"/>
          </a:schemeClr>
        </a:lnRef>
        <a:fillRef xmlns:a="http://schemas.openxmlformats.org/drawingml/2006/main" idx="1">
          <a:schemeClr val="accent2"/>
        </a:fillRef>
        <a:effectRef xmlns:a="http://schemas.openxmlformats.org/drawingml/2006/main" idx="0">
          <a:schemeClr val="accent2"/>
        </a:effectRef>
        <a:fontRef xmlns:a="http://schemas.openxmlformats.org/drawingml/2006/main" idx="minor">
          <a:schemeClr val="lt1"/>
        </a:fontRef>
      </cdr:style>
      <cdr:txBody>
        <a:bodyPr xmlns:a="http://schemas.openxmlformats.org/drawingml/2006/main"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en-US" sz="1400" b="1">
              <a:latin typeface="Arial" panose="020B0604020202020204" pitchFamily="34" charset="0"/>
              <a:cs typeface="Arial" panose="020B0604020202020204" pitchFamily="34" charset="0"/>
            </a:rPr>
            <a:t>Net</a:t>
          </a:r>
        </a:p>
      </cdr:txBody>
    </cdr:sp>
  </cdr:relSizeAnchor>
</c:userShapes>
</file>

<file path=xl/drawings/drawing13.xml><?xml version="1.0" encoding="utf-8"?>
<c:userShapes xmlns:c="http://schemas.openxmlformats.org/drawingml/2006/chart">
  <cdr:relSizeAnchor xmlns:cdr="http://schemas.openxmlformats.org/drawingml/2006/chartDrawing">
    <cdr:from>
      <cdr:x>0.24311</cdr:x>
      <cdr:y>0.86944</cdr:y>
    </cdr:from>
    <cdr:to>
      <cdr:x>0.53806</cdr:x>
      <cdr:y>0.97275</cdr:y>
    </cdr:to>
    <cdr:sp macro="" textlink="">
      <cdr:nvSpPr>
        <cdr:cNvPr id="2" name="Rectangle 1">
          <a:extLst xmlns:a="http://schemas.openxmlformats.org/drawingml/2006/main">
            <a:ext uri="{FF2B5EF4-FFF2-40B4-BE49-F238E27FC236}">
              <a16:creationId xmlns:a16="http://schemas.microsoft.com/office/drawing/2014/main" id="{8FCEF31A-AB05-4D79-8787-5411ACF97505}"/>
            </a:ext>
          </a:extLst>
        </cdr:cNvPr>
        <cdr:cNvSpPr/>
      </cdr:nvSpPr>
      <cdr:spPr>
        <a:xfrm xmlns:a="http://schemas.openxmlformats.org/drawingml/2006/main">
          <a:off x="1327150" y="2647418"/>
          <a:ext cx="1610120" cy="314563"/>
        </a:xfrm>
        <a:prstGeom xmlns:a="http://schemas.openxmlformats.org/drawingml/2006/main" prst="rect">
          <a:avLst/>
        </a:prstGeom>
      </cdr:spPr>
      <cdr:style>
        <a:lnRef xmlns:a="http://schemas.openxmlformats.org/drawingml/2006/main" idx="2">
          <a:schemeClr val="accent2">
            <a:shade val="50000"/>
          </a:schemeClr>
        </a:lnRef>
        <a:fillRef xmlns:a="http://schemas.openxmlformats.org/drawingml/2006/main" idx="1">
          <a:schemeClr val="accent2"/>
        </a:fillRef>
        <a:effectRef xmlns:a="http://schemas.openxmlformats.org/drawingml/2006/main" idx="0">
          <a:schemeClr val="accent2"/>
        </a:effectRef>
        <a:fontRef xmlns:a="http://schemas.openxmlformats.org/drawingml/2006/main" idx="minor">
          <a:schemeClr val="lt1"/>
        </a:fontRef>
      </cdr:style>
      <cdr:txBody>
        <a:bodyPr xmlns:a="http://schemas.openxmlformats.org/drawingml/2006/main"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en-US" sz="1400" b="1">
              <a:latin typeface="Arial" panose="020B0604020202020204" pitchFamily="34" charset="0"/>
              <a:cs typeface="Arial" panose="020B0604020202020204" pitchFamily="34" charset="0"/>
            </a:rPr>
            <a:t>Gross</a:t>
          </a:r>
        </a:p>
      </cdr:txBody>
    </cdr:sp>
  </cdr:relSizeAnchor>
  <cdr:relSizeAnchor xmlns:cdr="http://schemas.openxmlformats.org/drawingml/2006/chartDrawing">
    <cdr:from>
      <cdr:x>0.62841</cdr:x>
      <cdr:y>0.86944</cdr:y>
    </cdr:from>
    <cdr:to>
      <cdr:x>0.90731</cdr:x>
      <cdr:y>0.97275</cdr:y>
    </cdr:to>
    <cdr:sp macro="" textlink="">
      <cdr:nvSpPr>
        <cdr:cNvPr id="3" name="Rectangle 2">
          <a:extLst xmlns:a="http://schemas.openxmlformats.org/drawingml/2006/main">
            <a:ext uri="{FF2B5EF4-FFF2-40B4-BE49-F238E27FC236}">
              <a16:creationId xmlns:a16="http://schemas.microsoft.com/office/drawing/2014/main" id="{AE2B486D-4F27-43B4-B4ED-763545AD4040}"/>
            </a:ext>
          </a:extLst>
        </cdr:cNvPr>
        <cdr:cNvSpPr/>
      </cdr:nvSpPr>
      <cdr:spPr>
        <a:xfrm xmlns:a="http://schemas.openxmlformats.org/drawingml/2006/main">
          <a:off x="3430450" y="2647418"/>
          <a:ext cx="1522550" cy="314562"/>
        </a:xfrm>
        <a:prstGeom xmlns:a="http://schemas.openxmlformats.org/drawingml/2006/main" prst="rect">
          <a:avLst/>
        </a:prstGeom>
      </cdr:spPr>
      <cdr:style>
        <a:lnRef xmlns:a="http://schemas.openxmlformats.org/drawingml/2006/main" idx="2">
          <a:schemeClr val="accent2">
            <a:shade val="50000"/>
          </a:schemeClr>
        </a:lnRef>
        <a:fillRef xmlns:a="http://schemas.openxmlformats.org/drawingml/2006/main" idx="1">
          <a:schemeClr val="accent2"/>
        </a:fillRef>
        <a:effectRef xmlns:a="http://schemas.openxmlformats.org/drawingml/2006/main" idx="0">
          <a:schemeClr val="accent2"/>
        </a:effectRef>
        <a:fontRef xmlns:a="http://schemas.openxmlformats.org/drawingml/2006/main" idx="minor">
          <a:schemeClr val="lt1"/>
        </a:fontRef>
      </cdr:style>
      <cdr:txBody>
        <a:bodyPr xmlns:a="http://schemas.openxmlformats.org/drawingml/2006/main"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en-US" sz="1400" b="1">
              <a:latin typeface="Arial" panose="020B0604020202020204" pitchFamily="34" charset="0"/>
              <a:cs typeface="Arial" panose="020B0604020202020204" pitchFamily="34" charset="0"/>
            </a:rPr>
            <a:t>Net</a:t>
          </a:r>
        </a:p>
      </cdr:txBody>
    </cdr:sp>
  </cdr:relSizeAnchor>
</c:userShapes>
</file>

<file path=xl/drawings/drawing14.xml><?xml version="1.0" encoding="utf-8"?>
<xdr:wsDr xmlns:xdr="http://schemas.openxmlformats.org/drawingml/2006/spreadsheetDrawing" xmlns:a="http://schemas.openxmlformats.org/drawingml/2006/main">
  <xdr:oneCellAnchor>
    <xdr:from>
      <xdr:col>0</xdr:col>
      <xdr:colOff>161925</xdr:colOff>
      <xdr:row>1</xdr:row>
      <xdr:rowOff>85725</xdr:rowOff>
    </xdr:from>
    <xdr:ext cx="1746885" cy="286888"/>
    <xdr:pic>
      <xdr:nvPicPr>
        <xdr:cNvPr id="2" name="Picture 1">
          <a:extLst>
            <a:ext uri="{FF2B5EF4-FFF2-40B4-BE49-F238E27FC236}">
              <a16:creationId xmlns:a16="http://schemas.microsoft.com/office/drawing/2014/main" id="{648B5B4B-5E0B-40FA-9FB7-6ED4F3849535}"/>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9048" b="20000"/>
        <a:stretch/>
      </xdr:blipFill>
      <xdr:spPr bwMode="auto">
        <a:xfrm>
          <a:off x="161925" y="247650"/>
          <a:ext cx="1746885" cy="28688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0</xdr:col>
      <xdr:colOff>0</xdr:colOff>
      <xdr:row>4</xdr:row>
      <xdr:rowOff>19050</xdr:rowOff>
    </xdr:from>
    <xdr:to>
      <xdr:col>9</xdr:col>
      <xdr:colOff>0</xdr:colOff>
      <xdr:row>8</xdr:row>
      <xdr:rowOff>38100</xdr:rowOff>
    </xdr:to>
    <xdr:sp macro="" textlink="">
      <xdr:nvSpPr>
        <xdr:cNvPr id="7" name="Rectangle 6">
          <a:extLst>
            <a:ext uri="{FF2B5EF4-FFF2-40B4-BE49-F238E27FC236}">
              <a16:creationId xmlns:a16="http://schemas.microsoft.com/office/drawing/2014/main" id="{F0A88442-AC93-41FE-B4E3-C6FE66AF0B8A}"/>
            </a:ext>
          </a:extLst>
        </xdr:cNvPr>
        <xdr:cNvSpPr/>
      </xdr:nvSpPr>
      <xdr:spPr>
        <a:xfrm>
          <a:off x="0" y="1076325"/>
          <a:ext cx="10944225" cy="7048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2400">
              <a:solidFill>
                <a:schemeClr val="accent2"/>
              </a:solidFill>
            </a:rPr>
            <a:t>The</a:t>
          </a:r>
          <a:r>
            <a:rPr lang="en-US" sz="2400" baseline="0">
              <a:solidFill>
                <a:schemeClr val="accent2"/>
              </a:solidFill>
            </a:rPr>
            <a:t> Strategic Energy Management program did not claim any savings in PY1.</a:t>
          </a:r>
          <a:endParaRPr lang="en-US" sz="2400">
            <a:solidFill>
              <a:schemeClr val="accent2"/>
            </a:solidFill>
          </a:endParaRPr>
        </a:p>
      </xdr:txBody>
    </xdr:sp>
    <xdr:clientData/>
  </xdr:twoCellAnchor>
</xdr:wsDr>
</file>

<file path=xl/drawings/drawing15.xml><?xml version="1.0" encoding="utf-8"?>
<xdr:wsDr xmlns:xdr="http://schemas.openxmlformats.org/drawingml/2006/spreadsheetDrawing" xmlns:a="http://schemas.openxmlformats.org/drawingml/2006/main">
  <xdr:oneCellAnchor>
    <xdr:from>
      <xdr:col>0</xdr:col>
      <xdr:colOff>83820</xdr:colOff>
      <xdr:row>1</xdr:row>
      <xdr:rowOff>60960</xdr:rowOff>
    </xdr:from>
    <xdr:ext cx="1746885" cy="286888"/>
    <xdr:pic>
      <xdr:nvPicPr>
        <xdr:cNvPr id="2" name="Picture 1">
          <a:extLst>
            <a:ext uri="{FF2B5EF4-FFF2-40B4-BE49-F238E27FC236}">
              <a16:creationId xmlns:a16="http://schemas.microsoft.com/office/drawing/2014/main" id="{4FC076CA-DDA3-4650-8A0A-59B7E1F50460}"/>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9048" b="20000"/>
        <a:stretch/>
      </xdr:blipFill>
      <xdr:spPr bwMode="auto">
        <a:xfrm>
          <a:off x="83820" y="222885"/>
          <a:ext cx="1746885" cy="28688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14</xdr:col>
      <xdr:colOff>9524</xdr:colOff>
      <xdr:row>9</xdr:row>
      <xdr:rowOff>9525</xdr:rowOff>
    </xdr:from>
    <xdr:to>
      <xdr:col>20</xdr:col>
      <xdr:colOff>628649</xdr:colOff>
      <xdr:row>25</xdr:row>
      <xdr:rowOff>123825</xdr:rowOff>
    </xdr:to>
    <xdr:graphicFrame macro="">
      <xdr:nvGraphicFramePr>
        <xdr:cNvPr id="3" name="Chart 2">
          <a:extLst>
            <a:ext uri="{FF2B5EF4-FFF2-40B4-BE49-F238E27FC236}">
              <a16:creationId xmlns:a16="http://schemas.microsoft.com/office/drawing/2014/main" id="{4AD1EA75-B1F1-4742-BE09-CED1B320AB8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14</xdr:col>
      <xdr:colOff>9525</xdr:colOff>
      <xdr:row>31</xdr:row>
      <xdr:rowOff>9524</xdr:rowOff>
    </xdr:from>
    <xdr:to>
      <xdr:col>21</xdr:col>
      <xdr:colOff>0</xdr:colOff>
      <xdr:row>47</xdr:row>
      <xdr:rowOff>95250</xdr:rowOff>
    </xdr:to>
    <xdr:graphicFrame macro="">
      <xdr:nvGraphicFramePr>
        <xdr:cNvPr id="6" name="Chart 5">
          <a:extLst>
            <a:ext uri="{FF2B5EF4-FFF2-40B4-BE49-F238E27FC236}">
              <a16:creationId xmlns:a16="http://schemas.microsoft.com/office/drawing/2014/main" id="{145E560B-5F81-461F-B46F-4D9ADFFC028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6.xml><?xml version="1.0" encoding="utf-8"?>
<c:userShapes xmlns:c="http://schemas.openxmlformats.org/drawingml/2006/chart">
  <cdr:relSizeAnchor xmlns:cdr="http://schemas.openxmlformats.org/drawingml/2006/chartDrawing">
    <cdr:from>
      <cdr:x>0.27103</cdr:x>
      <cdr:y>0.87878</cdr:y>
    </cdr:from>
    <cdr:to>
      <cdr:x>0.56707</cdr:x>
      <cdr:y>0.97927</cdr:y>
    </cdr:to>
    <cdr:sp macro="" textlink="">
      <cdr:nvSpPr>
        <cdr:cNvPr id="2" name="Rectangle 1">
          <a:extLst xmlns:a="http://schemas.openxmlformats.org/drawingml/2006/main">
            <a:ext uri="{FF2B5EF4-FFF2-40B4-BE49-F238E27FC236}">
              <a16:creationId xmlns:a16="http://schemas.microsoft.com/office/drawing/2014/main" id="{897CC509-FAF2-4B28-B7B8-4B94747FBEBA}"/>
            </a:ext>
          </a:extLst>
        </cdr:cNvPr>
        <cdr:cNvSpPr/>
      </cdr:nvSpPr>
      <cdr:spPr>
        <a:xfrm xmlns:a="http://schemas.openxmlformats.org/drawingml/2006/main">
          <a:off x="1479550" y="2675834"/>
          <a:ext cx="1616073" cy="305988"/>
        </a:xfrm>
        <a:prstGeom xmlns:a="http://schemas.openxmlformats.org/drawingml/2006/main" prst="rect">
          <a:avLst/>
        </a:prstGeom>
      </cdr:spPr>
      <cdr:style>
        <a:lnRef xmlns:a="http://schemas.openxmlformats.org/drawingml/2006/main" idx="2">
          <a:schemeClr val="accent2">
            <a:shade val="50000"/>
          </a:schemeClr>
        </a:lnRef>
        <a:fillRef xmlns:a="http://schemas.openxmlformats.org/drawingml/2006/main" idx="1">
          <a:schemeClr val="accent2"/>
        </a:fillRef>
        <a:effectRef xmlns:a="http://schemas.openxmlformats.org/drawingml/2006/main" idx="0">
          <a:schemeClr val="accent2"/>
        </a:effectRef>
        <a:fontRef xmlns:a="http://schemas.openxmlformats.org/drawingml/2006/main" idx="minor">
          <a:schemeClr val="lt1"/>
        </a:fontRef>
      </cdr:style>
      <cdr:txBody>
        <a:bodyPr xmlns:a="http://schemas.openxmlformats.org/drawingml/2006/main"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en-US" sz="1400" b="1">
              <a:latin typeface="Arial" panose="020B0604020202020204" pitchFamily="34" charset="0"/>
              <a:cs typeface="Arial" panose="020B0604020202020204" pitchFamily="34" charset="0"/>
            </a:rPr>
            <a:t>Gross</a:t>
          </a:r>
        </a:p>
      </cdr:txBody>
    </cdr:sp>
  </cdr:relSizeAnchor>
  <cdr:relSizeAnchor xmlns:cdr="http://schemas.openxmlformats.org/drawingml/2006/chartDrawing">
    <cdr:from>
      <cdr:x>0.65119</cdr:x>
      <cdr:y>0.87878</cdr:y>
    </cdr:from>
    <cdr:to>
      <cdr:x>0.95268</cdr:x>
      <cdr:y>0.97927</cdr:y>
    </cdr:to>
    <cdr:sp macro="" textlink="">
      <cdr:nvSpPr>
        <cdr:cNvPr id="3" name="Rectangle 2">
          <a:extLst xmlns:a="http://schemas.openxmlformats.org/drawingml/2006/main">
            <a:ext uri="{FF2B5EF4-FFF2-40B4-BE49-F238E27FC236}">
              <a16:creationId xmlns:a16="http://schemas.microsoft.com/office/drawing/2014/main" id="{60D75E94-B84E-4EE9-9040-305044529AE8}"/>
            </a:ext>
          </a:extLst>
        </cdr:cNvPr>
        <cdr:cNvSpPr/>
      </cdr:nvSpPr>
      <cdr:spPr>
        <a:xfrm xmlns:a="http://schemas.openxmlformats.org/drawingml/2006/main">
          <a:off x="3554830" y="2675834"/>
          <a:ext cx="1645819" cy="305988"/>
        </a:xfrm>
        <a:prstGeom xmlns:a="http://schemas.openxmlformats.org/drawingml/2006/main" prst="rect">
          <a:avLst/>
        </a:prstGeom>
      </cdr:spPr>
      <cdr:style>
        <a:lnRef xmlns:a="http://schemas.openxmlformats.org/drawingml/2006/main" idx="2">
          <a:schemeClr val="accent2">
            <a:shade val="50000"/>
          </a:schemeClr>
        </a:lnRef>
        <a:fillRef xmlns:a="http://schemas.openxmlformats.org/drawingml/2006/main" idx="1">
          <a:schemeClr val="accent2"/>
        </a:fillRef>
        <a:effectRef xmlns:a="http://schemas.openxmlformats.org/drawingml/2006/main" idx="0">
          <a:schemeClr val="accent2"/>
        </a:effectRef>
        <a:fontRef xmlns:a="http://schemas.openxmlformats.org/drawingml/2006/main" idx="minor">
          <a:schemeClr val="lt1"/>
        </a:fontRef>
      </cdr:style>
      <cdr:txBody>
        <a:bodyPr xmlns:a="http://schemas.openxmlformats.org/drawingml/2006/main"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en-US" sz="1400" b="1">
              <a:latin typeface="Arial" panose="020B0604020202020204" pitchFamily="34" charset="0"/>
              <a:cs typeface="Arial" panose="020B0604020202020204" pitchFamily="34" charset="0"/>
            </a:rPr>
            <a:t>Net</a:t>
          </a:r>
        </a:p>
      </cdr:txBody>
    </cdr:sp>
  </cdr:relSizeAnchor>
</c:userShapes>
</file>

<file path=xl/drawings/drawing17.xml><?xml version="1.0" encoding="utf-8"?>
<c:userShapes xmlns:c="http://schemas.openxmlformats.org/drawingml/2006/chart">
  <cdr:relSizeAnchor xmlns:cdr="http://schemas.openxmlformats.org/drawingml/2006/chartDrawing">
    <cdr:from>
      <cdr:x>0.20298</cdr:x>
      <cdr:y>0.87848</cdr:y>
    </cdr:from>
    <cdr:to>
      <cdr:x>0.49902</cdr:x>
      <cdr:y>0.97897</cdr:y>
    </cdr:to>
    <cdr:sp macro="" textlink="">
      <cdr:nvSpPr>
        <cdr:cNvPr id="2" name="Rectangle 1">
          <a:extLst xmlns:a="http://schemas.openxmlformats.org/drawingml/2006/main">
            <a:ext uri="{FF2B5EF4-FFF2-40B4-BE49-F238E27FC236}">
              <a16:creationId xmlns:a16="http://schemas.microsoft.com/office/drawing/2014/main" id="{796A2751-B1B8-436D-A54F-A7A1A3C03727}"/>
            </a:ext>
          </a:extLst>
        </cdr:cNvPr>
        <cdr:cNvSpPr/>
      </cdr:nvSpPr>
      <cdr:spPr>
        <a:xfrm xmlns:a="http://schemas.openxmlformats.org/drawingml/2006/main">
          <a:off x="1108075" y="2674937"/>
          <a:ext cx="1616073" cy="305988"/>
        </a:xfrm>
        <a:prstGeom xmlns:a="http://schemas.openxmlformats.org/drawingml/2006/main" prst="rect">
          <a:avLst/>
        </a:prstGeom>
      </cdr:spPr>
      <cdr:style>
        <a:lnRef xmlns:a="http://schemas.openxmlformats.org/drawingml/2006/main" idx="2">
          <a:schemeClr val="accent2">
            <a:shade val="50000"/>
          </a:schemeClr>
        </a:lnRef>
        <a:fillRef xmlns:a="http://schemas.openxmlformats.org/drawingml/2006/main" idx="1">
          <a:schemeClr val="accent2"/>
        </a:fillRef>
        <a:effectRef xmlns:a="http://schemas.openxmlformats.org/drawingml/2006/main" idx="0">
          <a:schemeClr val="accent2"/>
        </a:effectRef>
        <a:fontRef xmlns:a="http://schemas.openxmlformats.org/drawingml/2006/main" idx="minor">
          <a:schemeClr val="lt1"/>
        </a:fontRef>
      </cdr:style>
      <cdr:txBody>
        <a:bodyPr xmlns:a="http://schemas.openxmlformats.org/drawingml/2006/main"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en-US" sz="1400" b="1">
              <a:latin typeface="Arial" panose="020B0604020202020204" pitchFamily="34" charset="0"/>
              <a:cs typeface="Arial" panose="020B0604020202020204" pitchFamily="34" charset="0"/>
            </a:rPr>
            <a:t>Gross</a:t>
          </a:r>
        </a:p>
      </cdr:txBody>
    </cdr:sp>
  </cdr:relSizeAnchor>
  <cdr:relSizeAnchor xmlns:cdr="http://schemas.openxmlformats.org/drawingml/2006/chartDrawing">
    <cdr:from>
      <cdr:x>0.63898</cdr:x>
      <cdr:y>0.87848</cdr:y>
    </cdr:from>
    <cdr:to>
      <cdr:x>0.94047</cdr:x>
      <cdr:y>0.97897</cdr:y>
    </cdr:to>
    <cdr:sp macro="" textlink="">
      <cdr:nvSpPr>
        <cdr:cNvPr id="3" name="Rectangle 2">
          <a:extLst xmlns:a="http://schemas.openxmlformats.org/drawingml/2006/main">
            <a:ext uri="{FF2B5EF4-FFF2-40B4-BE49-F238E27FC236}">
              <a16:creationId xmlns:a16="http://schemas.microsoft.com/office/drawing/2014/main" id="{415BBB4F-1E6B-4029-AFB8-845B4D768032}"/>
            </a:ext>
          </a:extLst>
        </cdr:cNvPr>
        <cdr:cNvSpPr/>
      </cdr:nvSpPr>
      <cdr:spPr>
        <a:xfrm xmlns:a="http://schemas.openxmlformats.org/drawingml/2006/main">
          <a:off x="3488155" y="2674937"/>
          <a:ext cx="1645819" cy="305988"/>
        </a:xfrm>
        <a:prstGeom xmlns:a="http://schemas.openxmlformats.org/drawingml/2006/main" prst="rect">
          <a:avLst/>
        </a:prstGeom>
      </cdr:spPr>
      <cdr:style>
        <a:lnRef xmlns:a="http://schemas.openxmlformats.org/drawingml/2006/main" idx="2">
          <a:schemeClr val="accent2">
            <a:shade val="50000"/>
          </a:schemeClr>
        </a:lnRef>
        <a:fillRef xmlns:a="http://schemas.openxmlformats.org/drawingml/2006/main" idx="1">
          <a:schemeClr val="accent2"/>
        </a:fillRef>
        <a:effectRef xmlns:a="http://schemas.openxmlformats.org/drawingml/2006/main" idx="0">
          <a:schemeClr val="accent2"/>
        </a:effectRef>
        <a:fontRef xmlns:a="http://schemas.openxmlformats.org/drawingml/2006/main" idx="minor">
          <a:schemeClr val="lt1"/>
        </a:fontRef>
      </cdr:style>
      <cdr:txBody>
        <a:bodyPr xmlns:a="http://schemas.openxmlformats.org/drawingml/2006/main"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en-US" sz="1400" b="1">
              <a:latin typeface="Arial" panose="020B0604020202020204" pitchFamily="34" charset="0"/>
              <a:cs typeface="Arial" panose="020B0604020202020204" pitchFamily="34" charset="0"/>
            </a:rPr>
            <a:t>Net</a:t>
          </a:r>
        </a:p>
      </cdr:txBody>
    </cdr:sp>
  </cdr:relSizeAnchor>
</c:userShapes>
</file>

<file path=xl/drawings/drawing18.xml><?xml version="1.0" encoding="utf-8"?>
<xdr:wsDr xmlns:xdr="http://schemas.openxmlformats.org/drawingml/2006/spreadsheetDrawing" xmlns:a="http://schemas.openxmlformats.org/drawingml/2006/main">
  <xdr:oneCellAnchor>
    <xdr:from>
      <xdr:col>0</xdr:col>
      <xdr:colOff>121920</xdr:colOff>
      <xdr:row>1</xdr:row>
      <xdr:rowOff>68580</xdr:rowOff>
    </xdr:from>
    <xdr:ext cx="1746885" cy="286888"/>
    <xdr:pic>
      <xdr:nvPicPr>
        <xdr:cNvPr id="2" name="Picture 1">
          <a:extLst>
            <a:ext uri="{FF2B5EF4-FFF2-40B4-BE49-F238E27FC236}">
              <a16:creationId xmlns:a16="http://schemas.microsoft.com/office/drawing/2014/main" id="{0C937B0C-FD9C-417B-8C9F-D1DF11C6E760}"/>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9048" b="20000"/>
        <a:stretch/>
      </xdr:blipFill>
      <xdr:spPr bwMode="auto">
        <a:xfrm>
          <a:off x="121920" y="230505"/>
          <a:ext cx="1746885" cy="28688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11</xdr:col>
      <xdr:colOff>9525</xdr:colOff>
      <xdr:row>62</xdr:row>
      <xdr:rowOff>9525</xdr:rowOff>
    </xdr:from>
    <xdr:to>
      <xdr:col>17</xdr:col>
      <xdr:colOff>581025</xdr:colOff>
      <xdr:row>81</xdr:row>
      <xdr:rowOff>152400</xdr:rowOff>
    </xdr:to>
    <xdr:graphicFrame macro="">
      <xdr:nvGraphicFramePr>
        <xdr:cNvPr id="8" name="Chart 7">
          <a:extLst>
            <a:ext uri="{FF2B5EF4-FFF2-40B4-BE49-F238E27FC236}">
              <a16:creationId xmlns:a16="http://schemas.microsoft.com/office/drawing/2014/main" id="{2ADE6331-1AB0-4A80-8E38-DD7065CD099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19</xdr:col>
      <xdr:colOff>9524</xdr:colOff>
      <xdr:row>9</xdr:row>
      <xdr:rowOff>9525</xdr:rowOff>
    </xdr:from>
    <xdr:to>
      <xdr:col>33</xdr:col>
      <xdr:colOff>0</xdr:colOff>
      <xdr:row>29</xdr:row>
      <xdr:rowOff>38100</xdr:rowOff>
    </xdr:to>
    <xdr:graphicFrame macro="">
      <xdr:nvGraphicFramePr>
        <xdr:cNvPr id="11" name="Chart 10">
          <a:extLst>
            <a:ext uri="{FF2B5EF4-FFF2-40B4-BE49-F238E27FC236}">
              <a16:creationId xmlns:a16="http://schemas.microsoft.com/office/drawing/2014/main" id="{722F008C-A1B0-42D9-8254-DBF8CC00D84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19</xdr:col>
      <xdr:colOff>9524</xdr:colOff>
      <xdr:row>34</xdr:row>
      <xdr:rowOff>9525</xdr:rowOff>
    </xdr:from>
    <xdr:to>
      <xdr:col>33</xdr:col>
      <xdr:colOff>380</xdr:colOff>
      <xdr:row>44</xdr:row>
      <xdr:rowOff>142875</xdr:rowOff>
    </xdr:to>
    <xdr:graphicFrame macro="">
      <xdr:nvGraphicFramePr>
        <xdr:cNvPr id="14" name="Chart 13">
          <a:extLst>
            <a:ext uri="{FF2B5EF4-FFF2-40B4-BE49-F238E27FC236}">
              <a16:creationId xmlns:a16="http://schemas.microsoft.com/office/drawing/2014/main" id="{8B8F6209-C7A6-4F5D-AC81-20ED15A54ED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11</xdr:col>
      <xdr:colOff>9524</xdr:colOff>
      <xdr:row>9</xdr:row>
      <xdr:rowOff>9524</xdr:rowOff>
    </xdr:from>
    <xdr:to>
      <xdr:col>17</xdr:col>
      <xdr:colOff>581025</xdr:colOff>
      <xdr:row>24</xdr:row>
      <xdr:rowOff>276224</xdr:rowOff>
    </xdr:to>
    <xdr:graphicFrame macro="">
      <xdr:nvGraphicFramePr>
        <xdr:cNvPr id="3" name="Chart 2">
          <a:extLst>
            <a:ext uri="{FF2B5EF4-FFF2-40B4-BE49-F238E27FC236}">
              <a16:creationId xmlns:a16="http://schemas.microsoft.com/office/drawing/2014/main" id="{3901689A-AD75-47CC-A13B-7126A2602FF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11</xdr:col>
      <xdr:colOff>9526</xdr:colOff>
      <xdr:row>29</xdr:row>
      <xdr:rowOff>19050</xdr:rowOff>
    </xdr:from>
    <xdr:to>
      <xdr:col>18</xdr:col>
      <xdr:colOff>1143</xdr:colOff>
      <xdr:row>42</xdr:row>
      <xdr:rowOff>0</xdr:rowOff>
    </xdr:to>
    <xdr:graphicFrame macro="">
      <xdr:nvGraphicFramePr>
        <xdr:cNvPr id="6" name="Chart 5">
          <a:extLst>
            <a:ext uri="{FF2B5EF4-FFF2-40B4-BE49-F238E27FC236}">
              <a16:creationId xmlns:a16="http://schemas.microsoft.com/office/drawing/2014/main" id="{0C96BFA2-56E4-4C48-947E-F25BAF75102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19.xml><?xml version="1.0" encoding="utf-8"?>
<c:userShapes xmlns:c="http://schemas.openxmlformats.org/drawingml/2006/chart">
  <cdr:relSizeAnchor xmlns:cdr="http://schemas.openxmlformats.org/drawingml/2006/chartDrawing">
    <cdr:from>
      <cdr:x>0.30418</cdr:x>
      <cdr:y>0.86501</cdr:y>
    </cdr:from>
    <cdr:to>
      <cdr:x>0.60022</cdr:x>
      <cdr:y>0.9663</cdr:y>
    </cdr:to>
    <cdr:sp macro="" textlink="">
      <cdr:nvSpPr>
        <cdr:cNvPr id="2" name="Rectangle 1">
          <a:extLst xmlns:a="http://schemas.openxmlformats.org/drawingml/2006/main">
            <a:ext uri="{FF2B5EF4-FFF2-40B4-BE49-F238E27FC236}">
              <a16:creationId xmlns:a16="http://schemas.microsoft.com/office/drawing/2014/main" id="{9204A59A-63E8-49F6-AF2D-53E8B8772B1E}"/>
            </a:ext>
          </a:extLst>
        </cdr:cNvPr>
        <cdr:cNvSpPr/>
      </cdr:nvSpPr>
      <cdr:spPr>
        <a:xfrm xmlns:a="http://schemas.openxmlformats.org/drawingml/2006/main">
          <a:off x="1660525" y="2633923"/>
          <a:ext cx="1616073" cy="308405"/>
        </a:xfrm>
        <a:prstGeom xmlns:a="http://schemas.openxmlformats.org/drawingml/2006/main" prst="rect">
          <a:avLst/>
        </a:prstGeom>
      </cdr:spPr>
      <cdr:style>
        <a:lnRef xmlns:a="http://schemas.openxmlformats.org/drawingml/2006/main" idx="2">
          <a:schemeClr val="accent2">
            <a:shade val="50000"/>
          </a:schemeClr>
        </a:lnRef>
        <a:fillRef xmlns:a="http://schemas.openxmlformats.org/drawingml/2006/main" idx="1">
          <a:schemeClr val="accent2"/>
        </a:fillRef>
        <a:effectRef xmlns:a="http://schemas.openxmlformats.org/drawingml/2006/main" idx="0">
          <a:schemeClr val="accent2"/>
        </a:effectRef>
        <a:fontRef xmlns:a="http://schemas.openxmlformats.org/drawingml/2006/main" idx="minor">
          <a:schemeClr val="lt1"/>
        </a:fontRef>
      </cdr:style>
      <cdr:txBody>
        <a:bodyPr xmlns:a="http://schemas.openxmlformats.org/drawingml/2006/main"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en-US" sz="1400" b="1">
              <a:latin typeface="Arial" panose="020B0604020202020204" pitchFamily="34" charset="0"/>
              <a:cs typeface="Arial" panose="020B0604020202020204" pitchFamily="34" charset="0"/>
            </a:rPr>
            <a:t>Gross</a:t>
          </a:r>
        </a:p>
      </cdr:txBody>
    </cdr:sp>
  </cdr:relSizeAnchor>
  <cdr:relSizeAnchor xmlns:cdr="http://schemas.openxmlformats.org/drawingml/2006/chartDrawing">
    <cdr:from>
      <cdr:x>0.67351</cdr:x>
      <cdr:y>0.86128</cdr:y>
    </cdr:from>
    <cdr:to>
      <cdr:x>0.92825</cdr:x>
      <cdr:y>0.96256</cdr:y>
    </cdr:to>
    <cdr:sp macro="" textlink="">
      <cdr:nvSpPr>
        <cdr:cNvPr id="3" name="Rectangle 2">
          <a:extLst xmlns:a="http://schemas.openxmlformats.org/drawingml/2006/main">
            <a:ext uri="{FF2B5EF4-FFF2-40B4-BE49-F238E27FC236}">
              <a16:creationId xmlns:a16="http://schemas.microsoft.com/office/drawing/2014/main" id="{F0B34E56-AE97-4127-A93F-390107D2D81A}"/>
            </a:ext>
          </a:extLst>
        </cdr:cNvPr>
        <cdr:cNvSpPr/>
      </cdr:nvSpPr>
      <cdr:spPr>
        <a:xfrm xmlns:a="http://schemas.openxmlformats.org/drawingml/2006/main">
          <a:off x="3676684" y="2622550"/>
          <a:ext cx="1390615" cy="308406"/>
        </a:xfrm>
        <a:prstGeom xmlns:a="http://schemas.openxmlformats.org/drawingml/2006/main" prst="rect">
          <a:avLst/>
        </a:prstGeom>
      </cdr:spPr>
      <cdr:style>
        <a:lnRef xmlns:a="http://schemas.openxmlformats.org/drawingml/2006/main" idx="2">
          <a:schemeClr val="accent2">
            <a:shade val="50000"/>
          </a:schemeClr>
        </a:lnRef>
        <a:fillRef xmlns:a="http://schemas.openxmlformats.org/drawingml/2006/main" idx="1">
          <a:schemeClr val="accent2"/>
        </a:fillRef>
        <a:effectRef xmlns:a="http://schemas.openxmlformats.org/drawingml/2006/main" idx="0">
          <a:schemeClr val="accent2"/>
        </a:effectRef>
        <a:fontRef xmlns:a="http://schemas.openxmlformats.org/drawingml/2006/main" idx="minor">
          <a:schemeClr val="lt1"/>
        </a:fontRef>
      </cdr:style>
      <cdr:txBody>
        <a:bodyPr xmlns:a="http://schemas.openxmlformats.org/drawingml/2006/main"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en-US" sz="1400" b="1">
              <a:latin typeface="Arial" panose="020B0604020202020204" pitchFamily="34" charset="0"/>
              <a:cs typeface="Arial" panose="020B0604020202020204" pitchFamily="34" charset="0"/>
            </a:rPr>
            <a:t>Net</a:t>
          </a:r>
        </a:p>
      </cdr:txBody>
    </cdr:sp>
  </cdr:relSizeAnchor>
</c:userShapes>
</file>

<file path=xl/drawings/drawing2.xml><?xml version="1.0" encoding="utf-8"?>
<xdr:wsDr xmlns:xdr="http://schemas.openxmlformats.org/drawingml/2006/spreadsheetDrawing" xmlns:a="http://schemas.openxmlformats.org/drawingml/2006/main">
  <xdr:twoCellAnchor editAs="oneCell">
    <xdr:from>
      <xdr:col>0</xdr:col>
      <xdr:colOff>85726</xdr:colOff>
      <xdr:row>0</xdr:row>
      <xdr:rowOff>85726</xdr:rowOff>
    </xdr:from>
    <xdr:to>
      <xdr:col>0</xdr:col>
      <xdr:colOff>1781176</xdr:colOff>
      <xdr:row>0</xdr:row>
      <xdr:rowOff>372614</xdr:rowOff>
    </xdr:to>
    <xdr:pic>
      <xdr:nvPicPr>
        <xdr:cNvPr id="4" name="Picture 3">
          <a:extLst>
            <a:ext uri="{FF2B5EF4-FFF2-40B4-BE49-F238E27FC236}">
              <a16:creationId xmlns:a16="http://schemas.microsoft.com/office/drawing/2014/main" id="{00000000-0008-0000-0100-000004000000}"/>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9048" b="20000"/>
        <a:stretch/>
      </xdr:blipFill>
      <xdr:spPr bwMode="auto">
        <a:xfrm>
          <a:off x="85726" y="85726"/>
          <a:ext cx="1695450" cy="2868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0.xml><?xml version="1.0" encoding="utf-8"?>
<c:userShapes xmlns:c="http://schemas.openxmlformats.org/drawingml/2006/chart">
  <cdr:relSizeAnchor xmlns:cdr="http://schemas.openxmlformats.org/drawingml/2006/chartDrawing">
    <cdr:from>
      <cdr:x>0.25009</cdr:x>
      <cdr:y>0.8744</cdr:y>
    </cdr:from>
    <cdr:to>
      <cdr:x>0.54613</cdr:x>
      <cdr:y>0.97568</cdr:y>
    </cdr:to>
    <cdr:sp macro="" textlink="">
      <cdr:nvSpPr>
        <cdr:cNvPr id="2" name="Rectangle 1">
          <a:extLst xmlns:a="http://schemas.openxmlformats.org/drawingml/2006/main">
            <a:ext uri="{FF2B5EF4-FFF2-40B4-BE49-F238E27FC236}">
              <a16:creationId xmlns:a16="http://schemas.microsoft.com/office/drawing/2014/main" id="{9204A59A-63E8-49F6-AF2D-53E8B8772B1E}"/>
            </a:ext>
          </a:extLst>
        </cdr:cNvPr>
        <cdr:cNvSpPr/>
      </cdr:nvSpPr>
      <cdr:spPr>
        <a:xfrm xmlns:a="http://schemas.openxmlformats.org/drawingml/2006/main">
          <a:off x="1365250" y="2662498"/>
          <a:ext cx="1616073" cy="308405"/>
        </a:xfrm>
        <a:prstGeom xmlns:a="http://schemas.openxmlformats.org/drawingml/2006/main" prst="rect">
          <a:avLst/>
        </a:prstGeom>
      </cdr:spPr>
      <cdr:style>
        <a:lnRef xmlns:a="http://schemas.openxmlformats.org/drawingml/2006/main" idx="2">
          <a:schemeClr val="accent2">
            <a:shade val="50000"/>
          </a:schemeClr>
        </a:lnRef>
        <a:fillRef xmlns:a="http://schemas.openxmlformats.org/drawingml/2006/main" idx="1">
          <a:schemeClr val="accent2"/>
        </a:fillRef>
        <a:effectRef xmlns:a="http://schemas.openxmlformats.org/drawingml/2006/main" idx="0">
          <a:schemeClr val="accent2"/>
        </a:effectRef>
        <a:fontRef xmlns:a="http://schemas.openxmlformats.org/drawingml/2006/main" idx="minor">
          <a:schemeClr val="lt1"/>
        </a:fontRef>
      </cdr:style>
      <cdr:txBody>
        <a:bodyPr xmlns:a="http://schemas.openxmlformats.org/drawingml/2006/main"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en-US" sz="1400" b="1">
              <a:latin typeface="Arial" panose="020B0604020202020204" pitchFamily="34" charset="0"/>
              <a:cs typeface="Arial" panose="020B0604020202020204" pitchFamily="34" charset="0"/>
            </a:rPr>
            <a:t>Gross</a:t>
          </a:r>
        </a:p>
      </cdr:txBody>
    </cdr:sp>
  </cdr:relSizeAnchor>
  <cdr:relSizeAnchor xmlns:cdr="http://schemas.openxmlformats.org/drawingml/2006/chartDrawing">
    <cdr:from>
      <cdr:x>0.64036</cdr:x>
      <cdr:y>0.87066</cdr:y>
    </cdr:from>
    <cdr:to>
      <cdr:x>0.91953</cdr:x>
      <cdr:y>0.97195</cdr:y>
    </cdr:to>
    <cdr:sp macro="" textlink="">
      <cdr:nvSpPr>
        <cdr:cNvPr id="3" name="Rectangle 2">
          <a:extLst xmlns:a="http://schemas.openxmlformats.org/drawingml/2006/main">
            <a:ext uri="{FF2B5EF4-FFF2-40B4-BE49-F238E27FC236}">
              <a16:creationId xmlns:a16="http://schemas.microsoft.com/office/drawing/2014/main" id="{F0B34E56-AE97-4127-A93F-390107D2D81A}"/>
            </a:ext>
          </a:extLst>
        </cdr:cNvPr>
        <cdr:cNvSpPr/>
      </cdr:nvSpPr>
      <cdr:spPr>
        <a:xfrm xmlns:a="http://schemas.openxmlformats.org/drawingml/2006/main">
          <a:off x="3495709" y="2651125"/>
          <a:ext cx="1523965" cy="308406"/>
        </a:xfrm>
        <a:prstGeom xmlns:a="http://schemas.openxmlformats.org/drawingml/2006/main" prst="rect">
          <a:avLst/>
        </a:prstGeom>
      </cdr:spPr>
      <cdr:style>
        <a:lnRef xmlns:a="http://schemas.openxmlformats.org/drawingml/2006/main" idx="2">
          <a:schemeClr val="accent2">
            <a:shade val="50000"/>
          </a:schemeClr>
        </a:lnRef>
        <a:fillRef xmlns:a="http://schemas.openxmlformats.org/drawingml/2006/main" idx="1">
          <a:schemeClr val="accent2"/>
        </a:fillRef>
        <a:effectRef xmlns:a="http://schemas.openxmlformats.org/drawingml/2006/main" idx="0">
          <a:schemeClr val="accent2"/>
        </a:effectRef>
        <a:fontRef xmlns:a="http://schemas.openxmlformats.org/drawingml/2006/main" idx="minor">
          <a:schemeClr val="lt1"/>
        </a:fontRef>
      </cdr:style>
      <cdr:txBody>
        <a:bodyPr xmlns:a="http://schemas.openxmlformats.org/drawingml/2006/main"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en-US" sz="1400" b="1">
              <a:latin typeface="Arial" panose="020B0604020202020204" pitchFamily="34" charset="0"/>
              <a:cs typeface="Arial" panose="020B0604020202020204" pitchFamily="34" charset="0"/>
            </a:rPr>
            <a:t>Net</a:t>
          </a:r>
        </a:p>
      </cdr:txBody>
    </cdr:sp>
  </cdr:relSizeAnchor>
</c:userShapes>
</file>

<file path=xl/drawings/drawing21.xml><?xml version="1.0" encoding="utf-8"?>
<xdr:wsDr xmlns:xdr="http://schemas.openxmlformats.org/drawingml/2006/spreadsheetDrawing" xmlns:a="http://schemas.openxmlformats.org/drawingml/2006/main">
  <xdr:oneCellAnchor>
    <xdr:from>
      <xdr:col>0</xdr:col>
      <xdr:colOff>76200</xdr:colOff>
      <xdr:row>1</xdr:row>
      <xdr:rowOff>60960</xdr:rowOff>
    </xdr:from>
    <xdr:ext cx="1746885" cy="286888"/>
    <xdr:pic>
      <xdr:nvPicPr>
        <xdr:cNvPr id="3" name="Picture 2">
          <a:extLst>
            <a:ext uri="{FF2B5EF4-FFF2-40B4-BE49-F238E27FC236}">
              <a16:creationId xmlns:a16="http://schemas.microsoft.com/office/drawing/2014/main" id="{53DE9EF5-89A6-4054-B32C-F1AE21D34E20}"/>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9048" b="20000"/>
        <a:stretch/>
      </xdr:blipFill>
      <xdr:spPr bwMode="auto">
        <a:xfrm>
          <a:off x="76200" y="222885"/>
          <a:ext cx="1746885" cy="28688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14</xdr:col>
      <xdr:colOff>47625</xdr:colOff>
      <xdr:row>180</xdr:row>
      <xdr:rowOff>114300</xdr:rowOff>
    </xdr:from>
    <xdr:to>
      <xdr:col>20</xdr:col>
      <xdr:colOff>190500</xdr:colOff>
      <xdr:row>200</xdr:row>
      <xdr:rowOff>85725</xdr:rowOff>
    </xdr:to>
    <xdr:graphicFrame macro="">
      <xdr:nvGraphicFramePr>
        <xdr:cNvPr id="5" name="Chart 4">
          <a:extLst>
            <a:ext uri="{FF2B5EF4-FFF2-40B4-BE49-F238E27FC236}">
              <a16:creationId xmlns:a16="http://schemas.microsoft.com/office/drawing/2014/main" id="{008FEDCB-5DA4-49BC-BAA5-5CA54835E3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13</xdr:col>
      <xdr:colOff>471486</xdr:colOff>
      <xdr:row>800</xdr:row>
      <xdr:rowOff>47624</xdr:rowOff>
    </xdr:from>
    <xdr:to>
      <xdr:col>20</xdr:col>
      <xdr:colOff>561975</xdr:colOff>
      <xdr:row>821</xdr:row>
      <xdr:rowOff>161924</xdr:rowOff>
    </xdr:to>
    <xdr:graphicFrame macro="">
      <xdr:nvGraphicFramePr>
        <xdr:cNvPr id="6" name="Chart 5">
          <a:extLst>
            <a:ext uri="{FF2B5EF4-FFF2-40B4-BE49-F238E27FC236}">
              <a16:creationId xmlns:a16="http://schemas.microsoft.com/office/drawing/2014/main" id="{148AA95D-C187-4275-A7AF-0355803190B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13</xdr:col>
      <xdr:colOff>9525</xdr:colOff>
      <xdr:row>50</xdr:row>
      <xdr:rowOff>9525</xdr:rowOff>
    </xdr:from>
    <xdr:to>
      <xdr:col>20</xdr:col>
      <xdr:colOff>0</xdr:colOff>
      <xdr:row>73</xdr:row>
      <xdr:rowOff>158877</xdr:rowOff>
    </xdr:to>
    <xdr:graphicFrame macro="">
      <xdr:nvGraphicFramePr>
        <xdr:cNvPr id="12" name="Chart 11">
          <a:extLst>
            <a:ext uri="{FF2B5EF4-FFF2-40B4-BE49-F238E27FC236}">
              <a16:creationId xmlns:a16="http://schemas.microsoft.com/office/drawing/2014/main" id="{684CBB70-DF72-4CA0-8EB5-88C496C19EC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13</xdr:col>
      <xdr:colOff>19050</xdr:colOff>
      <xdr:row>6</xdr:row>
      <xdr:rowOff>9525</xdr:rowOff>
    </xdr:from>
    <xdr:to>
      <xdr:col>20</xdr:col>
      <xdr:colOff>10668</xdr:colOff>
      <xdr:row>22</xdr:row>
      <xdr:rowOff>123825</xdr:rowOff>
    </xdr:to>
    <xdr:graphicFrame macro="">
      <xdr:nvGraphicFramePr>
        <xdr:cNvPr id="8" name="Chart 7">
          <a:extLst>
            <a:ext uri="{FF2B5EF4-FFF2-40B4-BE49-F238E27FC236}">
              <a16:creationId xmlns:a16="http://schemas.microsoft.com/office/drawing/2014/main" id="{69677053-8300-4875-A677-C72AE021876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13</xdr:col>
      <xdr:colOff>9525</xdr:colOff>
      <xdr:row>28</xdr:row>
      <xdr:rowOff>9525</xdr:rowOff>
    </xdr:from>
    <xdr:to>
      <xdr:col>20</xdr:col>
      <xdr:colOff>1143</xdr:colOff>
      <xdr:row>43</xdr:row>
      <xdr:rowOff>209550</xdr:rowOff>
    </xdr:to>
    <xdr:graphicFrame macro="">
      <xdr:nvGraphicFramePr>
        <xdr:cNvPr id="9" name="Chart 8">
          <a:extLst>
            <a:ext uri="{FF2B5EF4-FFF2-40B4-BE49-F238E27FC236}">
              <a16:creationId xmlns:a16="http://schemas.microsoft.com/office/drawing/2014/main" id="{8D9B5432-486F-4849-9B7E-AE42F64A4B5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22.xml><?xml version="1.0" encoding="utf-8"?>
<c:userShapes xmlns:c="http://schemas.openxmlformats.org/drawingml/2006/chart">
  <cdr:relSizeAnchor xmlns:cdr="http://schemas.openxmlformats.org/drawingml/2006/chartDrawing">
    <cdr:from>
      <cdr:x>0.31116</cdr:x>
      <cdr:y>0.88219</cdr:y>
    </cdr:from>
    <cdr:to>
      <cdr:x>0.6072</cdr:x>
      <cdr:y>0.97817</cdr:y>
    </cdr:to>
    <cdr:sp macro="" textlink="">
      <cdr:nvSpPr>
        <cdr:cNvPr id="2" name="Rectangle 1">
          <a:extLst xmlns:a="http://schemas.openxmlformats.org/drawingml/2006/main">
            <a:ext uri="{FF2B5EF4-FFF2-40B4-BE49-F238E27FC236}">
              <a16:creationId xmlns:a16="http://schemas.microsoft.com/office/drawing/2014/main" id="{FB99E4C6-49ED-4D86-8CD4-196294F5CD01}"/>
            </a:ext>
          </a:extLst>
        </cdr:cNvPr>
        <cdr:cNvSpPr/>
      </cdr:nvSpPr>
      <cdr:spPr>
        <a:xfrm xmlns:a="http://schemas.openxmlformats.org/drawingml/2006/main">
          <a:off x="1698625" y="2686240"/>
          <a:ext cx="1616073" cy="292227"/>
        </a:xfrm>
        <a:prstGeom xmlns:a="http://schemas.openxmlformats.org/drawingml/2006/main" prst="rect">
          <a:avLst/>
        </a:prstGeom>
      </cdr:spPr>
      <cdr:style>
        <a:lnRef xmlns:a="http://schemas.openxmlformats.org/drawingml/2006/main" idx="2">
          <a:schemeClr val="accent2">
            <a:shade val="50000"/>
          </a:schemeClr>
        </a:lnRef>
        <a:fillRef xmlns:a="http://schemas.openxmlformats.org/drawingml/2006/main" idx="1">
          <a:schemeClr val="accent2"/>
        </a:fillRef>
        <a:effectRef xmlns:a="http://schemas.openxmlformats.org/drawingml/2006/main" idx="0">
          <a:schemeClr val="accent2"/>
        </a:effectRef>
        <a:fontRef xmlns:a="http://schemas.openxmlformats.org/drawingml/2006/main" idx="minor">
          <a:schemeClr val="lt1"/>
        </a:fontRef>
      </cdr:style>
      <cdr:txBody>
        <a:bodyPr xmlns:a="http://schemas.openxmlformats.org/drawingml/2006/main"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en-US" sz="1400" b="1">
              <a:latin typeface="Arial" panose="020B0604020202020204" pitchFamily="34" charset="0"/>
              <a:cs typeface="Arial" panose="020B0604020202020204" pitchFamily="34" charset="0"/>
            </a:rPr>
            <a:t>Gross</a:t>
          </a:r>
        </a:p>
      </cdr:txBody>
    </cdr:sp>
  </cdr:relSizeAnchor>
  <cdr:relSizeAnchor xmlns:cdr="http://schemas.openxmlformats.org/drawingml/2006/chartDrawing">
    <cdr:from>
      <cdr:x>0.65955</cdr:x>
      <cdr:y>0.88213</cdr:y>
    </cdr:from>
    <cdr:to>
      <cdr:x>0.94396</cdr:x>
      <cdr:y>0.97823</cdr:y>
    </cdr:to>
    <cdr:sp macro="" textlink="">
      <cdr:nvSpPr>
        <cdr:cNvPr id="3" name="Rectangle 2">
          <a:extLst xmlns:a="http://schemas.openxmlformats.org/drawingml/2006/main">
            <a:ext uri="{FF2B5EF4-FFF2-40B4-BE49-F238E27FC236}">
              <a16:creationId xmlns:a16="http://schemas.microsoft.com/office/drawing/2014/main" id="{19518BF6-655F-49D4-B8F2-C89F02339F50}"/>
            </a:ext>
          </a:extLst>
        </cdr:cNvPr>
        <cdr:cNvSpPr/>
      </cdr:nvSpPr>
      <cdr:spPr>
        <a:xfrm xmlns:a="http://schemas.openxmlformats.org/drawingml/2006/main">
          <a:off x="3600485" y="2686049"/>
          <a:ext cx="1552539" cy="292608"/>
        </a:xfrm>
        <a:prstGeom xmlns:a="http://schemas.openxmlformats.org/drawingml/2006/main" prst="rect">
          <a:avLst/>
        </a:prstGeom>
      </cdr:spPr>
      <cdr:style>
        <a:lnRef xmlns:a="http://schemas.openxmlformats.org/drawingml/2006/main" idx="2">
          <a:schemeClr val="accent2">
            <a:shade val="50000"/>
          </a:schemeClr>
        </a:lnRef>
        <a:fillRef xmlns:a="http://schemas.openxmlformats.org/drawingml/2006/main" idx="1">
          <a:schemeClr val="accent2"/>
        </a:fillRef>
        <a:effectRef xmlns:a="http://schemas.openxmlformats.org/drawingml/2006/main" idx="0">
          <a:schemeClr val="accent2"/>
        </a:effectRef>
        <a:fontRef xmlns:a="http://schemas.openxmlformats.org/drawingml/2006/main" idx="minor">
          <a:schemeClr val="lt1"/>
        </a:fontRef>
      </cdr:style>
      <cdr:txBody>
        <a:bodyPr xmlns:a="http://schemas.openxmlformats.org/drawingml/2006/main"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en-US" sz="1400" b="1">
              <a:latin typeface="Arial" panose="020B0604020202020204" pitchFamily="34" charset="0"/>
              <a:cs typeface="Arial" panose="020B0604020202020204" pitchFamily="34" charset="0"/>
            </a:rPr>
            <a:t>Net</a:t>
          </a:r>
        </a:p>
      </cdr:txBody>
    </cdr:sp>
  </cdr:relSizeAnchor>
</c:userShapes>
</file>

<file path=xl/drawings/drawing23.xml><?xml version="1.0" encoding="utf-8"?>
<c:userShapes xmlns:c="http://schemas.openxmlformats.org/drawingml/2006/chart">
  <cdr:relSizeAnchor xmlns:cdr="http://schemas.openxmlformats.org/drawingml/2006/chartDrawing">
    <cdr:from>
      <cdr:x>0.23962</cdr:x>
      <cdr:y>0.86418</cdr:y>
    </cdr:from>
    <cdr:to>
      <cdr:x>0.53566</cdr:x>
      <cdr:y>0.96505</cdr:y>
    </cdr:to>
    <cdr:sp macro="" textlink="">
      <cdr:nvSpPr>
        <cdr:cNvPr id="2" name="Rectangle 1">
          <a:extLst xmlns:a="http://schemas.openxmlformats.org/drawingml/2006/main">
            <a:ext uri="{FF2B5EF4-FFF2-40B4-BE49-F238E27FC236}">
              <a16:creationId xmlns:a16="http://schemas.microsoft.com/office/drawing/2014/main" id="{C5473142-4500-4D07-9397-37AC320C5302}"/>
            </a:ext>
          </a:extLst>
        </cdr:cNvPr>
        <cdr:cNvSpPr/>
      </cdr:nvSpPr>
      <cdr:spPr>
        <a:xfrm xmlns:a="http://schemas.openxmlformats.org/drawingml/2006/main">
          <a:off x="1308100" y="2584647"/>
          <a:ext cx="1616073" cy="301661"/>
        </a:xfrm>
        <a:prstGeom xmlns:a="http://schemas.openxmlformats.org/drawingml/2006/main" prst="rect">
          <a:avLst/>
        </a:prstGeom>
      </cdr:spPr>
      <cdr:style>
        <a:lnRef xmlns:a="http://schemas.openxmlformats.org/drawingml/2006/main" idx="2">
          <a:schemeClr val="accent2">
            <a:shade val="50000"/>
          </a:schemeClr>
        </a:lnRef>
        <a:fillRef xmlns:a="http://schemas.openxmlformats.org/drawingml/2006/main" idx="1">
          <a:schemeClr val="accent2"/>
        </a:fillRef>
        <a:effectRef xmlns:a="http://schemas.openxmlformats.org/drawingml/2006/main" idx="0">
          <a:schemeClr val="accent2"/>
        </a:effectRef>
        <a:fontRef xmlns:a="http://schemas.openxmlformats.org/drawingml/2006/main" idx="minor">
          <a:schemeClr val="lt1"/>
        </a:fontRef>
      </cdr:style>
      <cdr:txBody>
        <a:bodyPr xmlns:a="http://schemas.openxmlformats.org/drawingml/2006/main"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en-US" sz="1400" b="1">
              <a:latin typeface="Arial" panose="020B0604020202020204" pitchFamily="34" charset="0"/>
              <a:cs typeface="Arial" panose="020B0604020202020204" pitchFamily="34" charset="0"/>
            </a:rPr>
            <a:t>Gross</a:t>
          </a:r>
        </a:p>
      </cdr:txBody>
    </cdr:sp>
  </cdr:relSizeAnchor>
  <cdr:relSizeAnchor xmlns:cdr="http://schemas.openxmlformats.org/drawingml/2006/chartDrawing">
    <cdr:from>
      <cdr:x>0.64211</cdr:x>
      <cdr:y>0.8673</cdr:y>
    </cdr:from>
    <cdr:to>
      <cdr:x>0.92651</cdr:x>
      <cdr:y>0.9683</cdr:y>
    </cdr:to>
    <cdr:sp macro="" textlink="">
      <cdr:nvSpPr>
        <cdr:cNvPr id="3" name="Rectangle 2">
          <a:extLst xmlns:a="http://schemas.openxmlformats.org/drawingml/2006/main">
            <a:ext uri="{FF2B5EF4-FFF2-40B4-BE49-F238E27FC236}">
              <a16:creationId xmlns:a16="http://schemas.microsoft.com/office/drawing/2014/main" id="{D738F8DB-4E90-439B-8C71-3C8EE2BEFCD5}"/>
            </a:ext>
          </a:extLst>
        </cdr:cNvPr>
        <cdr:cNvSpPr/>
      </cdr:nvSpPr>
      <cdr:spPr>
        <a:xfrm xmlns:a="http://schemas.openxmlformats.org/drawingml/2006/main">
          <a:off x="3505235" y="2593975"/>
          <a:ext cx="1552539" cy="302054"/>
        </a:xfrm>
        <a:prstGeom xmlns:a="http://schemas.openxmlformats.org/drawingml/2006/main" prst="rect">
          <a:avLst/>
        </a:prstGeom>
      </cdr:spPr>
      <cdr:style>
        <a:lnRef xmlns:a="http://schemas.openxmlformats.org/drawingml/2006/main" idx="2">
          <a:schemeClr val="accent2">
            <a:shade val="50000"/>
          </a:schemeClr>
        </a:lnRef>
        <a:fillRef xmlns:a="http://schemas.openxmlformats.org/drawingml/2006/main" idx="1">
          <a:schemeClr val="accent2"/>
        </a:fillRef>
        <a:effectRef xmlns:a="http://schemas.openxmlformats.org/drawingml/2006/main" idx="0">
          <a:schemeClr val="accent2"/>
        </a:effectRef>
        <a:fontRef xmlns:a="http://schemas.openxmlformats.org/drawingml/2006/main" idx="minor">
          <a:schemeClr val="lt1"/>
        </a:fontRef>
      </cdr:style>
      <cdr:txBody>
        <a:bodyPr xmlns:a="http://schemas.openxmlformats.org/drawingml/2006/main"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en-US" sz="1400" b="1">
              <a:latin typeface="Arial" panose="020B0604020202020204" pitchFamily="34" charset="0"/>
              <a:cs typeface="Arial" panose="020B0604020202020204" pitchFamily="34" charset="0"/>
            </a:rPr>
            <a:t>Net</a:t>
          </a:r>
        </a:p>
      </cdr:txBody>
    </cdr:sp>
  </cdr:relSizeAnchor>
</c:userShapes>
</file>

<file path=xl/drawings/drawing24.xml><?xml version="1.0" encoding="utf-8"?>
<xdr:wsDr xmlns:xdr="http://schemas.openxmlformats.org/drawingml/2006/spreadsheetDrawing" xmlns:a="http://schemas.openxmlformats.org/drawingml/2006/main">
  <xdr:twoCellAnchor>
    <xdr:from>
      <xdr:col>11</xdr:col>
      <xdr:colOff>9525</xdr:colOff>
      <xdr:row>377</xdr:row>
      <xdr:rowOff>9525</xdr:rowOff>
    </xdr:from>
    <xdr:to>
      <xdr:col>16</xdr:col>
      <xdr:colOff>657224</xdr:colOff>
      <xdr:row>397</xdr:row>
      <xdr:rowOff>0</xdr:rowOff>
    </xdr:to>
    <xdr:sp macro="" textlink="">
      <xdr:nvSpPr>
        <xdr:cNvPr id="24" name="Rectangle 23">
          <a:extLst>
            <a:ext uri="{FF2B5EF4-FFF2-40B4-BE49-F238E27FC236}">
              <a16:creationId xmlns:a16="http://schemas.microsoft.com/office/drawing/2014/main" id="{7FE48141-01E9-4F8C-88F8-1BDC50827469}"/>
            </a:ext>
          </a:extLst>
        </xdr:cNvPr>
        <xdr:cNvSpPr/>
      </xdr:nvSpPr>
      <xdr:spPr>
        <a:xfrm>
          <a:off x="11953875" y="67770375"/>
          <a:ext cx="4933949" cy="3228975"/>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19050</xdr:colOff>
      <xdr:row>352</xdr:row>
      <xdr:rowOff>9524</xdr:rowOff>
    </xdr:from>
    <xdr:to>
      <xdr:col>16</xdr:col>
      <xdr:colOff>666749</xdr:colOff>
      <xdr:row>371</xdr:row>
      <xdr:rowOff>152400</xdr:rowOff>
    </xdr:to>
    <xdr:sp macro="" textlink="">
      <xdr:nvSpPr>
        <xdr:cNvPr id="23" name="Rectangle 22">
          <a:extLst>
            <a:ext uri="{FF2B5EF4-FFF2-40B4-BE49-F238E27FC236}">
              <a16:creationId xmlns:a16="http://schemas.microsoft.com/office/drawing/2014/main" id="{2F606EDB-AB7E-4E52-B139-50EEBD5B64BA}"/>
            </a:ext>
          </a:extLst>
        </xdr:cNvPr>
        <xdr:cNvSpPr/>
      </xdr:nvSpPr>
      <xdr:spPr>
        <a:xfrm>
          <a:off x="11963400" y="63722249"/>
          <a:ext cx="4933949" cy="3219451"/>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19050</xdr:colOff>
      <xdr:row>329</xdr:row>
      <xdr:rowOff>9525</xdr:rowOff>
    </xdr:from>
    <xdr:to>
      <xdr:col>16</xdr:col>
      <xdr:colOff>666749</xdr:colOff>
      <xdr:row>346</xdr:row>
      <xdr:rowOff>152400</xdr:rowOff>
    </xdr:to>
    <xdr:sp macro="" textlink="">
      <xdr:nvSpPr>
        <xdr:cNvPr id="21" name="Rectangle 20">
          <a:extLst>
            <a:ext uri="{FF2B5EF4-FFF2-40B4-BE49-F238E27FC236}">
              <a16:creationId xmlns:a16="http://schemas.microsoft.com/office/drawing/2014/main" id="{EFB8B847-C354-40D9-8A5A-7E299CB8333E}"/>
            </a:ext>
          </a:extLst>
        </xdr:cNvPr>
        <xdr:cNvSpPr/>
      </xdr:nvSpPr>
      <xdr:spPr>
        <a:xfrm>
          <a:off x="11963400" y="59616975"/>
          <a:ext cx="4933949" cy="3257550"/>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9525</xdr:colOff>
      <xdr:row>307</xdr:row>
      <xdr:rowOff>19050</xdr:rowOff>
    </xdr:from>
    <xdr:to>
      <xdr:col>16</xdr:col>
      <xdr:colOff>657224</xdr:colOff>
      <xdr:row>324</xdr:row>
      <xdr:rowOff>0</xdr:rowOff>
    </xdr:to>
    <xdr:sp macro="" textlink="">
      <xdr:nvSpPr>
        <xdr:cNvPr id="20" name="Rectangle 19">
          <a:extLst>
            <a:ext uri="{FF2B5EF4-FFF2-40B4-BE49-F238E27FC236}">
              <a16:creationId xmlns:a16="http://schemas.microsoft.com/office/drawing/2014/main" id="{7D8AFE7A-1CED-4EF4-A16D-FCB9ADE58863}"/>
            </a:ext>
          </a:extLst>
        </xdr:cNvPr>
        <xdr:cNvSpPr/>
      </xdr:nvSpPr>
      <xdr:spPr>
        <a:xfrm>
          <a:off x="11953875" y="55502175"/>
          <a:ext cx="4933949" cy="3257550"/>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19050</xdr:colOff>
      <xdr:row>286</xdr:row>
      <xdr:rowOff>19049</xdr:rowOff>
    </xdr:from>
    <xdr:to>
      <xdr:col>16</xdr:col>
      <xdr:colOff>666749</xdr:colOff>
      <xdr:row>303</xdr:row>
      <xdr:rowOff>323849</xdr:rowOff>
    </xdr:to>
    <xdr:sp macro="" textlink="">
      <xdr:nvSpPr>
        <xdr:cNvPr id="19" name="Rectangle 18">
          <a:extLst>
            <a:ext uri="{FF2B5EF4-FFF2-40B4-BE49-F238E27FC236}">
              <a16:creationId xmlns:a16="http://schemas.microsoft.com/office/drawing/2014/main" id="{E0DEA509-B5FB-4527-B84D-54435D69CE17}"/>
            </a:ext>
          </a:extLst>
        </xdr:cNvPr>
        <xdr:cNvSpPr/>
      </xdr:nvSpPr>
      <xdr:spPr>
        <a:xfrm>
          <a:off x="11963400" y="51044474"/>
          <a:ext cx="4933949" cy="3133725"/>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9525</xdr:colOff>
      <xdr:row>261</xdr:row>
      <xdr:rowOff>19050</xdr:rowOff>
    </xdr:from>
    <xdr:to>
      <xdr:col>16</xdr:col>
      <xdr:colOff>657224</xdr:colOff>
      <xdr:row>280</xdr:row>
      <xdr:rowOff>152400</xdr:rowOff>
    </xdr:to>
    <xdr:sp macro="" textlink="">
      <xdr:nvSpPr>
        <xdr:cNvPr id="18" name="Rectangle 17">
          <a:extLst>
            <a:ext uri="{FF2B5EF4-FFF2-40B4-BE49-F238E27FC236}">
              <a16:creationId xmlns:a16="http://schemas.microsoft.com/office/drawing/2014/main" id="{D9597DF7-87E0-4E8A-8368-66AE941A80E3}"/>
            </a:ext>
          </a:extLst>
        </xdr:cNvPr>
        <xdr:cNvSpPr/>
      </xdr:nvSpPr>
      <xdr:spPr>
        <a:xfrm>
          <a:off x="11953875" y="46929675"/>
          <a:ext cx="4933949" cy="3238500"/>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9525</xdr:colOff>
      <xdr:row>239</xdr:row>
      <xdr:rowOff>9525</xdr:rowOff>
    </xdr:from>
    <xdr:to>
      <xdr:col>16</xdr:col>
      <xdr:colOff>657224</xdr:colOff>
      <xdr:row>255</xdr:row>
      <xdr:rowOff>142875</xdr:rowOff>
    </xdr:to>
    <xdr:sp macro="" textlink="">
      <xdr:nvSpPr>
        <xdr:cNvPr id="17" name="Rectangle 16">
          <a:extLst>
            <a:ext uri="{FF2B5EF4-FFF2-40B4-BE49-F238E27FC236}">
              <a16:creationId xmlns:a16="http://schemas.microsoft.com/office/drawing/2014/main" id="{CCEF93DB-D90A-4BC9-813D-FA91025090CB}"/>
            </a:ext>
          </a:extLst>
        </xdr:cNvPr>
        <xdr:cNvSpPr/>
      </xdr:nvSpPr>
      <xdr:spPr>
        <a:xfrm>
          <a:off x="11953875" y="43129200"/>
          <a:ext cx="4933949" cy="2933700"/>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19050</xdr:colOff>
      <xdr:row>184</xdr:row>
      <xdr:rowOff>9525</xdr:rowOff>
    </xdr:from>
    <xdr:to>
      <xdr:col>16</xdr:col>
      <xdr:colOff>666749</xdr:colOff>
      <xdr:row>233</xdr:row>
      <xdr:rowOff>323850</xdr:rowOff>
    </xdr:to>
    <xdr:sp macro="" textlink="">
      <xdr:nvSpPr>
        <xdr:cNvPr id="16" name="Rectangle 15">
          <a:extLst>
            <a:ext uri="{FF2B5EF4-FFF2-40B4-BE49-F238E27FC236}">
              <a16:creationId xmlns:a16="http://schemas.microsoft.com/office/drawing/2014/main" id="{E56177E8-5837-4BC7-9458-FDE0FD08A6E8}"/>
            </a:ext>
          </a:extLst>
        </xdr:cNvPr>
        <xdr:cNvSpPr/>
      </xdr:nvSpPr>
      <xdr:spPr>
        <a:xfrm>
          <a:off x="11963400" y="39338250"/>
          <a:ext cx="4933949" cy="2933700"/>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11</xdr:col>
      <xdr:colOff>9524</xdr:colOff>
      <xdr:row>48</xdr:row>
      <xdr:rowOff>14284</xdr:rowOff>
    </xdr:from>
    <xdr:to>
      <xdr:col>18</xdr:col>
      <xdr:colOff>1142</xdr:colOff>
      <xdr:row>64</xdr:row>
      <xdr:rowOff>0</xdr:rowOff>
    </xdr:to>
    <xdr:graphicFrame macro="">
      <xdr:nvGraphicFramePr>
        <xdr:cNvPr id="2" name="Chart 1">
          <a:extLst>
            <a:ext uri="{FF2B5EF4-FFF2-40B4-BE49-F238E27FC236}">
              <a16:creationId xmlns:a16="http://schemas.microsoft.com/office/drawing/2014/main" id="{63FB01B6-7184-41AD-A8BD-F98E0FEA11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0</xdr:col>
      <xdr:colOff>60960</xdr:colOff>
      <xdr:row>1</xdr:row>
      <xdr:rowOff>76200</xdr:rowOff>
    </xdr:from>
    <xdr:ext cx="1746885" cy="286888"/>
    <xdr:pic>
      <xdr:nvPicPr>
        <xdr:cNvPr id="3" name="Picture 2">
          <a:extLst>
            <a:ext uri="{FF2B5EF4-FFF2-40B4-BE49-F238E27FC236}">
              <a16:creationId xmlns:a16="http://schemas.microsoft.com/office/drawing/2014/main" id="{D3078D3C-CD17-4E8B-9453-3C6B18523FD9}"/>
            </a:ext>
          </a:extLst>
        </xdr:cNvPr>
        <xdr:cNvPicPr>
          <a:picLocks noChangeAspect="1" noChangeArrowheads="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9048" b="20000"/>
        <a:stretch/>
      </xdr:blipFill>
      <xdr:spPr bwMode="auto">
        <a:xfrm>
          <a:off x="60960" y="238125"/>
          <a:ext cx="1746885" cy="28688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11</xdr:col>
      <xdr:colOff>9524</xdr:colOff>
      <xdr:row>65</xdr:row>
      <xdr:rowOff>9523</xdr:rowOff>
    </xdr:from>
    <xdr:to>
      <xdr:col>18</xdr:col>
      <xdr:colOff>1142</xdr:colOff>
      <xdr:row>81</xdr:row>
      <xdr:rowOff>323850</xdr:rowOff>
    </xdr:to>
    <xdr:graphicFrame macro="">
      <xdr:nvGraphicFramePr>
        <xdr:cNvPr id="5" name="Chart 4">
          <a:extLst>
            <a:ext uri="{FF2B5EF4-FFF2-40B4-BE49-F238E27FC236}">
              <a16:creationId xmlns:a16="http://schemas.microsoft.com/office/drawing/2014/main" id="{95699D37-0B6B-4D80-9614-369E95D8161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oneCellAnchor>
    <xdr:from>
      <xdr:col>11</xdr:col>
      <xdr:colOff>85725</xdr:colOff>
      <xdr:row>184</xdr:row>
      <xdr:rowOff>66675</xdr:rowOff>
    </xdr:from>
    <xdr:ext cx="4679950" cy="2995428"/>
    <xdr:pic>
      <xdr:nvPicPr>
        <xdr:cNvPr id="6" name="Picture 5">
          <a:extLst>
            <a:ext uri="{FF2B5EF4-FFF2-40B4-BE49-F238E27FC236}">
              <a16:creationId xmlns:a16="http://schemas.microsoft.com/office/drawing/2014/main" id="{E2E6CE13-8CB5-4824-A9CC-7EBD12529976}"/>
            </a:ext>
          </a:extLst>
        </xdr:cNvPr>
        <xdr:cNvPicPr>
          <a:picLocks noChangeAspect="1"/>
        </xdr:cNvPicPr>
      </xdr:nvPicPr>
      <xdr:blipFill>
        <a:blip xmlns:r="http://schemas.openxmlformats.org/officeDocument/2006/relationships" r:embed="rId4"/>
        <a:stretch>
          <a:fillRect/>
        </a:stretch>
      </xdr:blipFill>
      <xdr:spPr>
        <a:xfrm>
          <a:off x="12030075" y="39395400"/>
          <a:ext cx="4679950" cy="2995428"/>
        </a:xfrm>
        <a:prstGeom prst="rect">
          <a:avLst/>
        </a:prstGeom>
      </xdr:spPr>
    </xdr:pic>
    <xdr:clientData/>
  </xdr:oneCellAnchor>
  <xdr:oneCellAnchor>
    <xdr:from>
      <xdr:col>11</xdr:col>
      <xdr:colOff>228600</xdr:colOff>
      <xdr:row>239</xdr:row>
      <xdr:rowOff>104775</xdr:rowOff>
    </xdr:from>
    <xdr:ext cx="4493115" cy="2997315"/>
    <xdr:pic>
      <xdr:nvPicPr>
        <xdr:cNvPr id="7" name="Picture 6">
          <a:extLst>
            <a:ext uri="{FF2B5EF4-FFF2-40B4-BE49-F238E27FC236}">
              <a16:creationId xmlns:a16="http://schemas.microsoft.com/office/drawing/2014/main" id="{7D369658-FF95-4F44-979A-A977C4E5A4C5}"/>
            </a:ext>
          </a:extLst>
        </xdr:cNvPr>
        <xdr:cNvPicPr preferRelativeResize="0">
          <a:picLocks noChangeAspect="1"/>
        </xdr:cNvPicPr>
      </xdr:nvPicPr>
      <xdr:blipFill>
        <a:blip xmlns:r="http://schemas.openxmlformats.org/officeDocument/2006/relationships" r:embed="rId5"/>
        <a:stretch>
          <a:fillRect/>
        </a:stretch>
      </xdr:blipFill>
      <xdr:spPr>
        <a:xfrm>
          <a:off x="12172950" y="43224450"/>
          <a:ext cx="4493115" cy="2997315"/>
        </a:xfrm>
        <a:prstGeom prst="rect">
          <a:avLst/>
        </a:prstGeom>
      </xdr:spPr>
    </xdr:pic>
    <xdr:clientData/>
  </xdr:oneCellAnchor>
  <xdr:oneCellAnchor>
    <xdr:from>
      <xdr:col>11</xdr:col>
      <xdr:colOff>28575</xdr:colOff>
      <xdr:row>261</xdr:row>
      <xdr:rowOff>57150</xdr:rowOff>
    </xdr:from>
    <xdr:ext cx="4924425" cy="3272219"/>
    <xdr:pic>
      <xdr:nvPicPr>
        <xdr:cNvPr id="8" name="Picture 7">
          <a:extLst>
            <a:ext uri="{FF2B5EF4-FFF2-40B4-BE49-F238E27FC236}">
              <a16:creationId xmlns:a16="http://schemas.microsoft.com/office/drawing/2014/main" id="{43AEC72B-6A1D-43C2-91D1-A8E8871B35F8}"/>
            </a:ext>
          </a:extLst>
        </xdr:cNvPr>
        <xdr:cNvPicPr>
          <a:picLocks noChangeAspect="1"/>
        </xdr:cNvPicPr>
      </xdr:nvPicPr>
      <xdr:blipFill>
        <a:blip xmlns:r="http://schemas.openxmlformats.org/officeDocument/2006/relationships" r:embed="rId6"/>
        <a:stretch>
          <a:fillRect/>
        </a:stretch>
      </xdr:blipFill>
      <xdr:spPr>
        <a:xfrm>
          <a:off x="11972925" y="46967775"/>
          <a:ext cx="4924425" cy="3272219"/>
        </a:xfrm>
        <a:prstGeom prst="rect">
          <a:avLst/>
        </a:prstGeom>
      </xdr:spPr>
    </xdr:pic>
    <xdr:clientData/>
  </xdr:oneCellAnchor>
  <xdr:oneCellAnchor>
    <xdr:from>
      <xdr:col>11</xdr:col>
      <xdr:colOff>161925</xdr:colOff>
      <xdr:row>286</xdr:row>
      <xdr:rowOff>38100</xdr:rowOff>
    </xdr:from>
    <xdr:ext cx="4448175" cy="3150108"/>
    <xdr:pic>
      <xdr:nvPicPr>
        <xdr:cNvPr id="9" name="Picture 8">
          <a:extLst>
            <a:ext uri="{FF2B5EF4-FFF2-40B4-BE49-F238E27FC236}">
              <a16:creationId xmlns:a16="http://schemas.microsoft.com/office/drawing/2014/main" id="{32ECF64E-4AE3-4603-A838-0D3A2CBAB727}"/>
            </a:ext>
          </a:extLst>
        </xdr:cNvPr>
        <xdr:cNvPicPr>
          <a:picLocks noChangeAspect="1"/>
        </xdr:cNvPicPr>
      </xdr:nvPicPr>
      <xdr:blipFill>
        <a:blip xmlns:r="http://schemas.openxmlformats.org/officeDocument/2006/relationships" r:embed="rId7"/>
        <a:stretch>
          <a:fillRect/>
        </a:stretch>
      </xdr:blipFill>
      <xdr:spPr>
        <a:xfrm>
          <a:off x="12106275" y="51063525"/>
          <a:ext cx="4448175" cy="3150108"/>
        </a:xfrm>
        <a:prstGeom prst="rect">
          <a:avLst/>
        </a:prstGeom>
      </xdr:spPr>
    </xdr:pic>
    <xdr:clientData/>
  </xdr:oneCellAnchor>
  <xdr:oneCellAnchor>
    <xdr:from>
      <xdr:col>11</xdr:col>
      <xdr:colOff>190500</xdr:colOff>
      <xdr:row>306</xdr:row>
      <xdr:rowOff>638175</xdr:rowOff>
    </xdr:from>
    <xdr:ext cx="4565650" cy="3384853"/>
    <xdr:pic>
      <xdr:nvPicPr>
        <xdr:cNvPr id="10" name="Picture 9">
          <a:extLst>
            <a:ext uri="{FF2B5EF4-FFF2-40B4-BE49-F238E27FC236}">
              <a16:creationId xmlns:a16="http://schemas.microsoft.com/office/drawing/2014/main" id="{87135987-4923-43A1-AA79-6427EF8DBFAC}"/>
            </a:ext>
          </a:extLst>
        </xdr:cNvPr>
        <xdr:cNvPicPr>
          <a:picLocks noChangeAspect="1"/>
        </xdr:cNvPicPr>
      </xdr:nvPicPr>
      <xdr:blipFill>
        <a:blip xmlns:r="http://schemas.openxmlformats.org/officeDocument/2006/relationships" r:embed="rId8"/>
        <a:stretch>
          <a:fillRect/>
        </a:stretch>
      </xdr:blipFill>
      <xdr:spPr>
        <a:xfrm>
          <a:off x="12134850" y="55473600"/>
          <a:ext cx="4565650" cy="3384853"/>
        </a:xfrm>
        <a:prstGeom prst="rect">
          <a:avLst/>
        </a:prstGeom>
      </xdr:spPr>
    </xdr:pic>
    <xdr:clientData/>
  </xdr:oneCellAnchor>
  <xdr:oneCellAnchor>
    <xdr:from>
      <xdr:col>11</xdr:col>
      <xdr:colOff>66675</xdr:colOff>
      <xdr:row>329</xdr:row>
      <xdr:rowOff>47625</xdr:rowOff>
    </xdr:from>
    <xdr:ext cx="4862942" cy="3613150"/>
    <xdr:pic>
      <xdr:nvPicPr>
        <xdr:cNvPr id="11" name="Picture 10">
          <a:extLst>
            <a:ext uri="{FF2B5EF4-FFF2-40B4-BE49-F238E27FC236}">
              <a16:creationId xmlns:a16="http://schemas.microsoft.com/office/drawing/2014/main" id="{AB7421EE-1A39-4766-9D37-58D41552F954}"/>
            </a:ext>
          </a:extLst>
        </xdr:cNvPr>
        <xdr:cNvPicPr>
          <a:picLocks noChangeAspect="1"/>
        </xdr:cNvPicPr>
      </xdr:nvPicPr>
      <xdr:blipFill>
        <a:blip xmlns:r="http://schemas.openxmlformats.org/officeDocument/2006/relationships" r:embed="rId9"/>
        <a:stretch>
          <a:fillRect/>
        </a:stretch>
      </xdr:blipFill>
      <xdr:spPr>
        <a:xfrm>
          <a:off x="12011025" y="59655075"/>
          <a:ext cx="4862942" cy="3613150"/>
        </a:xfrm>
        <a:prstGeom prst="rect">
          <a:avLst/>
        </a:prstGeom>
      </xdr:spPr>
    </xdr:pic>
    <xdr:clientData/>
  </xdr:oneCellAnchor>
  <xdr:oneCellAnchor>
    <xdr:from>
      <xdr:col>11</xdr:col>
      <xdr:colOff>57150</xdr:colOff>
      <xdr:row>351</xdr:row>
      <xdr:rowOff>161925</xdr:rowOff>
    </xdr:from>
    <xdr:ext cx="4843907" cy="3600450"/>
    <xdr:pic>
      <xdr:nvPicPr>
        <xdr:cNvPr id="12" name="Picture 11">
          <a:extLst>
            <a:ext uri="{FF2B5EF4-FFF2-40B4-BE49-F238E27FC236}">
              <a16:creationId xmlns:a16="http://schemas.microsoft.com/office/drawing/2014/main" id="{9C9452F7-F03B-4447-BBE6-CFD85664FEA2}"/>
            </a:ext>
          </a:extLst>
        </xdr:cNvPr>
        <xdr:cNvPicPr>
          <a:picLocks noChangeAspect="1"/>
        </xdr:cNvPicPr>
      </xdr:nvPicPr>
      <xdr:blipFill>
        <a:blip xmlns:r="http://schemas.openxmlformats.org/officeDocument/2006/relationships" r:embed="rId10"/>
        <a:stretch>
          <a:fillRect/>
        </a:stretch>
      </xdr:blipFill>
      <xdr:spPr>
        <a:xfrm>
          <a:off x="12001500" y="63703200"/>
          <a:ext cx="4843907" cy="3600450"/>
        </a:xfrm>
        <a:prstGeom prst="rect">
          <a:avLst/>
        </a:prstGeom>
      </xdr:spPr>
    </xdr:pic>
    <xdr:clientData/>
  </xdr:oneCellAnchor>
  <xdr:oneCellAnchor>
    <xdr:from>
      <xdr:col>11</xdr:col>
      <xdr:colOff>85725</xdr:colOff>
      <xdr:row>377</xdr:row>
      <xdr:rowOff>19050</xdr:rowOff>
    </xdr:from>
    <xdr:ext cx="4654550" cy="3079652"/>
    <xdr:pic>
      <xdr:nvPicPr>
        <xdr:cNvPr id="13" name="Picture 12">
          <a:extLst>
            <a:ext uri="{FF2B5EF4-FFF2-40B4-BE49-F238E27FC236}">
              <a16:creationId xmlns:a16="http://schemas.microsoft.com/office/drawing/2014/main" id="{9D4F7770-6964-4606-95F6-8D077D3C6223}"/>
            </a:ext>
          </a:extLst>
        </xdr:cNvPr>
        <xdr:cNvPicPr>
          <a:picLocks noChangeAspect="1"/>
        </xdr:cNvPicPr>
      </xdr:nvPicPr>
      <xdr:blipFill>
        <a:blip xmlns:r="http://schemas.openxmlformats.org/officeDocument/2006/relationships" r:embed="rId11"/>
        <a:stretch>
          <a:fillRect/>
        </a:stretch>
      </xdr:blipFill>
      <xdr:spPr>
        <a:xfrm>
          <a:off x="12030075" y="67779900"/>
          <a:ext cx="4654550" cy="3079652"/>
        </a:xfrm>
        <a:prstGeom prst="rect">
          <a:avLst/>
        </a:prstGeom>
      </xdr:spPr>
    </xdr:pic>
    <xdr:clientData/>
  </xdr:oneCellAnchor>
  <xdr:twoCellAnchor editAs="oneCell">
    <xdr:from>
      <xdr:col>11</xdr:col>
      <xdr:colOff>9525</xdr:colOff>
      <xdr:row>6</xdr:row>
      <xdr:rowOff>9525</xdr:rowOff>
    </xdr:from>
    <xdr:to>
      <xdr:col>18</xdr:col>
      <xdr:colOff>1143</xdr:colOff>
      <xdr:row>22</xdr:row>
      <xdr:rowOff>85726</xdr:rowOff>
    </xdr:to>
    <xdr:graphicFrame macro="">
      <xdr:nvGraphicFramePr>
        <xdr:cNvPr id="14" name="Chart 13">
          <a:extLst>
            <a:ext uri="{FF2B5EF4-FFF2-40B4-BE49-F238E27FC236}">
              <a16:creationId xmlns:a16="http://schemas.microsoft.com/office/drawing/2014/main" id="{074953FB-E799-44DB-BC53-7265A2A3ACE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11</xdr:col>
      <xdr:colOff>9525</xdr:colOff>
      <xdr:row>28</xdr:row>
      <xdr:rowOff>9525</xdr:rowOff>
    </xdr:from>
    <xdr:to>
      <xdr:col>18</xdr:col>
      <xdr:colOff>1143</xdr:colOff>
      <xdr:row>45</xdr:row>
      <xdr:rowOff>320802</xdr:rowOff>
    </xdr:to>
    <xdr:graphicFrame macro="">
      <xdr:nvGraphicFramePr>
        <xdr:cNvPr id="15" name="Chart 14">
          <a:extLst>
            <a:ext uri="{FF2B5EF4-FFF2-40B4-BE49-F238E27FC236}">
              <a16:creationId xmlns:a16="http://schemas.microsoft.com/office/drawing/2014/main" id="{44DFE41B-E1EA-4BC3-B9F5-86DAD2AEE7C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wsDr>
</file>

<file path=xl/drawings/drawing25.xml><?xml version="1.0" encoding="utf-8"?>
<c:userShapes xmlns:c="http://schemas.openxmlformats.org/drawingml/2006/chart">
  <cdr:relSizeAnchor xmlns:cdr="http://schemas.openxmlformats.org/drawingml/2006/chartDrawing">
    <cdr:from>
      <cdr:x>0.29895</cdr:x>
      <cdr:y>0.85189</cdr:y>
    </cdr:from>
    <cdr:to>
      <cdr:x>0.59499</cdr:x>
      <cdr:y>0.95497</cdr:y>
    </cdr:to>
    <cdr:sp macro="" textlink="">
      <cdr:nvSpPr>
        <cdr:cNvPr id="2" name="Rectangle 1">
          <a:extLst xmlns:a="http://schemas.openxmlformats.org/drawingml/2006/main">
            <a:ext uri="{FF2B5EF4-FFF2-40B4-BE49-F238E27FC236}">
              <a16:creationId xmlns:a16="http://schemas.microsoft.com/office/drawing/2014/main" id="{7A329486-DA81-4C73-9C59-17266A172DD5}"/>
            </a:ext>
          </a:extLst>
        </cdr:cNvPr>
        <cdr:cNvSpPr/>
      </cdr:nvSpPr>
      <cdr:spPr>
        <a:xfrm xmlns:a="http://schemas.openxmlformats.org/drawingml/2006/main">
          <a:off x="1631950" y="2593975"/>
          <a:ext cx="1616073" cy="313848"/>
        </a:xfrm>
        <a:prstGeom xmlns:a="http://schemas.openxmlformats.org/drawingml/2006/main" prst="rect">
          <a:avLst/>
        </a:prstGeom>
      </cdr:spPr>
      <cdr:style>
        <a:lnRef xmlns:a="http://schemas.openxmlformats.org/drawingml/2006/main" idx="2">
          <a:schemeClr val="accent2">
            <a:shade val="50000"/>
          </a:schemeClr>
        </a:lnRef>
        <a:fillRef xmlns:a="http://schemas.openxmlformats.org/drawingml/2006/main" idx="1">
          <a:schemeClr val="accent2"/>
        </a:fillRef>
        <a:effectRef xmlns:a="http://schemas.openxmlformats.org/drawingml/2006/main" idx="0">
          <a:schemeClr val="accent2"/>
        </a:effectRef>
        <a:fontRef xmlns:a="http://schemas.openxmlformats.org/drawingml/2006/main" idx="minor">
          <a:schemeClr val="lt1"/>
        </a:fontRef>
      </cdr:style>
      <cdr:txBody>
        <a:bodyPr xmlns:a="http://schemas.openxmlformats.org/drawingml/2006/main"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en-US" sz="1400" b="1">
              <a:latin typeface="Arial" panose="020B0604020202020204" pitchFamily="34" charset="0"/>
              <a:cs typeface="Arial" panose="020B0604020202020204" pitchFamily="34" charset="0"/>
            </a:rPr>
            <a:t>Gross</a:t>
          </a:r>
        </a:p>
      </cdr:txBody>
    </cdr:sp>
  </cdr:relSizeAnchor>
  <cdr:relSizeAnchor xmlns:cdr="http://schemas.openxmlformats.org/drawingml/2006/chartDrawing">
    <cdr:from>
      <cdr:x>0.65955</cdr:x>
      <cdr:y>0.85191</cdr:y>
    </cdr:from>
    <cdr:to>
      <cdr:x>0.92651</cdr:x>
      <cdr:y>0.95498</cdr:y>
    </cdr:to>
    <cdr:sp macro="" textlink="">
      <cdr:nvSpPr>
        <cdr:cNvPr id="3" name="Rectangle 2">
          <a:extLst xmlns:a="http://schemas.openxmlformats.org/drawingml/2006/main">
            <a:ext uri="{FF2B5EF4-FFF2-40B4-BE49-F238E27FC236}">
              <a16:creationId xmlns:a16="http://schemas.microsoft.com/office/drawing/2014/main" id="{D07D65C0-AD04-4AAE-A913-EE1043DEC486}"/>
            </a:ext>
          </a:extLst>
        </cdr:cNvPr>
        <cdr:cNvSpPr/>
      </cdr:nvSpPr>
      <cdr:spPr>
        <a:xfrm xmlns:a="http://schemas.openxmlformats.org/drawingml/2006/main">
          <a:off x="3600450" y="2594012"/>
          <a:ext cx="1457325" cy="313849"/>
        </a:xfrm>
        <a:prstGeom xmlns:a="http://schemas.openxmlformats.org/drawingml/2006/main" prst="rect">
          <a:avLst/>
        </a:prstGeom>
      </cdr:spPr>
      <cdr:style>
        <a:lnRef xmlns:a="http://schemas.openxmlformats.org/drawingml/2006/main" idx="2">
          <a:schemeClr val="accent2">
            <a:shade val="50000"/>
          </a:schemeClr>
        </a:lnRef>
        <a:fillRef xmlns:a="http://schemas.openxmlformats.org/drawingml/2006/main" idx="1">
          <a:schemeClr val="accent2"/>
        </a:fillRef>
        <a:effectRef xmlns:a="http://schemas.openxmlformats.org/drawingml/2006/main" idx="0">
          <a:schemeClr val="accent2"/>
        </a:effectRef>
        <a:fontRef xmlns:a="http://schemas.openxmlformats.org/drawingml/2006/main" idx="minor">
          <a:schemeClr val="lt1"/>
        </a:fontRef>
      </cdr:style>
      <cdr:txBody>
        <a:bodyPr xmlns:a="http://schemas.openxmlformats.org/drawingml/2006/main"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en-US" sz="1400" b="1">
              <a:latin typeface="Arial" panose="020B0604020202020204" pitchFamily="34" charset="0"/>
              <a:cs typeface="Arial" panose="020B0604020202020204" pitchFamily="34" charset="0"/>
            </a:rPr>
            <a:t>Net</a:t>
          </a:r>
        </a:p>
      </cdr:txBody>
    </cdr:sp>
  </cdr:relSizeAnchor>
</c:userShapes>
</file>

<file path=xl/drawings/drawing26.xml><?xml version="1.0" encoding="utf-8"?>
<c:userShapes xmlns:c="http://schemas.openxmlformats.org/drawingml/2006/chart">
  <cdr:relSizeAnchor xmlns:cdr="http://schemas.openxmlformats.org/drawingml/2006/chartDrawing">
    <cdr:from>
      <cdr:x>0.24311</cdr:x>
      <cdr:y>0.87273</cdr:y>
    </cdr:from>
    <cdr:to>
      <cdr:x>0.53915</cdr:x>
      <cdr:y>0.96709</cdr:y>
    </cdr:to>
    <cdr:sp macro="" textlink="">
      <cdr:nvSpPr>
        <cdr:cNvPr id="2" name="Rectangle 1">
          <a:extLst xmlns:a="http://schemas.openxmlformats.org/drawingml/2006/main">
            <a:ext uri="{FF2B5EF4-FFF2-40B4-BE49-F238E27FC236}">
              <a16:creationId xmlns:a16="http://schemas.microsoft.com/office/drawing/2014/main" id="{8ABD4F44-709C-49BB-A955-0E0246BBC8F4}"/>
            </a:ext>
          </a:extLst>
        </cdr:cNvPr>
        <cdr:cNvSpPr/>
      </cdr:nvSpPr>
      <cdr:spPr>
        <a:xfrm xmlns:a="http://schemas.openxmlformats.org/drawingml/2006/main">
          <a:off x="1327150" y="2657433"/>
          <a:ext cx="1616073" cy="287322"/>
        </a:xfrm>
        <a:prstGeom xmlns:a="http://schemas.openxmlformats.org/drawingml/2006/main" prst="rect">
          <a:avLst/>
        </a:prstGeom>
      </cdr:spPr>
      <cdr:style>
        <a:lnRef xmlns:a="http://schemas.openxmlformats.org/drawingml/2006/main" idx="2">
          <a:schemeClr val="accent2">
            <a:shade val="50000"/>
          </a:schemeClr>
        </a:lnRef>
        <a:fillRef xmlns:a="http://schemas.openxmlformats.org/drawingml/2006/main" idx="1">
          <a:schemeClr val="accent2"/>
        </a:fillRef>
        <a:effectRef xmlns:a="http://schemas.openxmlformats.org/drawingml/2006/main" idx="0">
          <a:schemeClr val="accent2"/>
        </a:effectRef>
        <a:fontRef xmlns:a="http://schemas.openxmlformats.org/drawingml/2006/main" idx="minor">
          <a:schemeClr val="lt1"/>
        </a:fontRef>
      </cdr:style>
      <cdr:txBody>
        <a:bodyPr xmlns:a="http://schemas.openxmlformats.org/drawingml/2006/main"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en-US" sz="1400" b="1">
              <a:latin typeface="Arial" panose="020B0604020202020204" pitchFamily="34" charset="0"/>
              <a:cs typeface="Arial" panose="020B0604020202020204" pitchFamily="34" charset="0"/>
            </a:rPr>
            <a:t>Gross</a:t>
          </a:r>
        </a:p>
      </cdr:txBody>
    </cdr:sp>
  </cdr:relSizeAnchor>
  <cdr:relSizeAnchor xmlns:cdr="http://schemas.openxmlformats.org/drawingml/2006/chartDrawing">
    <cdr:from>
      <cdr:x>0.64035</cdr:x>
      <cdr:y>0.87275</cdr:y>
    </cdr:from>
    <cdr:to>
      <cdr:x>0.90731</cdr:x>
      <cdr:y>0.96711</cdr:y>
    </cdr:to>
    <cdr:sp macro="" textlink="">
      <cdr:nvSpPr>
        <cdr:cNvPr id="3" name="Rectangle 2">
          <a:extLst xmlns:a="http://schemas.openxmlformats.org/drawingml/2006/main">
            <a:ext uri="{FF2B5EF4-FFF2-40B4-BE49-F238E27FC236}">
              <a16:creationId xmlns:a16="http://schemas.microsoft.com/office/drawing/2014/main" id="{F24B6E15-A11C-4DD2-A0BC-DC67242F7D10}"/>
            </a:ext>
          </a:extLst>
        </cdr:cNvPr>
        <cdr:cNvSpPr/>
      </cdr:nvSpPr>
      <cdr:spPr>
        <a:xfrm xmlns:a="http://schemas.openxmlformats.org/drawingml/2006/main">
          <a:off x="3495675" y="2657474"/>
          <a:ext cx="1457325" cy="287323"/>
        </a:xfrm>
        <a:prstGeom xmlns:a="http://schemas.openxmlformats.org/drawingml/2006/main" prst="rect">
          <a:avLst/>
        </a:prstGeom>
      </cdr:spPr>
      <cdr:style>
        <a:lnRef xmlns:a="http://schemas.openxmlformats.org/drawingml/2006/main" idx="2">
          <a:schemeClr val="accent2">
            <a:shade val="50000"/>
          </a:schemeClr>
        </a:lnRef>
        <a:fillRef xmlns:a="http://schemas.openxmlformats.org/drawingml/2006/main" idx="1">
          <a:schemeClr val="accent2"/>
        </a:fillRef>
        <a:effectRef xmlns:a="http://schemas.openxmlformats.org/drawingml/2006/main" idx="0">
          <a:schemeClr val="accent2"/>
        </a:effectRef>
        <a:fontRef xmlns:a="http://schemas.openxmlformats.org/drawingml/2006/main" idx="minor">
          <a:schemeClr val="lt1"/>
        </a:fontRef>
      </cdr:style>
      <cdr:txBody>
        <a:bodyPr xmlns:a="http://schemas.openxmlformats.org/drawingml/2006/main"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en-US" sz="1400" b="1">
              <a:latin typeface="Arial" panose="020B0604020202020204" pitchFamily="34" charset="0"/>
              <a:cs typeface="Arial" panose="020B0604020202020204" pitchFamily="34" charset="0"/>
            </a:rPr>
            <a:t>Net</a:t>
          </a:r>
        </a:p>
      </cdr:txBody>
    </cdr:sp>
  </cdr:relSizeAnchor>
</c:userShapes>
</file>

<file path=xl/drawings/drawing27.xml><?xml version="1.0" encoding="utf-8"?>
<xdr:wsDr xmlns:xdr="http://schemas.openxmlformats.org/drawingml/2006/spreadsheetDrawing" xmlns:a="http://schemas.openxmlformats.org/drawingml/2006/main">
  <xdr:oneCellAnchor>
    <xdr:from>
      <xdr:col>0</xdr:col>
      <xdr:colOff>60960</xdr:colOff>
      <xdr:row>1</xdr:row>
      <xdr:rowOff>76200</xdr:rowOff>
    </xdr:from>
    <xdr:ext cx="1746885" cy="286888"/>
    <xdr:pic>
      <xdr:nvPicPr>
        <xdr:cNvPr id="3" name="Picture 2">
          <a:extLst>
            <a:ext uri="{FF2B5EF4-FFF2-40B4-BE49-F238E27FC236}">
              <a16:creationId xmlns:a16="http://schemas.microsoft.com/office/drawing/2014/main" id="{60127FEF-676E-4C11-BEA9-8370FBFD93A0}"/>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9048" b="20000"/>
        <a:stretch/>
      </xdr:blipFill>
      <xdr:spPr bwMode="auto">
        <a:xfrm>
          <a:off x="60960" y="238125"/>
          <a:ext cx="1746885" cy="28688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11</xdr:col>
      <xdr:colOff>9525</xdr:colOff>
      <xdr:row>8</xdr:row>
      <xdr:rowOff>9524</xdr:rowOff>
    </xdr:from>
    <xdr:to>
      <xdr:col>17</xdr:col>
      <xdr:colOff>582168</xdr:colOff>
      <xdr:row>24</xdr:row>
      <xdr:rowOff>447674</xdr:rowOff>
    </xdr:to>
    <xdr:graphicFrame macro="">
      <xdr:nvGraphicFramePr>
        <xdr:cNvPr id="2" name="Chart 1">
          <a:extLst>
            <a:ext uri="{FF2B5EF4-FFF2-40B4-BE49-F238E27FC236}">
              <a16:creationId xmlns:a16="http://schemas.microsoft.com/office/drawing/2014/main" id="{FB7D4760-19D8-45DE-885D-07DAD1CD539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11</xdr:col>
      <xdr:colOff>9525</xdr:colOff>
      <xdr:row>29</xdr:row>
      <xdr:rowOff>9524</xdr:rowOff>
    </xdr:from>
    <xdr:to>
      <xdr:col>17</xdr:col>
      <xdr:colOff>582168</xdr:colOff>
      <xdr:row>45</xdr:row>
      <xdr:rowOff>314324</xdr:rowOff>
    </xdr:to>
    <xdr:graphicFrame macro="">
      <xdr:nvGraphicFramePr>
        <xdr:cNvPr id="5" name="Chart 4">
          <a:extLst>
            <a:ext uri="{FF2B5EF4-FFF2-40B4-BE49-F238E27FC236}">
              <a16:creationId xmlns:a16="http://schemas.microsoft.com/office/drawing/2014/main" id="{E03D06B8-5F5D-43AF-A275-95E3A40A3B4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8.xml><?xml version="1.0" encoding="utf-8"?>
<c:userShapes xmlns:c="http://schemas.openxmlformats.org/drawingml/2006/chart">
  <cdr:relSizeAnchor xmlns:cdr="http://schemas.openxmlformats.org/drawingml/2006/chartDrawing">
    <cdr:from>
      <cdr:x>0.28673</cdr:x>
      <cdr:y>0.8742</cdr:y>
    </cdr:from>
    <cdr:to>
      <cdr:x>0.58277</cdr:x>
      <cdr:y>0.96437</cdr:y>
    </cdr:to>
    <cdr:sp macro="" textlink="">
      <cdr:nvSpPr>
        <cdr:cNvPr id="2" name="Rectangle 1">
          <a:extLst xmlns:a="http://schemas.openxmlformats.org/drawingml/2006/main">
            <a:ext uri="{FF2B5EF4-FFF2-40B4-BE49-F238E27FC236}">
              <a16:creationId xmlns:a16="http://schemas.microsoft.com/office/drawing/2014/main" id="{6FCD14CE-A96C-459C-9013-38CDB1AD5C3F}"/>
            </a:ext>
          </a:extLst>
        </cdr:cNvPr>
        <cdr:cNvSpPr/>
      </cdr:nvSpPr>
      <cdr:spPr>
        <a:xfrm xmlns:a="http://schemas.openxmlformats.org/drawingml/2006/main">
          <a:off x="1565275" y="3039265"/>
          <a:ext cx="1616073" cy="313494"/>
        </a:xfrm>
        <a:prstGeom xmlns:a="http://schemas.openxmlformats.org/drawingml/2006/main" prst="rect">
          <a:avLst/>
        </a:prstGeom>
      </cdr:spPr>
      <cdr:style>
        <a:lnRef xmlns:a="http://schemas.openxmlformats.org/drawingml/2006/main" idx="2">
          <a:schemeClr val="accent2">
            <a:shade val="50000"/>
          </a:schemeClr>
        </a:lnRef>
        <a:fillRef xmlns:a="http://schemas.openxmlformats.org/drawingml/2006/main" idx="1">
          <a:schemeClr val="accent2"/>
        </a:fillRef>
        <a:effectRef xmlns:a="http://schemas.openxmlformats.org/drawingml/2006/main" idx="0">
          <a:schemeClr val="accent2"/>
        </a:effectRef>
        <a:fontRef xmlns:a="http://schemas.openxmlformats.org/drawingml/2006/main" idx="minor">
          <a:schemeClr val="lt1"/>
        </a:fontRef>
      </cdr:style>
      <cdr:txBody>
        <a:bodyPr xmlns:a="http://schemas.openxmlformats.org/drawingml/2006/main"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en-US" sz="1400" b="1">
              <a:latin typeface="Arial" panose="020B0604020202020204" pitchFamily="34" charset="0"/>
              <a:cs typeface="Arial" panose="020B0604020202020204" pitchFamily="34" charset="0"/>
            </a:rPr>
            <a:t>Gross</a:t>
          </a:r>
        </a:p>
      </cdr:txBody>
    </cdr:sp>
  </cdr:relSizeAnchor>
  <cdr:relSizeAnchor xmlns:cdr="http://schemas.openxmlformats.org/drawingml/2006/chartDrawing">
    <cdr:from>
      <cdr:x>0.66304</cdr:x>
      <cdr:y>0.87421</cdr:y>
    </cdr:from>
    <cdr:to>
      <cdr:x>0.92476</cdr:x>
      <cdr:y>0.96438</cdr:y>
    </cdr:to>
    <cdr:sp macro="" textlink="">
      <cdr:nvSpPr>
        <cdr:cNvPr id="3" name="Rectangle 2">
          <a:extLst xmlns:a="http://schemas.openxmlformats.org/drawingml/2006/main">
            <a:ext uri="{FF2B5EF4-FFF2-40B4-BE49-F238E27FC236}">
              <a16:creationId xmlns:a16="http://schemas.microsoft.com/office/drawing/2014/main" id="{CDE6522F-98C3-4C0A-BF1F-C08160DF5884}"/>
            </a:ext>
          </a:extLst>
        </cdr:cNvPr>
        <cdr:cNvSpPr/>
      </cdr:nvSpPr>
      <cdr:spPr>
        <a:xfrm xmlns:a="http://schemas.openxmlformats.org/drawingml/2006/main">
          <a:off x="3619500" y="3039307"/>
          <a:ext cx="1428750" cy="313494"/>
        </a:xfrm>
        <a:prstGeom xmlns:a="http://schemas.openxmlformats.org/drawingml/2006/main" prst="rect">
          <a:avLst/>
        </a:prstGeom>
      </cdr:spPr>
      <cdr:style>
        <a:lnRef xmlns:a="http://schemas.openxmlformats.org/drawingml/2006/main" idx="2">
          <a:schemeClr val="accent2">
            <a:shade val="50000"/>
          </a:schemeClr>
        </a:lnRef>
        <a:fillRef xmlns:a="http://schemas.openxmlformats.org/drawingml/2006/main" idx="1">
          <a:schemeClr val="accent2"/>
        </a:fillRef>
        <a:effectRef xmlns:a="http://schemas.openxmlformats.org/drawingml/2006/main" idx="0">
          <a:schemeClr val="accent2"/>
        </a:effectRef>
        <a:fontRef xmlns:a="http://schemas.openxmlformats.org/drawingml/2006/main" idx="minor">
          <a:schemeClr val="lt1"/>
        </a:fontRef>
      </cdr:style>
      <cdr:txBody>
        <a:bodyPr xmlns:a="http://schemas.openxmlformats.org/drawingml/2006/main"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en-US" sz="1400" b="1">
              <a:latin typeface="Arial" panose="020B0604020202020204" pitchFamily="34" charset="0"/>
              <a:cs typeface="Arial" panose="020B0604020202020204" pitchFamily="34" charset="0"/>
            </a:rPr>
            <a:t>Net</a:t>
          </a:r>
        </a:p>
      </cdr:txBody>
    </cdr:sp>
  </cdr:relSizeAnchor>
</c:userShapes>
</file>

<file path=xl/drawings/drawing29.xml><?xml version="1.0" encoding="utf-8"?>
<c:userShapes xmlns:c="http://schemas.openxmlformats.org/drawingml/2006/chart">
  <cdr:relSizeAnchor xmlns:cdr="http://schemas.openxmlformats.org/drawingml/2006/chartDrawing">
    <cdr:from>
      <cdr:x>0.20124</cdr:x>
      <cdr:y>0.8616</cdr:y>
    </cdr:from>
    <cdr:to>
      <cdr:x>0.49728</cdr:x>
      <cdr:y>0.94189</cdr:y>
    </cdr:to>
    <cdr:sp macro="" textlink="">
      <cdr:nvSpPr>
        <cdr:cNvPr id="2" name="Rectangle 1">
          <a:extLst xmlns:a="http://schemas.openxmlformats.org/drawingml/2006/main">
            <a:ext uri="{FF2B5EF4-FFF2-40B4-BE49-F238E27FC236}">
              <a16:creationId xmlns:a16="http://schemas.microsoft.com/office/drawing/2014/main" id="{49591BF4-67BB-449D-8132-8D41E703E2AE}"/>
            </a:ext>
          </a:extLst>
        </cdr:cNvPr>
        <cdr:cNvSpPr/>
      </cdr:nvSpPr>
      <cdr:spPr>
        <a:xfrm xmlns:a="http://schemas.openxmlformats.org/drawingml/2006/main">
          <a:off x="1098550" y="2585133"/>
          <a:ext cx="1616073" cy="240896"/>
        </a:xfrm>
        <a:prstGeom xmlns:a="http://schemas.openxmlformats.org/drawingml/2006/main" prst="rect">
          <a:avLst/>
        </a:prstGeom>
      </cdr:spPr>
      <cdr:style>
        <a:lnRef xmlns:a="http://schemas.openxmlformats.org/drawingml/2006/main" idx="2">
          <a:schemeClr val="accent2">
            <a:shade val="50000"/>
          </a:schemeClr>
        </a:lnRef>
        <a:fillRef xmlns:a="http://schemas.openxmlformats.org/drawingml/2006/main" idx="1">
          <a:schemeClr val="accent2"/>
        </a:fillRef>
        <a:effectRef xmlns:a="http://schemas.openxmlformats.org/drawingml/2006/main" idx="0">
          <a:schemeClr val="accent2"/>
        </a:effectRef>
        <a:fontRef xmlns:a="http://schemas.openxmlformats.org/drawingml/2006/main" idx="minor">
          <a:schemeClr val="lt1"/>
        </a:fontRef>
      </cdr:style>
      <cdr:txBody>
        <a:bodyPr xmlns:a="http://schemas.openxmlformats.org/drawingml/2006/main"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en-US" sz="1400" b="1">
              <a:latin typeface="Arial" panose="020B0604020202020204" pitchFamily="34" charset="0"/>
              <a:cs typeface="Arial" panose="020B0604020202020204" pitchFamily="34" charset="0"/>
            </a:rPr>
            <a:t>Gross</a:t>
          </a:r>
        </a:p>
      </cdr:txBody>
    </cdr:sp>
  </cdr:relSizeAnchor>
  <cdr:relSizeAnchor xmlns:cdr="http://schemas.openxmlformats.org/drawingml/2006/chartDrawing">
    <cdr:from>
      <cdr:x>0.62989</cdr:x>
      <cdr:y>0.85527</cdr:y>
    </cdr:from>
    <cdr:to>
      <cdr:x>0.89161</cdr:x>
      <cdr:y>0.93556</cdr:y>
    </cdr:to>
    <cdr:sp macro="" textlink="">
      <cdr:nvSpPr>
        <cdr:cNvPr id="3" name="Rectangle 2">
          <a:extLst xmlns:a="http://schemas.openxmlformats.org/drawingml/2006/main">
            <a:ext uri="{FF2B5EF4-FFF2-40B4-BE49-F238E27FC236}">
              <a16:creationId xmlns:a16="http://schemas.microsoft.com/office/drawing/2014/main" id="{F4590E32-3307-42D0-95F1-BC3E3DFDB1FB}"/>
            </a:ext>
          </a:extLst>
        </cdr:cNvPr>
        <cdr:cNvSpPr/>
      </cdr:nvSpPr>
      <cdr:spPr>
        <a:xfrm xmlns:a="http://schemas.openxmlformats.org/drawingml/2006/main">
          <a:off x="3438525" y="2566124"/>
          <a:ext cx="1428750" cy="240896"/>
        </a:xfrm>
        <a:prstGeom xmlns:a="http://schemas.openxmlformats.org/drawingml/2006/main" prst="rect">
          <a:avLst/>
        </a:prstGeom>
      </cdr:spPr>
      <cdr:style>
        <a:lnRef xmlns:a="http://schemas.openxmlformats.org/drawingml/2006/main" idx="2">
          <a:schemeClr val="accent2">
            <a:shade val="50000"/>
          </a:schemeClr>
        </a:lnRef>
        <a:fillRef xmlns:a="http://schemas.openxmlformats.org/drawingml/2006/main" idx="1">
          <a:schemeClr val="accent2"/>
        </a:fillRef>
        <a:effectRef xmlns:a="http://schemas.openxmlformats.org/drawingml/2006/main" idx="0">
          <a:schemeClr val="accent2"/>
        </a:effectRef>
        <a:fontRef xmlns:a="http://schemas.openxmlformats.org/drawingml/2006/main" idx="minor">
          <a:schemeClr val="lt1"/>
        </a:fontRef>
      </cdr:style>
      <cdr:txBody>
        <a:bodyPr xmlns:a="http://schemas.openxmlformats.org/drawingml/2006/main"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en-US" sz="1400" b="1">
              <a:latin typeface="Arial" panose="020B0604020202020204" pitchFamily="34" charset="0"/>
              <a:cs typeface="Arial" panose="020B0604020202020204" pitchFamily="34" charset="0"/>
            </a:rPr>
            <a:t>Net</a:t>
          </a:r>
        </a:p>
      </cdr:txBody>
    </cdr:sp>
  </cdr:relSizeAnchor>
</c:userShapes>
</file>

<file path=xl/drawings/drawing3.xml><?xml version="1.0" encoding="utf-8"?>
<xdr:wsDr xmlns:xdr="http://schemas.openxmlformats.org/drawingml/2006/spreadsheetDrawing" xmlns:a="http://schemas.openxmlformats.org/drawingml/2006/main">
  <xdr:twoCellAnchor editAs="oneCell">
    <xdr:from>
      <xdr:col>0</xdr:col>
      <xdr:colOff>161925</xdr:colOff>
      <xdr:row>1</xdr:row>
      <xdr:rowOff>85725</xdr:rowOff>
    </xdr:from>
    <xdr:to>
      <xdr:col>0</xdr:col>
      <xdr:colOff>1859056</xdr:colOff>
      <xdr:row>3</xdr:row>
      <xdr:rowOff>48763</xdr:rowOff>
    </xdr:to>
    <xdr:pic>
      <xdr:nvPicPr>
        <xdr:cNvPr id="2" name="Picture 1">
          <a:extLst>
            <a:ext uri="{FF2B5EF4-FFF2-40B4-BE49-F238E27FC236}">
              <a16:creationId xmlns:a16="http://schemas.microsoft.com/office/drawing/2014/main" id="{00000000-0008-0000-0200-000002000000}"/>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9048" b="20000"/>
        <a:stretch/>
      </xdr:blipFill>
      <xdr:spPr bwMode="auto">
        <a:xfrm>
          <a:off x="161925" y="247650"/>
          <a:ext cx="1695450" cy="2868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11</xdr:col>
      <xdr:colOff>773206</xdr:colOff>
      <xdr:row>7</xdr:row>
      <xdr:rowOff>152400</xdr:rowOff>
    </xdr:from>
    <xdr:to>
      <xdr:col>20</xdr:col>
      <xdr:colOff>276411</xdr:colOff>
      <xdr:row>30</xdr:row>
      <xdr:rowOff>0</xdr:rowOff>
    </xdr:to>
    <mc:AlternateContent xmlns:mc="http://schemas.openxmlformats.org/markup-compatibility/2006">
      <mc:Choice xmlns:cx1="http://schemas.microsoft.com/office/drawing/2015/9/8/chartex" Requires="cx1">
        <xdr:graphicFrame macro="">
          <xdr:nvGraphicFramePr>
            <xdr:cNvPr id="3" name="Chart 2">
              <a:extLst>
                <a:ext uri="{FF2B5EF4-FFF2-40B4-BE49-F238E27FC236}">
                  <a16:creationId xmlns:a16="http://schemas.microsoft.com/office/drawing/2014/main" id="{0BA0363D-4891-45F9-9128-C8499171B389}"/>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2"/>
            </a:graphicData>
          </a:graphic>
        </xdr:graphicFrame>
      </mc:Choice>
      <mc:Fallback>
        <xdr:sp macro="" textlink="">
          <xdr:nvSpPr>
            <xdr:cNvPr id="0" name=""/>
            <xdr:cNvSpPr>
              <a:spLocks noTextEdit="1"/>
            </xdr:cNvSpPr>
          </xdr:nvSpPr>
          <xdr:spPr>
            <a:xfrm>
              <a:off x="14603506" y="1362075"/>
              <a:ext cx="6656480" cy="4076700"/>
            </a:xfrm>
            <a:prstGeom prst="rect">
              <a:avLst/>
            </a:prstGeom>
            <a:solidFill>
              <a:prstClr val="white"/>
            </a:solidFill>
            <a:ln w="1">
              <a:solidFill>
                <a:prstClr val="green"/>
              </a:solidFill>
            </a:ln>
          </xdr:spPr>
          <xdr:txBody>
            <a:bodyPr vertOverflow="clip" horzOverflow="clip"/>
            <a:lstStyle/>
            <a:p>
              <a:r>
                <a:rPr lang="en-US"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20</xdr:col>
      <xdr:colOff>549092</xdr:colOff>
      <xdr:row>8</xdr:row>
      <xdr:rowOff>6723</xdr:rowOff>
    </xdr:from>
    <xdr:to>
      <xdr:col>31</xdr:col>
      <xdr:colOff>526681</xdr:colOff>
      <xdr:row>29</xdr:row>
      <xdr:rowOff>143435</xdr:rowOff>
    </xdr:to>
    <mc:AlternateContent xmlns:mc="http://schemas.openxmlformats.org/markup-compatibility/2006">
      <mc:Choice xmlns:cx1="http://schemas.microsoft.com/office/drawing/2015/9/8/chartex" Requires="cx1">
        <xdr:graphicFrame macro="">
          <xdr:nvGraphicFramePr>
            <xdr:cNvPr id="4" name="Chart 3">
              <a:extLst>
                <a:ext uri="{FF2B5EF4-FFF2-40B4-BE49-F238E27FC236}">
                  <a16:creationId xmlns:a16="http://schemas.microsoft.com/office/drawing/2014/main" id="{2FC146B7-BB0A-42B8-B28A-3EAAC1323172}"/>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3"/>
            </a:graphicData>
          </a:graphic>
        </xdr:graphicFrame>
      </mc:Choice>
      <mc:Fallback>
        <xdr:sp macro="" textlink="">
          <xdr:nvSpPr>
            <xdr:cNvPr id="0" name=""/>
            <xdr:cNvSpPr>
              <a:spLocks noTextEdit="1"/>
            </xdr:cNvSpPr>
          </xdr:nvSpPr>
          <xdr:spPr>
            <a:xfrm>
              <a:off x="21532667" y="1378323"/>
              <a:ext cx="6683189" cy="4041962"/>
            </a:xfrm>
            <a:prstGeom prst="rect">
              <a:avLst/>
            </a:prstGeom>
            <a:solidFill>
              <a:prstClr val="white"/>
            </a:solidFill>
            <a:ln w="1">
              <a:solidFill>
                <a:prstClr val="green"/>
              </a:solidFill>
            </a:ln>
          </xdr:spPr>
          <xdr:txBody>
            <a:bodyPr vertOverflow="clip" horzOverflow="clip"/>
            <a:lstStyle/>
            <a:p>
              <a:r>
                <a:rPr lang="en-US"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12</xdr:col>
      <xdr:colOff>22412</xdr:colOff>
      <xdr:row>32</xdr:row>
      <xdr:rowOff>6724</xdr:rowOff>
    </xdr:from>
    <xdr:to>
      <xdr:col>20</xdr:col>
      <xdr:colOff>313765</xdr:colOff>
      <xdr:row>53</xdr:row>
      <xdr:rowOff>107576</xdr:rowOff>
    </xdr:to>
    <mc:AlternateContent xmlns:mc="http://schemas.openxmlformats.org/markup-compatibility/2006">
      <mc:Choice xmlns:cx1="http://schemas.microsoft.com/office/drawing/2015/9/8/chartex" Requires="cx1">
        <xdr:graphicFrame macro="">
          <xdr:nvGraphicFramePr>
            <xdr:cNvPr id="6" name="Chart 5">
              <a:extLst>
                <a:ext uri="{FF2B5EF4-FFF2-40B4-BE49-F238E27FC236}">
                  <a16:creationId xmlns:a16="http://schemas.microsoft.com/office/drawing/2014/main" id="{460590F8-95E9-4A8B-9764-C4DEF6EE2DBB}"/>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4"/>
            </a:graphicData>
          </a:graphic>
        </xdr:graphicFrame>
      </mc:Choice>
      <mc:Fallback>
        <xdr:sp macro="" textlink="">
          <xdr:nvSpPr>
            <xdr:cNvPr id="0" name=""/>
            <xdr:cNvSpPr>
              <a:spLocks noTextEdit="1"/>
            </xdr:cNvSpPr>
          </xdr:nvSpPr>
          <xdr:spPr>
            <a:xfrm>
              <a:off x="14643287" y="6121774"/>
              <a:ext cx="6654053" cy="3710827"/>
            </a:xfrm>
            <a:prstGeom prst="rect">
              <a:avLst/>
            </a:prstGeom>
            <a:solidFill>
              <a:prstClr val="white"/>
            </a:solidFill>
            <a:ln w="1">
              <a:solidFill>
                <a:prstClr val="green"/>
              </a:solidFill>
            </a:ln>
          </xdr:spPr>
          <xdr:txBody>
            <a:bodyPr vertOverflow="clip" horzOverflow="clip"/>
            <a:lstStyle/>
            <a:p>
              <a:r>
                <a:rPr lang="en-US"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20</xdr:col>
      <xdr:colOff>582705</xdr:colOff>
      <xdr:row>32</xdr:row>
      <xdr:rowOff>6722</xdr:rowOff>
    </xdr:from>
    <xdr:to>
      <xdr:col>31</xdr:col>
      <xdr:colOff>571499</xdr:colOff>
      <xdr:row>54</xdr:row>
      <xdr:rowOff>94128</xdr:rowOff>
    </xdr:to>
    <mc:AlternateContent xmlns:mc="http://schemas.openxmlformats.org/markup-compatibility/2006">
      <mc:Choice xmlns:cx1="http://schemas.microsoft.com/office/drawing/2015/9/8/chartex" Requires="cx1">
        <xdr:graphicFrame macro="">
          <xdr:nvGraphicFramePr>
            <xdr:cNvPr id="7" name="Chart 6">
              <a:extLst>
                <a:ext uri="{FF2B5EF4-FFF2-40B4-BE49-F238E27FC236}">
                  <a16:creationId xmlns:a16="http://schemas.microsoft.com/office/drawing/2014/main" id="{48A8F0B8-CAA1-45CA-A4D2-E2608A57C04B}"/>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5"/>
            </a:graphicData>
          </a:graphic>
        </xdr:graphicFrame>
      </mc:Choice>
      <mc:Fallback>
        <xdr:sp macro="" textlink="">
          <xdr:nvSpPr>
            <xdr:cNvPr id="0" name=""/>
            <xdr:cNvSpPr>
              <a:spLocks noTextEdit="1"/>
            </xdr:cNvSpPr>
          </xdr:nvSpPr>
          <xdr:spPr>
            <a:xfrm>
              <a:off x="21566280" y="6121772"/>
              <a:ext cx="6694394" cy="4030756"/>
            </a:xfrm>
            <a:prstGeom prst="rect">
              <a:avLst/>
            </a:prstGeom>
            <a:solidFill>
              <a:prstClr val="white"/>
            </a:solidFill>
            <a:ln w="1">
              <a:solidFill>
                <a:prstClr val="green"/>
              </a:solidFill>
            </a:ln>
          </xdr:spPr>
          <xdr:txBody>
            <a:bodyPr vertOverflow="clip" horzOverflow="clip"/>
            <a:lstStyle/>
            <a:p>
              <a:r>
                <a:rPr lang="en-US" sz="1100"/>
                <a:t>This chart isn't available in your version of Excel.
Editing this shape or saving this workbook into a different file format will permanently break the chart.</a:t>
              </a:r>
            </a:p>
          </xdr:txBody>
        </xdr:sp>
      </mc:Fallback>
    </mc:AlternateContent>
    <xdr:clientData/>
  </xdr:twoCellAnchor>
</xdr:wsDr>
</file>

<file path=xl/drawings/drawing30.xml><?xml version="1.0" encoding="utf-8"?>
<xdr:wsDr xmlns:xdr="http://schemas.openxmlformats.org/drawingml/2006/spreadsheetDrawing" xmlns:a="http://schemas.openxmlformats.org/drawingml/2006/main">
  <xdr:twoCellAnchor>
    <xdr:from>
      <xdr:col>11</xdr:col>
      <xdr:colOff>19050</xdr:colOff>
      <xdr:row>171</xdr:row>
      <xdr:rowOff>19050</xdr:rowOff>
    </xdr:from>
    <xdr:to>
      <xdr:col>17</xdr:col>
      <xdr:colOff>561975</xdr:colOff>
      <xdr:row>188</xdr:row>
      <xdr:rowOff>142875</xdr:rowOff>
    </xdr:to>
    <xdr:sp macro="" textlink="">
      <xdr:nvSpPr>
        <xdr:cNvPr id="10" name="Rectangle 9">
          <a:extLst>
            <a:ext uri="{FF2B5EF4-FFF2-40B4-BE49-F238E27FC236}">
              <a16:creationId xmlns:a16="http://schemas.microsoft.com/office/drawing/2014/main" id="{0712E3AD-208F-49F5-8404-D10AD601ED0A}"/>
            </a:ext>
          </a:extLst>
        </xdr:cNvPr>
        <xdr:cNvSpPr/>
      </xdr:nvSpPr>
      <xdr:spPr>
        <a:xfrm>
          <a:off x="11868150" y="31651575"/>
          <a:ext cx="5219700" cy="2876550"/>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19050</xdr:colOff>
      <xdr:row>147</xdr:row>
      <xdr:rowOff>19050</xdr:rowOff>
    </xdr:from>
    <xdr:to>
      <xdr:col>17</xdr:col>
      <xdr:colOff>561975</xdr:colOff>
      <xdr:row>165</xdr:row>
      <xdr:rowOff>9526</xdr:rowOff>
    </xdr:to>
    <xdr:sp macro="" textlink="">
      <xdr:nvSpPr>
        <xdr:cNvPr id="9" name="Rectangle 8">
          <a:extLst>
            <a:ext uri="{FF2B5EF4-FFF2-40B4-BE49-F238E27FC236}">
              <a16:creationId xmlns:a16="http://schemas.microsoft.com/office/drawing/2014/main" id="{B8A50FDD-8C1F-4BC0-BD2E-EB2D4BD9AA86}"/>
            </a:ext>
          </a:extLst>
        </xdr:cNvPr>
        <xdr:cNvSpPr/>
      </xdr:nvSpPr>
      <xdr:spPr>
        <a:xfrm>
          <a:off x="11868150" y="27765375"/>
          <a:ext cx="5219700" cy="2905126"/>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19050</xdr:colOff>
      <xdr:row>124</xdr:row>
      <xdr:rowOff>28575</xdr:rowOff>
    </xdr:from>
    <xdr:to>
      <xdr:col>17</xdr:col>
      <xdr:colOff>561975</xdr:colOff>
      <xdr:row>141</xdr:row>
      <xdr:rowOff>123826</xdr:rowOff>
    </xdr:to>
    <xdr:sp macro="" textlink="">
      <xdr:nvSpPr>
        <xdr:cNvPr id="8" name="Rectangle 7">
          <a:extLst>
            <a:ext uri="{FF2B5EF4-FFF2-40B4-BE49-F238E27FC236}">
              <a16:creationId xmlns:a16="http://schemas.microsoft.com/office/drawing/2014/main" id="{A8580DF2-F836-4E02-BD40-7A3B84DB04AB}"/>
            </a:ext>
          </a:extLst>
        </xdr:cNvPr>
        <xdr:cNvSpPr/>
      </xdr:nvSpPr>
      <xdr:spPr>
        <a:xfrm>
          <a:off x="11868150" y="23993475"/>
          <a:ext cx="5219700" cy="2905126"/>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0</xdr:col>
      <xdr:colOff>60960</xdr:colOff>
      <xdr:row>1</xdr:row>
      <xdr:rowOff>76200</xdr:rowOff>
    </xdr:from>
    <xdr:to>
      <xdr:col>0</xdr:col>
      <xdr:colOff>1769745</xdr:colOff>
      <xdr:row>1</xdr:row>
      <xdr:rowOff>363088</xdr:rowOff>
    </xdr:to>
    <xdr:pic>
      <xdr:nvPicPr>
        <xdr:cNvPr id="2" name="Picture 1">
          <a:extLst>
            <a:ext uri="{FF2B5EF4-FFF2-40B4-BE49-F238E27FC236}">
              <a16:creationId xmlns:a16="http://schemas.microsoft.com/office/drawing/2014/main" id="{E35459AB-C004-4DF0-B624-66E6AF560B14}"/>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9048" b="20000"/>
        <a:stretch/>
      </xdr:blipFill>
      <xdr:spPr bwMode="auto">
        <a:xfrm>
          <a:off x="60960" y="238125"/>
          <a:ext cx="1708785" cy="2868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371475</xdr:colOff>
      <xdr:row>124</xdr:row>
      <xdr:rowOff>25401</xdr:rowOff>
    </xdr:from>
    <xdr:to>
      <xdr:col>17</xdr:col>
      <xdr:colOff>170307</xdr:colOff>
      <xdr:row>142</xdr:row>
      <xdr:rowOff>51570</xdr:rowOff>
    </xdr:to>
    <xdr:pic>
      <xdr:nvPicPr>
        <xdr:cNvPr id="4" name="Picture 3">
          <a:extLst>
            <a:ext uri="{FF2B5EF4-FFF2-40B4-BE49-F238E27FC236}">
              <a16:creationId xmlns:a16="http://schemas.microsoft.com/office/drawing/2014/main" id="{B934FE29-7BDA-4812-A307-C9130B70E3AE}"/>
            </a:ext>
          </a:extLst>
        </xdr:cNvPr>
        <xdr:cNvPicPr>
          <a:picLocks noChangeAspect="1"/>
        </xdr:cNvPicPr>
      </xdr:nvPicPr>
      <xdr:blipFill>
        <a:blip xmlns:r="http://schemas.openxmlformats.org/officeDocument/2006/relationships" r:embed="rId2"/>
        <a:stretch>
          <a:fillRect/>
        </a:stretch>
      </xdr:blipFill>
      <xdr:spPr>
        <a:xfrm>
          <a:off x="12220575" y="23990301"/>
          <a:ext cx="4475607" cy="2997969"/>
        </a:xfrm>
        <a:prstGeom prst="rect">
          <a:avLst/>
        </a:prstGeom>
      </xdr:spPr>
    </xdr:pic>
    <xdr:clientData/>
  </xdr:twoCellAnchor>
  <xdr:twoCellAnchor editAs="oneCell">
    <xdr:from>
      <xdr:col>11</xdr:col>
      <xdr:colOff>400050</xdr:colOff>
      <xdr:row>147</xdr:row>
      <xdr:rowOff>1</xdr:rowOff>
    </xdr:from>
    <xdr:to>
      <xdr:col>17</xdr:col>
      <xdr:colOff>76200</xdr:colOff>
      <xdr:row>166</xdr:row>
      <xdr:rowOff>23726</xdr:rowOff>
    </xdr:to>
    <xdr:pic>
      <xdr:nvPicPr>
        <xdr:cNvPr id="5" name="Picture 4">
          <a:extLst>
            <a:ext uri="{FF2B5EF4-FFF2-40B4-BE49-F238E27FC236}">
              <a16:creationId xmlns:a16="http://schemas.microsoft.com/office/drawing/2014/main" id="{3B6E78C7-95EB-4279-9F9D-4E7C1BDE45C8}"/>
            </a:ext>
          </a:extLst>
        </xdr:cNvPr>
        <xdr:cNvPicPr>
          <a:picLocks noChangeAspect="1"/>
        </xdr:cNvPicPr>
      </xdr:nvPicPr>
      <xdr:blipFill>
        <a:blip xmlns:r="http://schemas.openxmlformats.org/officeDocument/2006/relationships" r:embed="rId3"/>
        <a:stretch>
          <a:fillRect/>
        </a:stretch>
      </xdr:blipFill>
      <xdr:spPr>
        <a:xfrm>
          <a:off x="12249150" y="27746326"/>
          <a:ext cx="4352925" cy="3100300"/>
        </a:xfrm>
        <a:prstGeom prst="rect">
          <a:avLst/>
        </a:prstGeom>
      </xdr:spPr>
    </xdr:pic>
    <xdr:clientData/>
  </xdr:twoCellAnchor>
  <xdr:twoCellAnchor editAs="oneCell">
    <xdr:from>
      <xdr:col>11</xdr:col>
      <xdr:colOff>742951</xdr:colOff>
      <xdr:row>170</xdr:row>
      <xdr:rowOff>152400</xdr:rowOff>
    </xdr:from>
    <xdr:to>
      <xdr:col>17</xdr:col>
      <xdr:colOff>36063</xdr:colOff>
      <xdr:row>188</xdr:row>
      <xdr:rowOff>160664</xdr:rowOff>
    </xdr:to>
    <xdr:pic>
      <xdr:nvPicPr>
        <xdr:cNvPr id="6" name="Picture 5">
          <a:extLst>
            <a:ext uri="{FF2B5EF4-FFF2-40B4-BE49-F238E27FC236}">
              <a16:creationId xmlns:a16="http://schemas.microsoft.com/office/drawing/2014/main" id="{00AAF865-7A34-4BAD-AAF5-946349792D69}"/>
            </a:ext>
          </a:extLst>
        </xdr:cNvPr>
        <xdr:cNvPicPr>
          <a:picLocks noChangeAspect="1"/>
        </xdr:cNvPicPr>
      </xdr:nvPicPr>
      <xdr:blipFill>
        <a:blip xmlns:r="http://schemas.openxmlformats.org/officeDocument/2006/relationships" r:embed="rId4"/>
        <a:stretch>
          <a:fillRect/>
        </a:stretch>
      </xdr:blipFill>
      <xdr:spPr>
        <a:xfrm>
          <a:off x="12592051" y="31623000"/>
          <a:ext cx="3969887" cy="2922914"/>
        </a:xfrm>
        <a:prstGeom prst="rect">
          <a:avLst/>
        </a:prstGeom>
      </xdr:spPr>
    </xdr:pic>
    <xdr:clientData/>
  </xdr:twoCellAnchor>
  <xdr:twoCellAnchor>
    <xdr:from>
      <xdr:col>11</xdr:col>
      <xdr:colOff>9525</xdr:colOff>
      <xdr:row>35</xdr:row>
      <xdr:rowOff>9525</xdr:rowOff>
    </xdr:from>
    <xdr:to>
      <xdr:col>19</xdr:col>
      <xdr:colOff>581025</xdr:colOff>
      <xdr:row>56</xdr:row>
      <xdr:rowOff>0</xdr:rowOff>
    </xdr:to>
    <xdr:graphicFrame macro="">
      <xdr:nvGraphicFramePr>
        <xdr:cNvPr id="7" name="Chart 6">
          <a:extLst>
            <a:ext uri="{FF2B5EF4-FFF2-40B4-BE49-F238E27FC236}">
              <a16:creationId xmlns:a16="http://schemas.microsoft.com/office/drawing/2014/main" id="{5999E339-7E95-4A67-BBC4-50CEF9609F4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7</xdr:row>
      <xdr:rowOff>19050</xdr:rowOff>
    </xdr:from>
    <xdr:to>
      <xdr:col>9</xdr:col>
      <xdr:colOff>0</xdr:colOff>
      <xdr:row>10</xdr:row>
      <xdr:rowOff>152400</xdr:rowOff>
    </xdr:to>
    <xdr:sp macro="" textlink="">
      <xdr:nvSpPr>
        <xdr:cNvPr id="11" name="Rectangle 10">
          <a:extLst>
            <a:ext uri="{FF2B5EF4-FFF2-40B4-BE49-F238E27FC236}">
              <a16:creationId xmlns:a16="http://schemas.microsoft.com/office/drawing/2014/main" id="{9E874B5D-4266-44B2-832D-50A9E9E05D0A}"/>
            </a:ext>
          </a:extLst>
        </xdr:cNvPr>
        <xdr:cNvSpPr/>
      </xdr:nvSpPr>
      <xdr:spPr>
        <a:xfrm>
          <a:off x="0" y="1619250"/>
          <a:ext cx="11029950" cy="6286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2400">
              <a:solidFill>
                <a:schemeClr val="accent2"/>
              </a:solidFill>
            </a:rPr>
            <a:t>The</a:t>
          </a:r>
          <a:r>
            <a:rPr lang="en-US" sz="2400" baseline="0">
              <a:solidFill>
                <a:schemeClr val="accent2"/>
              </a:solidFill>
            </a:rPr>
            <a:t> Online Energy Analyzer program did not claim any savings in PY1.</a:t>
          </a:r>
          <a:endParaRPr lang="en-US" sz="2400">
            <a:solidFill>
              <a:schemeClr val="accent2"/>
            </a:solidFill>
          </a:endParaRPr>
        </a:p>
      </xdr:txBody>
    </xdr:sp>
    <xdr:clientData/>
  </xdr:twoCellAnchor>
</xdr:wsDr>
</file>

<file path=xl/drawings/drawing31.xml><?xml version="1.0" encoding="utf-8"?>
<xdr:wsDr xmlns:xdr="http://schemas.openxmlformats.org/drawingml/2006/spreadsheetDrawing" xmlns:a="http://schemas.openxmlformats.org/drawingml/2006/main">
  <xdr:oneCellAnchor>
    <xdr:from>
      <xdr:col>0</xdr:col>
      <xdr:colOff>68580</xdr:colOff>
      <xdr:row>1</xdr:row>
      <xdr:rowOff>68580</xdr:rowOff>
    </xdr:from>
    <xdr:ext cx="1746885" cy="286888"/>
    <xdr:pic>
      <xdr:nvPicPr>
        <xdr:cNvPr id="2" name="Picture 1">
          <a:extLst>
            <a:ext uri="{FF2B5EF4-FFF2-40B4-BE49-F238E27FC236}">
              <a16:creationId xmlns:a16="http://schemas.microsoft.com/office/drawing/2014/main" id="{761A8247-0896-4716-AAEA-20A1EE3438C0}"/>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9048" b="20000"/>
        <a:stretch/>
      </xdr:blipFill>
      <xdr:spPr bwMode="auto">
        <a:xfrm>
          <a:off x="678180" y="230505"/>
          <a:ext cx="1746885" cy="28688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11</xdr:col>
      <xdr:colOff>9525</xdr:colOff>
      <xdr:row>7</xdr:row>
      <xdr:rowOff>9525</xdr:rowOff>
    </xdr:from>
    <xdr:to>
      <xdr:col>17</xdr:col>
      <xdr:colOff>601218</xdr:colOff>
      <xdr:row>24</xdr:row>
      <xdr:rowOff>0</xdr:rowOff>
    </xdr:to>
    <xdr:graphicFrame macro="">
      <xdr:nvGraphicFramePr>
        <xdr:cNvPr id="3" name="Chart 2">
          <a:extLst>
            <a:ext uri="{FF2B5EF4-FFF2-40B4-BE49-F238E27FC236}">
              <a16:creationId xmlns:a16="http://schemas.microsoft.com/office/drawing/2014/main" id="{91F0D931-583F-4CF3-B90D-E422149E660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11</xdr:col>
      <xdr:colOff>9525</xdr:colOff>
      <xdr:row>29</xdr:row>
      <xdr:rowOff>9525</xdr:rowOff>
    </xdr:from>
    <xdr:to>
      <xdr:col>17</xdr:col>
      <xdr:colOff>601218</xdr:colOff>
      <xdr:row>45</xdr:row>
      <xdr:rowOff>152400</xdr:rowOff>
    </xdr:to>
    <xdr:graphicFrame macro="">
      <xdr:nvGraphicFramePr>
        <xdr:cNvPr id="6" name="Chart 5">
          <a:extLst>
            <a:ext uri="{FF2B5EF4-FFF2-40B4-BE49-F238E27FC236}">
              <a16:creationId xmlns:a16="http://schemas.microsoft.com/office/drawing/2014/main" id="{34AAA92C-12D6-4816-835D-C92AA979F2C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2.xml><?xml version="1.0" encoding="utf-8"?>
<c:userShapes xmlns:c="http://schemas.openxmlformats.org/drawingml/2006/chart">
  <cdr:relSizeAnchor xmlns:cdr="http://schemas.openxmlformats.org/drawingml/2006/chartDrawing">
    <cdr:from>
      <cdr:x>0.26929</cdr:x>
      <cdr:y>0.89569</cdr:y>
    </cdr:from>
    <cdr:to>
      <cdr:x>0.56533</cdr:x>
      <cdr:y>0.9782</cdr:y>
    </cdr:to>
    <cdr:sp macro="" textlink="">
      <cdr:nvSpPr>
        <cdr:cNvPr id="2" name="Rectangle 1">
          <a:extLst xmlns:a="http://schemas.openxmlformats.org/drawingml/2006/main">
            <a:ext uri="{FF2B5EF4-FFF2-40B4-BE49-F238E27FC236}">
              <a16:creationId xmlns:a16="http://schemas.microsoft.com/office/drawing/2014/main" id="{158FCB0D-0994-4A11-B2F1-918F3E5B698C}"/>
            </a:ext>
          </a:extLst>
        </cdr:cNvPr>
        <cdr:cNvSpPr/>
      </cdr:nvSpPr>
      <cdr:spPr>
        <a:xfrm xmlns:a="http://schemas.openxmlformats.org/drawingml/2006/main">
          <a:off x="1470025" y="2727325"/>
          <a:ext cx="1616073" cy="251244"/>
        </a:xfrm>
        <a:prstGeom xmlns:a="http://schemas.openxmlformats.org/drawingml/2006/main" prst="rect">
          <a:avLst/>
        </a:prstGeom>
      </cdr:spPr>
      <cdr:style>
        <a:lnRef xmlns:a="http://schemas.openxmlformats.org/drawingml/2006/main" idx="2">
          <a:schemeClr val="accent2">
            <a:shade val="50000"/>
          </a:schemeClr>
        </a:lnRef>
        <a:fillRef xmlns:a="http://schemas.openxmlformats.org/drawingml/2006/main" idx="1">
          <a:schemeClr val="accent2"/>
        </a:fillRef>
        <a:effectRef xmlns:a="http://schemas.openxmlformats.org/drawingml/2006/main" idx="0">
          <a:schemeClr val="accent2"/>
        </a:effectRef>
        <a:fontRef xmlns:a="http://schemas.openxmlformats.org/drawingml/2006/main" idx="minor">
          <a:schemeClr val="lt1"/>
        </a:fontRef>
      </cdr:style>
      <cdr:txBody>
        <a:bodyPr xmlns:a="http://schemas.openxmlformats.org/drawingml/2006/main"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en-US" sz="1400" b="1">
              <a:latin typeface="Arial" panose="020B0604020202020204" pitchFamily="34" charset="0"/>
              <a:cs typeface="Arial" panose="020B0604020202020204" pitchFamily="34" charset="0"/>
            </a:rPr>
            <a:t>Gross</a:t>
          </a:r>
        </a:p>
      </cdr:txBody>
    </cdr:sp>
  </cdr:relSizeAnchor>
  <cdr:relSizeAnchor xmlns:cdr="http://schemas.openxmlformats.org/drawingml/2006/chartDrawing">
    <cdr:from>
      <cdr:x>0.64559</cdr:x>
      <cdr:y>0.8957</cdr:y>
    </cdr:from>
    <cdr:to>
      <cdr:x>0.92825</cdr:x>
      <cdr:y>0.97821</cdr:y>
    </cdr:to>
    <cdr:sp macro="" textlink="">
      <cdr:nvSpPr>
        <cdr:cNvPr id="3" name="Rectangle 2">
          <a:extLst xmlns:a="http://schemas.openxmlformats.org/drawingml/2006/main">
            <a:ext uri="{FF2B5EF4-FFF2-40B4-BE49-F238E27FC236}">
              <a16:creationId xmlns:a16="http://schemas.microsoft.com/office/drawing/2014/main" id="{C2D89D16-F171-4843-8E92-96CF90148B52}"/>
            </a:ext>
          </a:extLst>
        </cdr:cNvPr>
        <cdr:cNvSpPr/>
      </cdr:nvSpPr>
      <cdr:spPr>
        <a:xfrm xmlns:a="http://schemas.openxmlformats.org/drawingml/2006/main">
          <a:off x="3524250" y="2727355"/>
          <a:ext cx="1543050" cy="251244"/>
        </a:xfrm>
        <a:prstGeom xmlns:a="http://schemas.openxmlformats.org/drawingml/2006/main" prst="rect">
          <a:avLst/>
        </a:prstGeom>
      </cdr:spPr>
      <cdr:style>
        <a:lnRef xmlns:a="http://schemas.openxmlformats.org/drawingml/2006/main" idx="2">
          <a:schemeClr val="accent2">
            <a:shade val="50000"/>
          </a:schemeClr>
        </a:lnRef>
        <a:fillRef xmlns:a="http://schemas.openxmlformats.org/drawingml/2006/main" idx="1">
          <a:schemeClr val="accent2"/>
        </a:fillRef>
        <a:effectRef xmlns:a="http://schemas.openxmlformats.org/drawingml/2006/main" idx="0">
          <a:schemeClr val="accent2"/>
        </a:effectRef>
        <a:fontRef xmlns:a="http://schemas.openxmlformats.org/drawingml/2006/main" idx="minor">
          <a:schemeClr val="lt1"/>
        </a:fontRef>
      </cdr:style>
      <cdr:txBody>
        <a:bodyPr xmlns:a="http://schemas.openxmlformats.org/drawingml/2006/main"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en-US" sz="1400" b="1">
              <a:latin typeface="Arial" panose="020B0604020202020204" pitchFamily="34" charset="0"/>
              <a:cs typeface="Arial" panose="020B0604020202020204" pitchFamily="34" charset="0"/>
            </a:rPr>
            <a:t>Net</a:t>
          </a:r>
        </a:p>
      </cdr:txBody>
    </cdr:sp>
  </cdr:relSizeAnchor>
</c:userShapes>
</file>

<file path=xl/drawings/drawing33.xml><?xml version="1.0" encoding="utf-8"?>
<c:userShapes xmlns:c="http://schemas.openxmlformats.org/drawingml/2006/chart">
  <cdr:relSizeAnchor xmlns:cdr="http://schemas.openxmlformats.org/drawingml/2006/chartDrawing">
    <cdr:from>
      <cdr:x>0.19949</cdr:x>
      <cdr:y>0.88943</cdr:y>
    </cdr:from>
    <cdr:to>
      <cdr:x>0.49553</cdr:x>
      <cdr:y>0.97194</cdr:y>
    </cdr:to>
    <cdr:sp macro="" textlink="">
      <cdr:nvSpPr>
        <cdr:cNvPr id="2" name="Rectangle 1">
          <a:extLst xmlns:a="http://schemas.openxmlformats.org/drawingml/2006/main">
            <a:ext uri="{FF2B5EF4-FFF2-40B4-BE49-F238E27FC236}">
              <a16:creationId xmlns:a16="http://schemas.microsoft.com/office/drawing/2014/main" id="{D7853767-2C0D-4DEE-B3BE-74825BC19650}"/>
            </a:ext>
          </a:extLst>
        </cdr:cNvPr>
        <cdr:cNvSpPr/>
      </cdr:nvSpPr>
      <cdr:spPr>
        <a:xfrm xmlns:a="http://schemas.openxmlformats.org/drawingml/2006/main">
          <a:off x="1089025" y="2708275"/>
          <a:ext cx="1616073" cy="251244"/>
        </a:xfrm>
        <a:prstGeom xmlns:a="http://schemas.openxmlformats.org/drawingml/2006/main" prst="rect">
          <a:avLst/>
        </a:prstGeom>
      </cdr:spPr>
      <cdr:style>
        <a:lnRef xmlns:a="http://schemas.openxmlformats.org/drawingml/2006/main" idx="2">
          <a:schemeClr val="accent2">
            <a:shade val="50000"/>
          </a:schemeClr>
        </a:lnRef>
        <a:fillRef xmlns:a="http://schemas.openxmlformats.org/drawingml/2006/main" idx="1">
          <a:schemeClr val="accent2"/>
        </a:fillRef>
        <a:effectRef xmlns:a="http://schemas.openxmlformats.org/drawingml/2006/main" idx="0">
          <a:schemeClr val="accent2"/>
        </a:effectRef>
        <a:fontRef xmlns:a="http://schemas.openxmlformats.org/drawingml/2006/main" idx="minor">
          <a:schemeClr val="lt1"/>
        </a:fontRef>
      </cdr:style>
      <cdr:txBody>
        <a:bodyPr xmlns:a="http://schemas.openxmlformats.org/drawingml/2006/main"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en-US" sz="1400" b="1">
              <a:latin typeface="Arial" panose="020B0604020202020204" pitchFamily="34" charset="0"/>
              <a:cs typeface="Arial" panose="020B0604020202020204" pitchFamily="34" charset="0"/>
            </a:rPr>
            <a:t>Gross</a:t>
          </a:r>
        </a:p>
      </cdr:txBody>
    </cdr:sp>
  </cdr:relSizeAnchor>
  <cdr:relSizeAnchor xmlns:cdr="http://schemas.openxmlformats.org/drawingml/2006/chartDrawing">
    <cdr:from>
      <cdr:x>0.61942</cdr:x>
      <cdr:y>0.88944</cdr:y>
    </cdr:from>
    <cdr:to>
      <cdr:x>0.90208</cdr:x>
      <cdr:y>0.97195</cdr:y>
    </cdr:to>
    <cdr:sp macro="" textlink="">
      <cdr:nvSpPr>
        <cdr:cNvPr id="3" name="Rectangle 2">
          <a:extLst xmlns:a="http://schemas.openxmlformats.org/drawingml/2006/main">
            <a:ext uri="{FF2B5EF4-FFF2-40B4-BE49-F238E27FC236}">
              <a16:creationId xmlns:a16="http://schemas.microsoft.com/office/drawing/2014/main" id="{BB304052-AB30-46AD-92EC-B40EA1ED04FE}"/>
            </a:ext>
          </a:extLst>
        </cdr:cNvPr>
        <cdr:cNvSpPr/>
      </cdr:nvSpPr>
      <cdr:spPr>
        <a:xfrm xmlns:a="http://schemas.openxmlformats.org/drawingml/2006/main">
          <a:off x="3381375" y="2708305"/>
          <a:ext cx="1543050" cy="251244"/>
        </a:xfrm>
        <a:prstGeom xmlns:a="http://schemas.openxmlformats.org/drawingml/2006/main" prst="rect">
          <a:avLst/>
        </a:prstGeom>
      </cdr:spPr>
      <cdr:style>
        <a:lnRef xmlns:a="http://schemas.openxmlformats.org/drawingml/2006/main" idx="2">
          <a:schemeClr val="accent2">
            <a:shade val="50000"/>
          </a:schemeClr>
        </a:lnRef>
        <a:fillRef xmlns:a="http://schemas.openxmlformats.org/drawingml/2006/main" idx="1">
          <a:schemeClr val="accent2"/>
        </a:fillRef>
        <a:effectRef xmlns:a="http://schemas.openxmlformats.org/drawingml/2006/main" idx="0">
          <a:schemeClr val="accent2"/>
        </a:effectRef>
        <a:fontRef xmlns:a="http://schemas.openxmlformats.org/drawingml/2006/main" idx="minor">
          <a:schemeClr val="lt1"/>
        </a:fontRef>
      </cdr:style>
      <cdr:txBody>
        <a:bodyPr xmlns:a="http://schemas.openxmlformats.org/drawingml/2006/main"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en-US" sz="1400" b="1">
              <a:latin typeface="Arial" panose="020B0604020202020204" pitchFamily="34" charset="0"/>
              <a:cs typeface="Arial" panose="020B0604020202020204" pitchFamily="34" charset="0"/>
            </a:rPr>
            <a:t>Net</a:t>
          </a:r>
        </a:p>
      </cdr:txBody>
    </cdr:sp>
  </cdr:relSizeAnchor>
</c:userShapes>
</file>

<file path=xl/drawings/drawing34.xml><?xml version="1.0" encoding="utf-8"?>
<xdr:wsDr xmlns:xdr="http://schemas.openxmlformats.org/drawingml/2006/spreadsheetDrawing" xmlns:a="http://schemas.openxmlformats.org/drawingml/2006/main">
  <xdr:oneCellAnchor>
    <xdr:from>
      <xdr:col>0</xdr:col>
      <xdr:colOff>68580</xdr:colOff>
      <xdr:row>1</xdr:row>
      <xdr:rowOff>68580</xdr:rowOff>
    </xdr:from>
    <xdr:ext cx="1746885" cy="286888"/>
    <xdr:pic>
      <xdr:nvPicPr>
        <xdr:cNvPr id="2" name="Picture 1">
          <a:extLst>
            <a:ext uri="{FF2B5EF4-FFF2-40B4-BE49-F238E27FC236}">
              <a16:creationId xmlns:a16="http://schemas.microsoft.com/office/drawing/2014/main" id="{EBA4F9B8-CEDB-4CA4-BC10-5A662531E601}"/>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9048" b="20000"/>
        <a:stretch/>
      </xdr:blipFill>
      <xdr:spPr bwMode="auto">
        <a:xfrm>
          <a:off x="678180" y="230505"/>
          <a:ext cx="1746885" cy="28688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11</xdr:col>
      <xdr:colOff>9525</xdr:colOff>
      <xdr:row>9</xdr:row>
      <xdr:rowOff>9524</xdr:rowOff>
    </xdr:from>
    <xdr:to>
      <xdr:col>18</xdr:col>
      <xdr:colOff>1143</xdr:colOff>
      <xdr:row>25</xdr:row>
      <xdr:rowOff>152399</xdr:rowOff>
    </xdr:to>
    <xdr:graphicFrame macro="">
      <xdr:nvGraphicFramePr>
        <xdr:cNvPr id="3" name="Chart 2">
          <a:extLst>
            <a:ext uri="{FF2B5EF4-FFF2-40B4-BE49-F238E27FC236}">
              <a16:creationId xmlns:a16="http://schemas.microsoft.com/office/drawing/2014/main" id="{304609D3-7ACB-43C6-B7E8-76FC5BAA0E8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11</xdr:col>
      <xdr:colOff>9525</xdr:colOff>
      <xdr:row>31</xdr:row>
      <xdr:rowOff>9525</xdr:rowOff>
    </xdr:from>
    <xdr:to>
      <xdr:col>18</xdr:col>
      <xdr:colOff>1143</xdr:colOff>
      <xdr:row>47</xdr:row>
      <xdr:rowOff>133350</xdr:rowOff>
    </xdr:to>
    <xdr:graphicFrame macro="">
      <xdr:nvGraphicFramePr>
        <xdr:cNvPr id="4" name="Chart 3">
          <a:extLst>
            <a:ext uri="{FF2B5EF4-FFF2-40B4-BE49-F238E27FC236}">
              <a16:creationId xmlns:a16="http://schemas.microsoft.com/office/drawing/2014/main" id="{66554875-1B22-498B-8870-9552EB074E9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5.xml><?xml version="1.0" encoding="utf-8"?>
<c:userShapes xmlns:c="http://schemas.openxmlformats.org/drawingml/2006/chart">
  <cdr:relSizeAnchor xmlns:cdr="http://schemas.openxmlformats.org/drawingml/2006/chartDrawing">
    <cdr:from>
      <cdr:x>0.28848</cdr:x>
      <cdr:y>0.88317</cdr:y>
    </cdr:from>
    <cdr:to>
      <cdr:x>0.58452</cdr:x>
      <cdr:y>0.96602</cdr:y>
    </cdr:to>
    <cdr:sp macro="" textlink="">
      <cdr:nvSpPr>
        <cdr:cNvPr id="2" name="Rectangle 1">
          <a:extLst xmlns:a="http://schemas.openxmlformats.org/drawingml/2006/main">
            <a:ext uri="{FF2B5EF4-FFF2-40B4-BE49-F238E27FC236}">
              <a16:creationId xmlns:a16="http://schemas.microsoft.com/office/drawing/2014/main" id="{CF6C328C-FF7B-4D3B-B2AA-31D6E6A196D6}"/>
            </a:ext>
          </a:extLst>
        </cdr:cNvPr>
        <cdr:cNvSpPr/>
      </cdr:nvSpPr>
      <cdr:spPr>
        <a:xfrm xmlns:a="http://schemas.openxmlformats.org/drawingml/2006/main">
          <a:off x="1574800" y="2689225"/>
          <a:ext cx="1616073" cy="252248"/>
        </a:xfrm>
        <a:prstGeom xmlns:a="http://schemas.openxmlformats.org/drawingml/2006/main" prst="rect">
          <a:avLst/>
        </a:prstGeom>
      </cdr:spPr>
      <cdr:style>
        <a:lnRef xmlns:a="http://schemas.openxmlformats.org/drawingml/2006/main" idx="2">
          <a:schemeClr val="accent2">
            <a:shade val="50000"/>
          </a:schemeClr>
        </a:lnRef>
        <a:fillRef xmlns:a="http://schemas.openxmlformats.org/drawingml/2006/main" idx="1">
          <a:schemeClr val="accent2"/>
        </a:fillRef>
        <a:effectRef xmlns:a="http://schemas.openxmlformats.org/drawingml/2006/main" idx="0">
          <a:schemeClr val="accent2"/>
        </a:effectRef>
        <a:fontRef xmlns:a="http://schemas.openxmlformats.org/drawingml/2006/main" idx="minor">
          <a:schemeClr val="lt1"/>
        </a:fontRef>
      </cdr:style>
      <cdr:txBody>
        <a:bodyPr xmlns:a="http://schemas.openxmlformats.org/drawingml/2006/main"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en-US" sz="1400" b="1">
              <a:latin typeface="Arial" panose="020B0604020202020204" pitchFamily="34" charset="0"/>
              <a:cs typeface="Arial" panose="020B0604020202020204" pitchFamily="34" charset="0"/>
            </a:rPr>
            <a:t>Gross</a:t>
          </a:r>
        </a:p>
      </cdr:txBody>
    </cdr:sp>
  </cdr:relSizeAnchor>
  <cdr:relSizeAnchor xmlns:cdr="http://schemas.openxmlformats.org/drawingml/2006/chartDrawing">
    <cdr:from>
      <cdr:x>0.64559</cdr:x>
      <cdr:y>0.88318</cdr:y>
    </cdr:from>
    <cdr:to>
      <cdr:x>0.93523</cdr:x>
      <cdr:y>0.96603</cdr:y>
    </cdr:to>
    <cdr:sp macro="" textlink="">
      <cdr:nvSpPr>
        <cdr:cNvPr id="3" name="Rectangle 2">
          <a:extLst xmlns:a="http://schemas.openxmlformats.org/drawingml/2006/main">
            <a:ext uri="{FF2B5EF4-FFF2-40B4-BE49-F238E27FC236}">
              <a16:creationId xmlns:a16="http://schemas.microsoft.com/office/drawing/2014/main" id="{67633364-3D09-4218-BF87-81FC6A0D85D2}"/>
            </a:ext>
          </a:extLst>
        </cdr:cNvPr>
        <cdr:cNvSpPr/>
      </cdr:nvSpPr>
      <cdr:spPr>
        <a:xfrm xmlns:a="http://schemas.openxmlformats.org/drawingml/2006/main">
          <a:off x="3524250" y="2689255"/>
          <a:ext cx="1581150" cy="252248"/>
        </a:xfrm>
        <a:prstGeom xmlns:a="http://schemas.openxmlformats.org/drawingml/2006/main" prst="rect">
          <a:avLst/>
        </a:prstGeom>
      </cdr:spPr>
      <cdr:style>
        <a:lnRef xmlns:a="http://schemas.openxmlformats.org/drawingml/2006/main" idx="2">
          <a:schemeClr val="accent2">
            <a:shade val="50000"/>
          </a:schemeClr>
        </a:lnRef>
        <a:fillRef xmlns:a="http://schemas.openxmlformats.org/drawingml/2006/main" idx="1">
          <a:schemeClr val="accent2"/>
        </a:fillRef>
        <a:effectRef xmlns:a="http://schemas.openxmlformats.org/drawingml/2006/main" idx="0">
          <a:schemeClr val="accent2"/>
        </a:effectRef>
        <a:fontRef xmlns:a="http://schemas.openxmlformats.org/drawingml/2006/main" idx="minor">
          <a:schemeClr val="lt1"/>
        </a:fontRef>
      </cdr:style>
      <cdr:txBody>
        <a:bodyPr xmlns:a="http://schemas.openxmlformats.org/drawingml/2006/main"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en-US" sz="1400" b="1">
              <a:latin typeface="Arial" panose="020B0604020202020204" pitchFamily="34" charset="0"/>
              <a:cs typeface="Arial" panose="020B0604020202020204" pitchFamily="34" charset="0"/>
            </a:rPr>
            <a:t>Net</a:t>
          </a:r>
        </a:p>
      </cdr:txBody>
    </cdr:sp>
  </cdr:relSizeAnchor>
</c:userShapes>
</file>

<file path=xl/drawings/drawing36.xml><?xml version="1.0" encoding="utf-8"?>
<c:userShapes xmlns:c="http://schemas.openxmlformats.org/drawingml/2006/chart">
  <cdr:relSizeAnchor xmlns:cdr="http://schemas.openxmlformats.org/drawingml/2006/chartDrawing">
    <cdr:from>
      <cdr:x>0.25532</cdr:x>
      <cdr:y>0.88005</cdr:y>
    </cdr:from>
    <cdr:to>
      <cdr:x>0.55136</cdr:x>
      <cdr:y>0.96582</cdr:y>
    </cdr:to>
    <cdr:sp macro="" textlink="">
      <cdr:nvSpPr>
        <cdr:cNvPr id="2" name="Rectangle 1">
          <a:extLst xmlns:a="http://schemas.openxmlformats.org/drawingml/2006/main">
            <a:ext uri="{FF2B5EF4-FFF2-40B4-BE49-F238E27FC236}">
              <a16:creationId xmlns:a16="http://schemas.microsoft.com/office/drawing/2014/main" id="{693E2359-D109-498C-BA7D-2FE75A97E6BF}"/>
            </a:ext>
          </a:extLst>
        </cdr:cNvPr>
        <cdr:cNvSpPr/>
      </cdr:nvSpPr>
      <cdr:spPr>
        <a:xfrm xmlns:a="http://schemas.openxmlformats.org/drawingml/2006/main">
          <a:off x="1393808" y="2766217"/>
          <a:ext cx="1616073" cy="269597"/>
        </a:xfrm>
        <a:prstGeom xmlns:a="http://schemas.openxmlformats.org/drawingml/2006/main" prst="rect">
          <a:avLst/>
        </a:prstGeom>
      </cdr:spPr>
      <cdr:style>
        <a:lnRef xmlns:a="http://schemas.openxmlformats.org/drawingml/2006/main" idx="2">
          <a:schemeClr val="accent2">
            <a:shade val="50000"/>
          </a:schemeClr>
        </a:lnRef>
        <a:fillRef xmlns:a="http://schemas.openxmlformats.org/drawingml/2006/main" idx="1">
          <a:schemeClr val="accent2"/>
        </a:fillRef>
        <a:effectRef xmlns:a="http://schemas.openxmlformats.org/drawingml/2006/main" idx="0">
          <a:schemeClr val="accent2"/>
        </a:effectRef>
        <a:fontRef xmlns:a="http://schemas.openxmlformats.org/drawingml/2006/main" idx="minor">
          <a:schemeClr val="lt1"/>
        </a:fontRef>
      </cdr:style>
      <cdr:txBody>
        <a:bodyPr xmlns:a="http://schemas.openxmlformats.org/drawingml/2006/main"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en-US" sz="1400" b="1">
              <a:latin typeface="Arial" panose="020B0604020202020204" pitchFamily="34" charset="0"/>
              <a:cs typeface="Arial" panose="020B0604020202020204" pitchFamily="34" charset="0"/>
            </a:rPr>
            <a:t>Gross</a:t>
          </a:r>
        </a:p>
      </cdr:txBody>
    </cdr:sp>
  </cdr:relSizeAnchor>
  <cdr:relSizeAnchor xmlns:cdr="http://schemas.openxmlformats.org/drawingml/2006/chartDrawing">
    <cdr:from>
      <cdr:x>0.63512</cdr:x>
      <cdr:y>0.88006</cdr:y>
    </cdr:from>
    <cdr:to>
      <cdr:x>0.92476</cdr:x>
      <cdr:y>0.96583</cdr:y>
    </cdr:to>
    <cdr:sp macro="" textlink="">
      <cdr:nvSpPr>
        <cdr:cNvPr id="3" name="Rectangle 2">
          <a:extLst xmlns:a="http://schemas.openxmlformats.org/drawingml/2006/main">
            <a:ext uri="{FF2B5EF4-FFF2-40B4-BE49-F238E27FC236}">
              <a16:creationId xmlns:a16="http://schemas.microsoft.com/office/drawing/2014/main" id="{F3FA2DD8-B3B2-4CBB-A78C-63F435CAF3CE}"/>
            </a:ext>
          </a:extLst>
        </cdr:cNvPr>
        <cdr:cNvSpPr/>
      </cdr:nvSpPr>
      <cdr:spPr>
        <a:xfrm xmlns:a="http://schemas.openxmlformats.org/drawingml/2006/main">
          <a:off x="3467100" y="2679731"/>
          <a:ext cx="1581150" cy="261180"/>
        </a:xfrm>
        <a:prstGeom xmlns:a="http://schemas.openxmlformats.org/drawingml/2006/main" prst="rect">
          <a:avLst/>
        </a:prstGeom>
      </cdr:spPr>
      <cdr:style>
        <a:lnRef xmlns:a="http://schemas.openxmlformats.org/drawingml/2006/main" idx="2">
          <a:schemeClr val="accent2">
            <a:shade val="50000"/>
          </a:schemeClr>
        </a:lnRef>
        <a:fillRef xmlns:a="http://schemas.openxmlformats.org/drawingml/2006/main" idx="1">
          <a:schemeClr val="accent2"/>
        </a:fillRef>
        <a:effectRef xmlns:a="http://schemas.openxmlformats.org/drawingml/2006/main" idx="0">
          <a:schemeClr val="accent2"/>
        </a:effectRef>
        <a:fontRef xmlns:a="http://schemas.openxmlformats.org/drawingml/2006/main" idx="minor">
          <a:schemeClr val="lt1"/>
        </a:fontRef>
      </cdr:style>
      <cdr:txBody>
        <a:bodyPr xmlns:a="http://schemas.openxmlformats.org/drawingml/2006/main"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en-US" sz="1400" b="1">
              <a:latin typeface="Arial" panose="020B0604020202020204" pitchFamily="34" charset="0"/>
              <a:cs typeface="Arial" panose="020B0604020202020204" pitchFamily="34" charset="0"/>
            </a:rPr>
            <a:t>Net</a:t>
          </a:r>
        </a:p>
      </cdr:txBody>
    </cdr:sp>
  </cdr:relSizeAnchor>
</c:userShapes>
</file>

<file path=xl/drawings/drawing37.xml><?xml version="1.0" encoding="utf-8"?>
<xdr:wsDr xmlns:xdr="http://schemas.openxmlformats.org/drawingml/2006/spreadsheetDrawing" xmlns:a="http://schemas.openxmlformats.org/drawingml/2006/main">
  <xdr:oneCellAnchor>
    <xdr:from>
      <xdr:col>0</xdr:col>
      <xdr:colOff>38100</xdr:colOff>
      <xdr:row>1</xdr:row>
      <xdr:rowOff>53340</xdr:rowOff>
    </xdr:from>
    <xdr:ext cx="1746885" cy="286888"/>
    <xdr:pic>
      <xdr:nvPicPr>
        <xdr:cNvPr id="2" name="Picture 1">
          <a:extLst>
            <a:ext uri="{FF2B5EF4-FFF2-40B4-BE49-F238E27FC236}">
              <a16:creationId xmlns:a16="http://schemas.microsoft.com/office/drawing/2014/main" id="{B15AD299-53C7-43B9-B463-C51DDEE3D97F}"/>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9048" b="20000"/>
        <a:stretch/>
      </xdr:blipFill>
      <xdr:spPr bwMode="auto">
        <a:xfrm>
          <a:off x="38100" y="215265"/>
          <a:ext cx="1746885" cy="28688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11</xdr:col>
      <xdr:colOff>28575</xdr:colOff>
      <xdr:row>5</xdr:row>
      <xdr:rowOff>9524</xdr:rowOff>
    </xdr:from>
    <xdr:to>
      <xdr:col>18</xdr:col>
      <xdr:colOff>1143</xdr:colOff>
      <xdr:row>21</xdr:row>
      <xdr:rowOff>47624</xdr:rowOff>
    </xdr:to>
    <xdr:graphicFrame macro="">
      <xdr:nvGraphicFramePr>
        <xdr:cNvPr id="6" name="Chart 5">
          <a:extLst>
            <a:ext uri="{FF2B5EF4-FFF2-40B4-BE49-F238E27FC236}">
              <a16:creationId xmlns:a16="http://schemas.microsoft.com/office/drawing/2014/main" id="{71C785BD-8077-4607-81CC-1CF5D0140DD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8.xml><?xml version="1.0" encoding="utf-8"?>
<c:userShapes xmlns:c="http://schemas.openxmlformats.org/drawingml/2006/chart">
  <cdr:relSizeAnchor xmlns:cdr="http://schemas.openxmlformats.org/drawingml/2006/chartDrawing">
    <cdr:from>
      <cdr:x>0.25358</cdr:x>
      <cdr:y>0.88942</cdr:y>
    </cdr:from>
    <cdr:to>
      <cdr:x>0.561</cdr:x>
      <cdr:y>0.97376</cdr:y>
    </cdr:to>
    <cdr:sp macro="" textlink="">
      <cdr:nvSpPr>
        <cdr:cNvPr id="2" name="Rectangle 1">
          <a:extLst xmlns:a="http://schemas.openxmlformats.org/drawingml/2006/main">
            <a:ext uri="{FF2B5EF4-FFF2-40B4-BE49-F238E27FC236}">
              <a16:creationId xmlns:a16="http://schemas.microsoft.com/office/drawing/2014/main" id="{04EC0640-ABD7-4CF8-A4A0-9CD75EBDD398}"/>
            </a:ext>
          </a:extLst>
        </cdr:cNvPr>
        <cdr:cNvSpPr/>
      </cdr:nvSpPr>
      <cdr:spPr>
        <a:xfrm xmlns:a="http://schemas.openxmlformats.org/drawingml/2006/main">
          <a:off x="1384300" y="2708256"/>
          <a:ext cx="1678175" cy="256797"/>
        </a:xfrm>
        <a:prstGeom xmlns:a="http://schemas.openxmlformats.org/drawingml/2006/main" prst="rect">
          <a:avLst/>
        </a:prstGeom>
      </cdr:spPr>
      <cdr:style>
        <a:lnRef xmlns:a="http://schemas.openxmlformats.org/drawingml/2006/main" idx="2">
          <a:schemeClr val="accent2">
            <a:shade val="50000"/>
          </a:schemeClr>
        </a:lnRef>
        <a:fillRef xmlns:a="http://schemas.openxmlformats.org/drawingml/2006/main" idx="1">
          <a:schemeClr val="accent2"/>
        </a:fillRef>
        <a:effectRef xmlns:a="http://schemas.openxmlformats.org/drawingml/2006/main" idx="0">
          <a:schemeClr val="accent2"/>
        </a:effectRef>
        <a:fontRef xmlns:a="http://schemas.openxmlformats.org/drawingml/2006/main" idx="minor">
          <a:schemeClr val="lt1"/>
        </a:fontRef>
      </cdr:style>
      <cdr:txBody>
        <a:bodyPr xmlns:a="http://schemas.openxmlformats.org/drawingml/2006/main"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en-US" sz="1400" b="1">
              <a:latin typeface="Arial" panose="020B0604020202020204" pitchFamily="34" charset="0"/>
              <a:cs typeface="Arial" panose="020B0604020202020204" pitchFamily="34" charset="0"/>
            </a:rPr>
            <a:t>Gross</a:t>
          </a:r>
        </a:p>
      </cdr:txBody>
    </cdr:sp>
  </cdr:relSizeAnchor>
  <cdr:relSizeAnchor xmlns:cdr="http://schemas.openxmlformats.org/drawingml/2006/chartDrawing">
    <cdr:from>
      <cdr:x>0.64286</cdr:x>
      <cdr:y>0.8863</cdr:y>
    </cdr:from>
    <cdr:to>
      <cdr:x>0.91778</cdr:x>
      <cdr:y>0.97065</cdr:y>
    </cdr:to>
    <cdr:sp macro="" textlink="">
      <cdr:nvSpPr>
        <cdr:cNvPr id="3" name="Rectangle 2">
          <a:extLst xmlns:a="http://schemas.openxmlformats.org/drawingml/2006/main">
            <a:ext uri="{FF2B5EF4-FFF2-40B4-BE49-F238E27FC236}">
              <a16:creationId xmlns:a16="http://schemas.microsoft.com/office/drawing/2014/main" id="{768A95FB-4CA2-42AC-9016-9FA90CE152AB}"/>
            </a:ext>
          </a:extLst>
        </cdr:cNvPr>
        <cdr:cNvSpPr/>
      </cdr:nvSpPr>
      <cdr:spPr>
        <a:xfrm xmlns:a="http://schemas.openxmlformats.org/drawingml/2006/main">
          <a:off x="3509333" y="2698750"/>
          <a:ext cx="1500817" cy="256825"/>
        </a:xfrm>
        <a:prstGeom xmlns:a="http://schemas.openxmlformats.org/drawingml/2006/main" prst="rect">
          <a:avLst/>
        </a:prstGeom>
      </cdr:spPr>
      <cdr:style>
        <a:lnRef xmlns:a="http://schemas.openxmlformats.org/drawingml/2006/main" idx="2">
          <a:schemeClr val="accent2">
            <a:shade val="50000"/>
          </a:schemeClr>
        </a:lnRef>
        <a:fillRef xmlns:a="http://schemas.openxmlformats.org/drawingml/2006/main" idx="1">
          <a:schemeClr val="accent2"/>
        </a:fillRef>
        <a:effectRef xmlns:a="http://schemas.openxmlformats.org/drawingml/2006/main" idx="0">
          <a:schemeClr val="accent2"/>
        </a:effectRef>
        <a:fontRef xmlns:a="http://schemas.openxmlformats.org/drawingml/2006/main" idx="minor">
          <a:schemeClr val="lt1"/>
        </a:fontRef>
      </cdr:style>
      <cdr:txBody>
        <a:bodyPr xmlns:a="http://schemas.openxmlformats.org/drawingml/2006/main"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en-US" sz="1400" b="1">
              <a:latin typeface="Arial" panose="020B0604020202020204" pitchFamily="34" charset="0"/>
              <a:cs typeface="Arial" panose="020B0604020202020204" pitchFamily="34" charset="0"/>
            </a:rPr>
            <a:t>Net</a:t>
          </a:r>
        </a:p>
      </cdr:txBody>
    </cdr:sp>
  </cdr:relSizeAnchor>
</c:userShapes>
</file>

<file path=xl/drawings/drawing4.xml><?xml version="1.0" encoding="utf-8"?>
<xdr:wsDr xmlns:xdr="http://schemas.openxmlformats.org/drawingml/2006/spreadsheetDrawing" xmlns:a="http://schemas.openxmlformats.org/drawingml/2006/main">
  <xdr:oneCellAnchor>
    <xdr:from>
      <xdr:col>0</xdr:col>
      <xdr:colOff>45720</xdr:colOff>
      <xdr:row>1</xdr:row>
      <xdr:rowOff>60960</xdr:rowOff>
    </xdr:from>
    <xdr:ext cx="1746885" cy="286888"/>
    <xdr:pic>
      <xdr:nvPicPr>
        <xdr:cNvPr id="2" name="Picture 1">
          <a:extLst>
            <a:ext uri="{FF2B5EF4-FFF2-40B4-BE49-F238E27FC236}">
              <a16:creationId xmlns:a16="http://schemas.microsoft.com/office/drawing/2014/main" id="{AEE4F7D7-0EDB-4C9A-93CB-5B7176EE378B}"/>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9048" b="20000"/>
        <a:stretch/>
      </xdr:blipFill>
      <xdr:spPr bwMode="auto">
        <a:xfrm>
          <a:off x="45720" y="222885"/>
          <a:ext cx="1746885" cy="28688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13</xdr:col>
      <xdr:colOff>9525</xdr:colOff>
      <xdr:row>8</xdr:row>
      <xdr:rowOff>9525</xdr:rowOff>
    </xdr:from>
    <xdr:to>
      <xdr:col>20</xdr:col>
      <xdr:colOff>1143</xdr:colOff>
      <xdr:row>24</xdr:row>
      <xdr:rowOff>35052</xdr:rowOff>
    </xdr:to>
    <xdr:graphicFrame macro="">
      <xdr:nvGraphicFramePr>
        <xdr:cNvPr id="4" name="Chart 3">
          <a:extLst>
            <a:ext uri="{FF2B5EF4-FFF2-40B4-BE49-F238E27FC236}">
              <a16:creationId xmlns:a16="http://schemas.microsoft.com/office/drawing/2014/main" id="{4EEB5528-0DA0-4206-ABD7-15BA9C4F948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13</xdr:col>
      <xdr:colOff>9525</xdr:colOff>
      <xdr:row>27</xdr:row>
      <xdr:rowOff>9525</xdr:rowOff>
    </xdr:from>
    <xdr:to>
      <xdr:col>20</xdr:col>
      <xdr:colOff>1143</xdr:colOff>
      <xdr:row>45</xdr:row>
      <xdr:rowOff>3013</xdr:rowOff>
    </xdr:to>
    <xdr:graphicFrame macro="">
      <xdr:nvGraphicFramePr>
        <xdr:cNvPr id="5" name="Chart 4">
          <a:extLst>
            <a:ext uri="{FF2B5EF4-FFF2-40B4-BE49-F238E27FC236}">
              <a16:creationId xmlns:a16="http://schemas.microsoft.com/office/drawing/2014/main" id="{A7F856DE-2FAC-443E-B34B-05D2B88DD3B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0.28324</cdr:x>
      <cdr:y>0.84877</cdr:y>
    </cdr:from>
    <cdr:to>
      <cdr:x>0.62472</cdr:x>
      <cdr:y>0.95035</cdr:y>
    </cdr:to>
    <cdr:sp macro="" textlink="">
      <cdr:nvSpPr>
        <cdr:cNvPr id="2" name="Rectangle 1">
          <a:extLst xmlns:a="http://schemas.openxmlformats.org/drawingml/2006/main">
            <a:ext uri="{FF2B5EF4-FFF2-40B4-BE49-F238E27FC236}">
              <a16:creationId xmlns:a16="http://schemas.microsoft.com/office/drawing/2014/main" id="{0F3B10FC-7989-41FF-BB63-908D76919F51}"/>
            </a:ext>
          </a:extLst>
        </cdr:cNvPr>
        <cdr:cNvSpPr/>
      </cdr:nvSpPr>
      <cdr:spPr>
        <a:xfrm xmlns:a="http://schemas.openxmlformats.org/drawingml/2006/main">
          <a:off x="1546225" y="2584450"/>
          <a:ext cx="1864120" cy="309321"/>
        </a:xfrm>
        <a:prstGeom xmlns:a="http://schemas.openxmlformats.org/drawingml/2006/main" prst="rect">
          <a:avLst/>
        </a:prstGeom>
      </cdr:spPr>
      <cdr:style>
        <a:lnRef xmlns:a="http://schemas.openxmlformats.org/drawingml/2006/main" idx="2">
          <a:schemeClr val="accent2">
            <a:shade val="50000"/>
          </a:schemeClr>
        </a:lnRef>
        <a:fillRef xmlns:a="http://schemas.openxmlformats.org/drawingml/2006/main" idx="1">
          <a:schemeClr val="accent2"/>
        </a:fillRef>
        <a:effectRef xmlns:a="http://schemas.openxmlformats.org/drawingml/2006/main" idx="0">
          <a:schemeClr val="accent2"/>
        </a:effectRef>
        <a:fontRef xmlns:a="http://schemas.openxmlformats.org/drawingml/2006/main" idx="minor">
          <a:schemeClr val="lt1"/>
        </a:fontRef>
      </cdr:style>
      <cdr:txBody>
        <a:bodyPr xmlns:a="http://schemas.openxmlformats.org/drawingml/2006/main"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en-US" sz="1400" b="1">
              <a:latin typeface="Arial" panose="020B0604020202020204" pitchFamily="34" charset="0"/>
              <a:cs typeface="Arial" panose="020B0604020202020204" pitchFamily="34" charset="0"/>
            </a:rPr>
            <a:t>Gross</a:t>
          </a:r>
        </a:p>
      </cdr:txBody>
    </cdr:sp>
  </cdr:relSizeAnchor>
  <cdr:relSizeAnchor xmlns:cdr="http://schemas.openxmlformats.org/drawingml/2006/chartDrawing">
    <cdr:from>
      <cdr:x>0.6671</cdr:x>
      <cdr:y>0.84877</cdr:y>
    </cdr:from>
    <cdr:to>
      <cdr:x>0.93523</cdr:x>
      <cdr:y>0.95035</cdr:y>
    </cdr:to>
    <cdr:sp macro="" textlink="">
      <cdr:nvSpPr>
        <cdr:cNvPr id="3" name="Rectangle 2">
          <a:extLst xmlns:a="http://schemas.openxmlformats.org/drawingml/2006/main">
            <a:ext uri="{FF2B5EF4-FFF2-40B4-BE49-F238E27FC236}">
              <a16:creationId xmlns:a16="http://schemas.microsoft.com/office/drawing/2014/main" id="{4EBA44D2-C53F-45D7-AA62-BA7400E0AC6E}"/>
            </a:ext>
          </a:extLst>
        </cdr:cNvPr>
        <cdr:cNvSpPr/>
      </cdr:nvSpPr>
      <cdr:spPr>
        <a:xfrm xmlns:a="http://schemas.openxmlformats.org/drawingml/2006/main">
          <a:off x="3641652" y="2584450"/>
          <a:ext cx="1463748" cy="309321"/>
        </a:xfrm>
        <a:prstGeom xmlns:a="http://schemas.openxmlformats.org/drawingml/2006/main" prst="rect">
          <a:avLst/>
        </a:prstGeom>
      </cdr:spPr>
      <cdr:style>
        <a:lnRef xmlns:a="http://schemas.openxmlformats.org/drawingml/2006/main" idx="2">
          <a:schemeClr val="accent2">
            <a:shade val="50000"/>
          </a:schemeClr>
        </a:lnRef>
        <a:fillRef xmlns:a="http://schemas.openxmlformats.org/drawingml/2006/main" idx="1">
          <a:schemeClr val="accent2"/>
        </a:fillRef>
        <a:effectRef xmlns:a="http://schemas.openxmlformats.org/drawingml/2006/main" idx="0">
          <a:schemeClr val="accent2"/>
        </a:effectRef>
        <a:fontRef xmlns:a="http://schemas.openxmlformats.org/drawingml/2006/main" idx="minor">
          <a:schemeClr val="lt1"/>
        </a:fontRef>
      </cdr:style>
      <cdr:txBody>
        <a:bodyPr xmlns:a="http://schemas.openxmlformats.org/drawingml/2006/main"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en-US" sz="1400" b="1">
              <a:latin typeface="Arial" panose="020B0604020202020204" pitchFamily="34" charset="0"/>
              <a:cs typeface="Arial" panose="020B0604020202020204" pitchFamily="34" charset="0"/>
            </a:rPr>
            <a:t>Net</a:t>
          </a:r>
        </a:p>
      </cdr:txBody>
    </cdr:sp>
  </cdr:relSizeAnchor>
</c:userShapes>
</file>

<file path=xl/drawings/drawing6.xml><?xml version="1.0" encoding="utf-8"?>
<c:userShapes xmlns:c="http://schemas.openxmlformats.org/drawingml/2006/chart">
  <cdr:relSizeAnchor xmlns:cdr="http://schemas.openxmlformats.org/drawingml/2006/chartDrawing">
    <cdr:from>
      <cdr:x>0.23264</cdr:x>
      <cdr:y>0.86753</cdr:y>
    </cdr:from>
    <cdr:to>
      <cdr:x>0.57412</cdr:x>
      <cdr:y>0.96912</cdr:y>
    </cdr:to>
    <cdr:sp macro="" textlink="">
      <cdr:nvSpPr>
        <cdr:cNvPr id="2" name="Rectangle 1">
          <a:extLst xmlns:a="http://schemas.openxmlformats.org/drawingml/2006/main">
            <a:ext uri="{FF2B5EF4-FFF2-40B4-BE49-F238E27FC236}">
              <a16:creationId xmlns:a16="http://schemas.microsoft.com/office/drawing/2014/main" id="{CB894007-F43C-4A7E-A293-538B3C15A43C}"/>
            </a:ext>
          </a:extLst>
        </cdr:cNvPr>
        <cdr:cNvSpPr/>
      </cdr:nvSpPr>
      <cdr:spPr>
        <a:xfrm xmlns:a="http://schemas.openxmlformats.org/drawingml/2006/main">
          <a:off x="1270000" y="2641600"/>
          <a:ext cx="1864120" cy="309321"/>
        </a:xfrm>
        <a:prstGeom xmlns:a="http://schemas.openxmlformats.org/drawingml/2006/main" prst="rect">
          <a:avLst/>
        </a:prstGeom>
      </cdr:spPr>
      <cdr:style>
        <a:lnRef xmlns:a="http://schemas.openxmlformats.org/drawingml/2006/main" idx="2">
          <a:schemeClr val="accent2">
            <a:shade val="50000"/>
          </a:schemeClr>
        </a:lnRef>
        <a:fillRef xmlns:a="http://schemas.openxmlformats.org/drawingml/2006/main" idx="1">
          <a:schemeClr val="accent2"/>
        </a:fillRef>
        <a:effectRef xmlns:a="http://schemas.openxmlformats.org/drawingml/2006/main" idx="0">
          <a:schemeClr val="accent2"/>
        </a:effectRef>
        <a:fontRef xmlns:a="http://schemas.openxmlformats.org/drawingml/2006/main" idx="minor">
          <a:schemeClr val="lt1"/>
        </a:fontRef>
      </cdr:style>
      <cdr:txBody>
        <a:bodyPr xmlns:a="http://schemas.openxmlformats.org/drawingml/2006/main"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en-US" sz="1400" b="1">
              <a:latin typeface="Arial" panose="020B0604020202020204" pitchFamily="34" charset="0"/>
              <a:cs typeface="Arial" panose="020B0604020202020204" pitchFamily="34" charset="0"/>
            </a:rPr>
            <a:t>Gross</a:t>
          </a:r>
        </a:p>
      </cdr:txBody>
    </cdr:sp>
  </cdr:relSizeAnchor>
  <cdr:relSizeAnchor xmlns:cdr="http://schemas.openxmlformats.org/drawingml/2006/chartDrawing">
    <cdr:from>
      <cdr:x>0.6479</cdr:x>
      <cdr:y>0.86753</cdr:y>
    </cdr:from>
    <cdr:to>
      <cdr:x>0.91604</cdr:x>
      <cdr:y>0.96912</cdr:y>
    </cdr:to>
    <cdr:sp macro="" textlink="">
      <cdr:nvSpPr>
        <cdr:cNvPr id="3" name="Rectangle 2">
          <a:extLst xmlns:a="http://schemas.openxmlformats.org/drawingml/2006/main">
            <a:ext uri="{FF2B5EF4-FFF2-40B4-BE49-F238E27FC236}">
              <a16:creationId xmlns:a16="http://schemas.microsoft.com/office/drawing/2014/main" id="{25399AA3-070F-4CE1-A6F2-0835DBE452F7}"/>
            </a:ext>
          </a:extLst>
        </cdr:cNvPr>
        <cdr:cNvSpPr/>
      </cdr:nvSpPr>
      <cdr:spPr>
        <a:xfrm xmlns:a="http://schemas.openxmlformats.org/drawingml/2006/main">
          <a:off x="3536877" y="2641600"/>
          <a:ext cx="1463748" cy="309321"/>
        </a:xfrm>
        <a:prstGeom xmlns:a="http://schemas.openxmlformats.org/drawingml/2006/main" prst="rect">
          <a:avLst/>
        </a:prstGeom>
      </cdr:spPr>
      <cdr:style>
        <a:lnRef xmlns:a="http://schemas.openxmlformats.org/drawingml/2006/main" idx="2">
          <a:schemeClr val="accent2">
            <a:shade val="50000"/>
          </a:schemeClr>
        </a:lnRef>
        <a:fillRef xmlns:a="http://schemas.openxmlformats.org/drawingml/2006/main" idx="1">
          <a:schemeClr val="accent2"/>
        </a:fillRef>
        <a:effectRef xmlns:a="http://schemas.openxmlformats.org/drawingml/2006/main" idx="0">
          <a:schemeClr val="accent2"/>
        </a:effectRef>
        <a:fontRef xmlns:a="http://schemas.openxmlformats.org/drawingml/2006/main" idx="minor">
          <a:schemeClr val="lt1"/>
        </a:fontRef>
      </cdr:style>
      <cdr:txBody>
        <a:bodyPr xmlns:a="http://schemas.openxmlformats.org/drawingml/2006/main"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en-US" sz="1400" b="1">
              <a:latin typeface="Arial" panose="020B0604020202020204" pitchFamily="34" charset="0"/>
              <a:cs typeface="Arial" panose="020B0604020202020204" pitchFamily="34" charset="0"/>
            </a:rPr>
            <a:t>Net</a:t>
          </a:r>
        </a:p>
      </cdr:txBody>
    </cdr:sp>
  </cdr:relSizeAnchor>
</c:userShapes>
</file>

<file path=xl/drawings/drawing7.xml><?xml version="1.0" encoding="utf-8"?>
<xdr:wsDr xmlns:xdr="http://schemas.openxmlformats.org/drawingml/2006/spreadsheetDrawing" xmlns:a="http://schemas.openxmlformats.org/drawingml/2006/main">
  <xdr:oneCellAnchor>
    <xdr:from>
      <xdr:col>0</xdr:col>
      <xdr:colOff>161925</xdr:colOff>
      <xdr:row>1</xdr:row>
      <xdr:rowOff>85725</xdr:rowOff>
    </xdr:from>
    <xdr:ext cx="1746885" cy="286888"/>
    <xdr:pic>
      <xdr:nvPicPr>
        <xdr:cNvPr id="2" name="Picture 1">
          <a:extLst>
            <a:ext uri="{FF2B5EF4-FFF2-40B4-BE49-F238E27FC236}">
              <a16:creationId xmlns:a16="http://schemas.microsoft.com/office/drawing/2014/main" id="{3C3D63CF-0F64-4BD6-B32F-ACC65804784B}"/>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9048" b="20000"/>
        <a:stretch/>
      </xdr:blipFill>
      <xdr:spPr bwMode="auto">
        <a:xfrm>
          <a:off x="161925" y="247650"/>
          <a:ext cx="1746885" cy="28688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11</xdr:col>
      <xdr:colOff>30956</xdr:colOff>
      <xdr:row>54</xdr:row>
      <xdr:rowOff>35718</xdr:rowOff>
    </xdr:from>
    <xdr:to>
      <xdr:col>19</xdr:col>
      <xdr:colOff>19050</xdr:colOff>
      <xdr:row>68</xdr:row>
      <xdr:rowOff>180974</xdr:rowOff>
    </xdr:to>
    <xdr:graphicFrame macro="">
      <xdr:nvGraphicFramePr>
        <xdr:cNvPr id="6" name="Chart 5">
          <a:extLst>
            <a:ext uri="{FF2B5EF4-FFF2-40B4-BE49-F238E27FC236}">
              <a16:creationId xmlns:a16="http://schemas.microsoft.com/office/drawing/2014/main" id="{C2E2052D-BEC9-48F3-A58B-79DEA9494E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11</xdr:col>
      <xdr:colOff>21432</xdr:colOff>
      <xdr:row>71</xdr:row>
      <xdr:rowOff>85724</xdr:rowOff>
    </xdr:from>
    <xdr:to>
      <xdr:col>19</xdr:col>
      <xdr:colOff>9525</xdr:colOff>
      <xdr:row>82</xdr:row>
      <xdr:rowOff>571500</xdr:rowOff>
    </xdr:to>
    <xdr:graphicFrame macro="">
      <xdr:nvGraphicFramePr>
        <xdr:cNvPr id="7" name="Chart 6">
          <a:extLst>
            <a:ext uri="{FF2B5EF4-FFF2-40B4-BE49-F238E27FC236}">
              <a16:creationId xmlns:a16="http://schemas.microsoft.com/office/drawing/2014/main" id="{5E9B31C9-FA8E-4996-818D-DD2B6B73C5D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11</xdr:col>
      <xdr:colOff>9524</xdr:colOff>
      <xdr:row>9</xdr:row>
      <xdr:rowOff>9524</xdr:rowOff>
    </xdr:from>
    <xdr:to>
      <xdr:col>18</xdr:col>
      <xdr:colOff>219075</xdr:colOff>
      <xdr:row>25</xdr:row>
      <xdr:rowOff>114299</xdr:rowOff>
    </xdr:to>
    <xdr:graphicFrame macro="">
      <xdr:nvGraphicFramePr>
        <xdr:cNvPr id="8" name="Chart 7">
          <a:extLst>
            <a:ext uri="{FF2B5EF4-FFF2-40B4-BE49-F238E27FC236}">
              <a16:creationId xmlns:a16="http://schemas.microsoft.com/office/drawing/2014/main" id="{E0DF642D-F6EF-435F-ABFB-1EFE798B170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11</xdr:col>
      <xdr:colOff>19050</xdr:colOff>
      <xdr:row>32</xdr:row>
      <xdr:rowOff>9525</xdr:rowOff>
    </xdr:from>
    <xdr:to>
      <xdr:col>19</xdr:col>
      <xdr:colOff>0</xdr:colOff>
      <xdr:row>50</xdr:row>
      <xdr:rowOff>161925</xdr:rowOff>
    </xdr:to>
    <xdr:graphicFrame macro="">
      <xdr:nvGraphicFramePr>
        <xdr:cNvPr id="9" name="Chart 8">
          <a:extLst>
            <a:ext uri="{FF2B5EF4-FFF2-40B4-BE49-F238E27FC236}">
              <a16:creationId xmlns:a16="http://schemas.microsoft.com/office/drawing/2014/main" id="{41A3ECF5-1D23-43A6-8DE6-89EC4AE45D8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8.xml><?xml version="1.0" encoding="utf-8"?>
<c:userShapes xmlns:c="http://schemas.openxmlformats.org/drawingml/2006/chart">
  <cdr:relSizeAnchor xmlns:cdr="http://schemas.openxmlformats.org/drawingml/2006/chartDrawing">
    <cdr:from>
      <cdr:x>0.30767</cdr:x>
      <cdr:y>0.89256</cdr:y>
    </cdr:from>
    <cdr:to>
      <cdr:x>0.59848</cdr:x>
      <cdr:y>0.9714</cdr:y>
    </cdr:to>
    <cdr:sp macro="" textlink="">
      <cdr:nvSpPr>
        <cdr:cNvPr id="2" name="Rectangle 1">
          <a:extLst xmlns:a="http://schemas.openxmlformats.org/drawingml/2006/main">
            <a:ext uri="{FF2B5EF4-FFF2-40B4-BE49-F238E27FC236}">
              <a16:creationId xmlns:a16="http://schemas.microsoft.com/office/drawing/2014/main" id="{85CC7794-8428-4CDD-8249-E28B2C2C5FB9}"/>
            </a:ext>
          </a:extLst>
        </cdr:cNvPr>
        <cdr:cNvSpPr/>
      </cdr:nvSpPr>
      <cdr:spPr>
        <a:xfrm xmlns:a="http://schemas.openxmlformats.org/drawingml/2006/main">
          <a:off x="1679575" y="2717800"/>
          <a:ext cx="1587500" cy="240064"/>
        </a:xfrm>
        <a:prstGeom xmlns:a="http://schemas.openxmlformats.org/drawingml/2006/main" prst="rect">
          <a:avLst/>
        </a:prstGeom>
      </cdr:spPr>
      <cdr:style>
        <a:lnRef xmlns:a="http://schemas.openxmlformats.org/drawingml/2006/main" idx="2">
          <a:schemeClr val="accent2">
            <a:shade val="50000"/>
          </a:schemeClr>
        </a:lnRef>
        <a:fillRef xmlns:a="http://schemas.openxmlformats.org/drawingml/2006/main" idx="1">
          <a:schemeClr val="accent2"/>
        </a:fillRef>
        <a:effectRef xmlns:a="http://schemas.openxmlformats.org/drawingml/2006/main" idx="0">
          <a:schemeClr val="accent2"/>
        </a:effectRef>
        <a:fontRef xmlns:a="http://schemas.openxmlformats.org/drawingml/2006/main" idx="minor">
          <a:schemeClr val="lt1"/>
        </a:fontRef>
      </cdr:style>
      <cdr:txBody>
        <a:bodyPr xmlns:a="http://schemas.openxmlformats.org/drawingml/2006/main"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en-US" sz="1400" b="1">
              <a:latin typeface="Arial" panose="020B0604020202020204" pitchFamily="34" charset="0"/>
              <a:cs typeface="Arial" panose="020B0604020202020204" pitchFamily="34" charset="0"/>
            </a:rPr>
            <a:t>Gross</a:t>
          </a:r>
        </a:p>
      </cdr:txBody>
    </cdr:sp>
  </cdr:relSizeAnchor>
  <cdr:relSizeAnchor xmlns:cdr="http://schemas.openxmlformats.org/drawingml/2006/chartDrawing">
    <cdr:from>
      <cdr:x>0.66304</cdr:x>
      <cdr:y>0.89256</cdr:y>
    </cdr:from>
    <cdr:to>
      <cdr:x>0.93698</cdr:x>
      <cdr:y>0.9714</cdr:y>
    </cdr:to>
    <cdr:sp macro="" textlink="">
      <cdr:nvSpPr>
        <cdr:cNvPr id="3" name="Rectangle 2">
          <a:extLst xmlns:a="http://schemas.openxmlformats.org/drawingml/2006/main">
            <a:ext uri="{FF2B5EF4-FFF2-40B4-BE49-F238E27FC236}">
              <a16:creationId xmlns:a16="http://schemas.microsoft.com/office/drawing/2014/main" id="{9ADE207A-6088-4820-8E53-CDF22C5BA082}"/>
            </a:ext>
          </a:extLst>
        </cdr:cNvPr>
        <cdr:cNvSpPr/>
      </cdr:nvSpPr>
      <cdr:spPr>
        <a:xfrm xmlns:a="http://schemas.openxmlformats.org/drawingml/2006/main">
          <a:off x="3619499" y="2717800"/>
          <a:ext cx="1495425" cy="240064"/>
        </a:xfrm>
        <a:prstGeom xmlns:a="http://schemas.openxmlformats.org/drawingml/2006/main" prst="rect">
          <a:avLst/>
        </a:prstGeom>
      </cdr:spPr>
      <cdr:style>
        <a:lnRef xmlns:a="http://schemas.openxmlformats.org/drawingml/2006/main" idx="2">
          <a:schemeClr val="accent2">
            <a:shade val="50000"/>
          </a:schemeClr>
        </a:lnRef>
        <a:fillRef xmlns:a="http://schemas.openxmlformats.org/drawingml/2006/main" idx="1">
          <a:schemeClr val="accent2"/>
        </a:fillRef>
        <a:effectRef xmlns:a="http://schemas.openxmlformats.org/drawingml/2006/main" idx="0">
          <a:schemeClr val="accent2"/>
        </a:effectRef>
        <a:fontRef xmlns:a="http://schemas.openxmlformats.org/drawingml/2006/main" idx="minor">
          <a:schemeClr val="lt1"/>
        </a:fontRef>
      </cdr:style>
      <cdr:txBody>
        <a:bodyPr xmlns:a="http://schemas.openxmlformats.org/drawingml/2006/main"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en-US" sz="1400" b="1">
              <a:latin typeface="Arial" panose="020B0604020202020204" pitchFamily="34" charset="0"/>
              <a:cs typeface="Arial" panose="020B0604020202020204" pitchFamily="34" charset="0"/>
            </a:rPr>
            <a:t>Net</a:t>
          </a:r>
        </a:p>
      </cdr:txBody>
    </cdr:sp>
  </cdr:relSizeAnchor>
</c:userShapes>
</file>

<file path=xl/drawings/drawing9.xml><?xml version="1.0" encoding="utf-8"?>
<c:userShapes xmlns:c="http://schemas.openxmlformats.org/drawingml/2006/chart">
  <cdr:relSizeAnchor xmlns:cdr="http://schemas.openxmlformats.org/drawingml/2006/chartDrawing">
    <cdr:from>
      <cdr:x>0.26231</cdr:x>
      <cdr:y>0.89256</cdr:y>
    </cdr:from>
    <cdr:to>
      <cdr:x>0.55311</cdr:x>
      <cdr:y>0.9714</cdr:y>
    </cdr:to>
    <cdr:sp macro="" textlink="">
      <cdr:nvSpPr>
        <cdr:cNvPr id="2" name="Rectangle 1">
          <a:extLst xmlns:a="http://schemas.openxmlformats.org/drawingml/2006/main">
            <a:ext uri="{FF2B5EF4-FFF2-40B4-BE49-F238E27FC236}">
              <a16:creationId xmlns:a16="http://schemas.microsoft.com/office/drawing/2014/main" id="{D433D4BA-C806-4DD0-8770-9131450A2D68}"/>
            </a:ext>
          </a:extLst>
        </cdr:cNvPr>
        <cdr:cNvSpPr/>
      </cdr:nvSpPr>
      <cdr:spPr>
        <a:xfrm xmlns:a="http://schemas.openxmlformats.org/drawingml/2006/main">
          <a:off x="1431925" y="2717800"/>
          <a:ext cx="1587500" cy="240064"/>
        </a:xfrm>
        <a:prstGeom xmlns:a="http://schemas.openxmlformats.org/drawingml/2006/main" prst="rect">
          <a:avLst/>
        </a:prstGeom>
      </cdr:spPr>
      <cdr:style>
        <a:lnRef xmlns:a="http://schemas.openxmlformats.org/drawingml/2006/main" idx="2">
          <a:schemeClr val="accent2">
            <a:shade val="50000"/>
          </a:schemeClr>
        </a:lnRef>
        <a:fillRef xmlns:a="http://schemas.openxmlformats.org/drawingml/2006/main" idx="1">
          <a:schemeClr val="accent2"/>
        </a:fillRef>
        <a:effectRef xmlns:a="http://schemas.openxmlformats.org/drawingml/2006/main" idx="0">
          <a:schemeClr val="accent2"/>
        </a:effectRef>
        <a:fontRef xmlns:a="http://schemas.openxmlformats.org/drawingml/2006/main" idx="minor">
          <a:schemeClr val="lt1"/>
        </a:fontRef>
      </cdr:style>
      <cdr:txBody>
        <a:bodyPr xmlns:a="http://schemas.openxmlformats.org/drawingml/2006/main"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en-US" sz="1400" b="1">
              <a:latin typeface="Arial" panose="020B0604020202020204" pitchFamily="34" charset="0"/>
              <a:cs typeface="Arial" panose="020B0604020202020204" pitchFamily="34" charset="0"/>
            </a:rPr>
            <a:t>Gross</a:t>
          </a:r>
        </a:p>
      </cdr:txBody>
    </cdr:sp>
  </cdr:relSizeAnchor>
  <cdr:relSizeAnchor xmlns:cdr="http://schemas.openxmlformats.org/drawingml/2006/chartDrawing">
    <cdr:from>
      <cdr:x>0.64035</cdr:x>
      <cdr:y>0.89256</cdr:y>
    </cdr:from>
    <cdr:to>
      <cdr:x>0.91429</cdr:x>
      <cdr:y>0.9714</cdr:y>
    </cdr:to>
    <cdr:sp macro="" textlink="">
      <cdr:nvSpPr>
        <cdr:cNvPr id="3" name="Rectangle 2">
          <a:extLst xmlns:a="http://schemas.openxmlformats.org/drawingml/2006/main">
            <a:ext uri="{FF2B5EF4-FFF2-40B4-BE49-F238E27FC236}">
              <a16:creationId xmlns:a16="http://schemas.microsoft.com/office/drawing/2014/main" id="{6A4FA36F-EB0A-4858-890C-BD76F3665F05}"/>
            </a:ext>
          </a:extLst>
        </cdr:cNvPr>
        <cdr:cNvSpPr/>
      </cdr:nvSpPr>
      <cdr:spPr>
        <a:xfrm xmlns:a="http://schemas.openxmlformats.org/drawingml/2006/main">
          <a:off x="3495674" y="2717800"/>
          <a:ext cx="1495425" cy="240064"/>
        </a:xfrm>
        <a:prstGeom xmlns:a="http://schemas.openxmlformats.org/drawingml/2006/main" prst="rect">
          <a:avLst/>
        </a:prstGeom>
      </cdr:spPr>
      <cdr:style>
        <a:lnRef xmlns:a="http://schemas.openxmlformats.org/drawingml/2006/main" idx="2">
          <a:schemeClr val="accent2">
            <a:shade val="50000"/>
          </a:schemeClr>
        </a:lnRef>
        <a:fillRef xmlns:a="http://schemas.openxmlformats.org/drawingml/2006/main" idx="1">
          <a:schemeClr val="accent2"/>
        </a:fillRef>
        <a:effectRef xmlns:a="http://schemas.openxmlformats.org/drawingml/2006/main" idx="0">
          <a:schemeClr val="accent2"/>
        </a:effectRef>
        <a:fontRef xmlns:a="http://schemas.openxmlformats.org/drawingml/2006/main" idx="minor">
          <a:schemeClr val="lt1"/>
        </a:fontRef>
      </cdr:style>
      <cdr:txBody>
        <a:bodyPr xmlns:a="http://schemas.openxmlformats.org/drawingml/2006/main"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en-US" sz="1400" b="1">
              <a:latin typeface="Arial" panose="020B0604020202020204" pitchFamily="34" charset="0"/>
              <a:cs typeface="Arial" panose="020B0604020202020204" pitchFamily="34" charset="0"/>
            </a:rPr>
            <a:t>Net</a:t>
          </a: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https://navigant.sharepoint.com/Users/lgrizzel/AppData/Local/Microsoft/Windows/INetCache/Content.Outlook/4QTBBMHR/SB%20MEEIA%202016%20KMO%20R19%20FINAL%200808201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DSMore Results"/>
      <sheetName val="C&amp;I Total"/>
      <sheetName val="Res Total"/>
      <sheetName val="Detail PC Budget Spread - KCP&amp;L"/>
      <sheetName val="Cycle 2"/>
      <sheetName val="Sheet3"/>
      <sheetName val="Monthly"/>
      <sheetName val="Monthly TD Calc"/>
      <sheetName val="Customer Rate Impact"/>
      <sheetName val="Cycle 1"/>
      <sheetName val="Program Totals"/>
      <sheetName val="Summary"/>
      <sheetName val="EO Matrix @Meter"/>
      <sheetName val="Program Detail-Summary"/>
      <sheetName val="Standard"/>
      <sheetName val="Custom"/>
      <sheetName val="SBDI"/>
      <sheetName val="Strat En Manag"/>
      <sheetName val="Block Bid"/>
      <sheetName val="Bus Tstat"/>
      <sheetName val="DR Incent"/>
      <sheetName val="Bus Energy Audit"/>
      <sheetName val="Home Lighting"/>
      <sheetName val="App Recycle"/>
      <sheetName val="Energy Rpt"/>
      <sheetName val="IE Energy Rpt"/>
      <sheetName val="Whole House Eff"/>
      <sheetName val="IE MultiFamily"/>
      <sheetName val="IE Weatheriz"/>
      <sheetName val="Res Tstat"/>
      <sheetName val="Res Energy Audit"/>
    </sheetNames>
    <sheetDataSet>
      <sheetData sheetId="0">
        <row r="4">
          <cell r="U4">
            <v>0.93310199999999999</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theme/theme1.xml><?xml version="1.0" encoding="utf-8"?>
<a:theme xmlns:a="http://schemas.openxmlformats.org/drawingml/2006/main" name="Office Theme">
  <a:themeElements>
    <a:clrScheme name="2016 Rebrand.1">
      <a:dk1>
        <a:sysClr val="windowText" lastClr="000000"/>
      </a:dk1>
      <a:lt1>
        <a:sysClr val="window" lastClr="FFFFFF"/>
      </a:lt1>
      <a:dk2>
        <a:srgbClr val="44546A"/>
      </a:dk2>
      <a:lt2>
        <a:srgbClr val="E7E6E6"/>
      </a:lt2>
      <a:accent1>
        <a:srgbClr val="95D600"/>
      </a:accent1>
      <a:accent2>
        <a:srgbClr val="555759"/>
      </a:accent2>
      <a:accent3>
        <a:srgbClr val="009383"/>
      </a:accent3>
      <a:accent4>
        <a:srgbClr val="E53C2E"/>
      </a:accent4>
      <a:accent5>
        <a:srgbClr val="FFB718"/>
      </a:accent5>
      <a:accent6>
        <a:srgbClr val="006579"/>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navigantresearch.com/"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U139"/>
  <sheetViews>
    <sheetView tabSelected="1" topLeftCell="A22" zoomScaleNormal="100" zoomScaleSheetLayoutView="70" workbookViewId="0">
      <selection activeCell="A24" sqref="A24:I24"/>
    </sheetView>
  </sheetViews>
  <sheetFormatPr defaultRowHeight="12.75"/>
  <cols>
    <col min="1" max="4" width="10.85546875" customWidth="1"/>
    <col min="5" max="5" width="10.85546875" style="2" customWidth="1"/>
    <col min="6" max="12" width="10.85546875" customWidth="1"/>
    <col min="13" max="13" width="10.85546875" style="2" customWidth="1"/>
    <col min="14" max="45" width="10.85546875" customWidth="1"/>
  </cols>
  <sheetData>
    <row r="1" spans="1:14">
      <c r="A1" s="1438"/>
      <c r="B1" s="1438"/>
      <c r="C1" s="1438"/>
      <c r="D1" s="1438"/>
      <c r="E1" s="1438"/>
      <c r="F1" s="1438"/>
      <c r="G1" s="1438"/>
      <c r="H1" s="1438"/>
      <c r="I1" s="1438"/>
      <c r="J1" s="451"/>
      <c r="K1" s="451"/>
      <c r="L1" s="451"/>
      <c r="M1" s="451"/>
      <c r="N1" s="451"/>
    </row>
    <row r="2" spans="1:14" s="5" customFormat="1">
      <c r="A2" s="23"/>
      <c r="B2" s="23"/>
      <c r="C2" s="23"/>
      <c r="D2" s="23"/>
      <c r="E2" s="23"/>
      <c r="F2" s="23"/>
      <c r="G2" s="23"/>
      <c r="H2" s="23"/>
      <c r="I2" s="23"/>
      <c r="J2" s="4"/>
      <c r="K2" s="4"/>
      <c r="L2" s="4"/>
      <c r="M2" s="8"/>
      <c r="N2" s="438"/>
    </row>
    <row r="3" spans="1:14" s="5" customFormat="1">
      <c r="A3" s="23"/>
      <c r="B3" s="23"/>
      <c r="C3" s="23"/>
      <c r="D3" s="23"/>
      <c r="E3" s="23"/>
      <c r="F3" s="23"/>
      <c r="G3" s="23"/>
      <c r="H3" s="23"/>
      <c r="I3" s="23"/>
      <c r="M3" s="8"/>
    </row>
    <row r="4" spans="1:14" s="5" customFormat="1" ht="36.75">
      <c r="A4" s="23"/>
      <c r="B4" s="23"/>
      <c r="C4" s="23"/>
      <c r="D4" s="1440"/>
      <c r="E4" s="1441"/>
      <c r="F4" s="1441"/>
      <c r="G4" s="23"/>
      <c r="H4" s="23"/>
      <c r="I4" s="23"/>
      <c r="J4" s="11"/>
      <c r="K4" s="11"/>
      <c r="L4" s="11"/>
      <c r="M4" s="8"/>
    </row>
    <row r="5" spans="1:14" s="5" customFormat="1">
      <c r="A5" s="23"/>
      <c r="B5" s="23"/>
      <c r="C5" s="23"/>
      <c r="D5" s="23"/>
      <c r="E5" s="23"/>
      <c r="F5" s="23"/>
      <c r="G5" s="23"/>
      <c r="H5" s="23"/>
      <c r="I5" s="23"/>
      <c r="J5" s="11"/>
      <c r="K5" s="11"/>
      <c r="L5" s="11"/>
      <c r="M5" s="8"/>
    </row>
    <row r="6" spans="1:14" s="5" customFormat="1">
      <c r="A6" s="23"/>
      <c r="B6" s="23"/>
      <c r="C6" s="23"/>
      <c r="D6" s="23"/>
      <c r="E6" s="23"/>
      <c r="F6" s="23"/>
      <c r="G6" s="23"/>
      <c r="H6" s="23"/>
      <c r="I6" s="23"/>
      <c r="J6" s="11"/>
      <c r="K6" s="11"/>
      <c r="L6" s="11"/>
      <c r="M6" s="8"/>
    </row>
    <row r="7" spans="1:14" s="5" customFormat="1" ht="23.25">
      <c r="A7" s="23"/>
      <c r="B7" s="1442"/>
      <c r="C7" s="1443"/>
      <c r="D7" s="1443"/>
      <c r="E7" s="1443"/>
      <c r="F7" s="1443"/>
      <c r="G7" s="1443"/>
      <c r="H7" s="1443"/>
      <c r="I7" s="23"/>
      <c r="J7" s="66"/>
      <c r="K7" s="66"/>
      <c r="L7" s="66"/>
      <c r="M7" s="8"/>
    </row>
    <row r="8" spans="1:14" s="5" customFormat="1" ht="45" customHeight="1">
      <c r="A8" s="23"/>
      <c r="B8" s="1446" t="s">
        <v>1046</v>
      </c>
      <c r="C8" s="1446"/>
      <c r="D8" s="1446"/>
      <c r="E8" s="1446"/>
      <c r="F8" s="1446"/>
      <c r="G8" s="1446"/>
      <c r="H8" s="1446"/>
      <c r="I8" s="23"/>
      <c r="M8" s="8"/>
    </row>
    <row r="9" spans="1:14" s="5" customFormat="1" ht="21" customHeight="1">
      <c r="A9" s="23"/>
      <c r="B9" s="24"/>
      <c r="C9" s="23"/>
      <c r="D9" s="23"/>
      <c r="E9" s="106" t="s">
        <v>0</v>
      </c>
      <c r="F9" s="23"/>
      <c r="G9" s="23"/>
      <c r="H9" s="23"/>
      <c r="I9" s="23"/>
      <c r="J9" s="11"/>
      <c r="K9" s="11"/>
      <c r="L9" s="11"/>
      <c r="M9" s="8"/>
    </row>
    <row r="10" spans="1:14" s="5" customFormat="1" ht="18">
      <c r="A10" s="25"/>
      <c r="B10" s="24"/>
      <c r="C10" s="23"/>
      <c r="D10" s="23"/>
      <c r="E10" s="23"/>
      <c r="F10" s="23"/>
      <c r="G10" s="23"/>
      <c r="H10" s="23"/>
      <c r="I10" s="23"/>
      <c r="J10" s="11"/>
      <c r="K10" s="11"/>
      <c r="L10" s="11"/>
      <c r="M10" s="8"/>
    </row>
    <row r="11" spans="1:14" s="5" customFormat="1" ht="12" customHeight="1">
      <c r="A11" s="25"/>
      <c r="B11" s="24"/>
      <c r="C11" s="23"/>
      <c r="D11" s="23"/>
      <c r="E11" s="23"/>
      <c r="F11" s="23"/>
      <c r="G11" s="23"/>
      <c r="H11" s="23"/>
      <c r="I11" s="23"/>
      <c r="J11" s="11"/>
      <c r="K11" s="11"/>
      <c r="L11" s="11"/>
      <c r="M11" s="8"/>
    </row>
    <row r="12" spans="1:14" s="5" customFormat="1">
      <c r="A12" s="23"/>
      <c r="B12" s="23"/>
      <c r="C12" s="23"/>
      <c r="D12" s="56"/>
      <c r="E12" s="105" t="s">
        <v>1</v>
      </c>
      <c r="F12" s="56"/>
      <c r="G12" s="23"/>
      <c r="H12" s="23"/>
      <c r="I12" s="23"/>
      <c r="J12" s="11"/>
      <c r="K12" s="11"/>
      <c r="L12" s="11"/>
      <c r="M12" s="8"/>
    </row>
    <row r="13" spans="1:14" s="5" customFormat="1">
      <c r="A13" s="23"/>
      <c r="B13" s="23"/>
      <c r="C13" s="23"/>
      <c r="D13" s="56"/>
      <c r="E13" s="55" t="s">
        <v>2</v>
      </c>
      <c r="F13" s="56"/>
      <c r="G13" s="23"/>
      <c r="H13" s="23"/>
      <c r="I13" s="23"/>
      <c r="J13" s="11"/>
      <c r="K13" s="11"/>
      <c r="L13" s="11"/>
      <c r="M13" s="8"/>
    </row>
    <row r="14" spans="1:14" s="5" customFormat="1">
      <c r="A14" s="23"/>
      <c r="B14" s="23"/>
      <c r="C14" s="23"/>
      <c r="D14" s="56"/>
      <c r="E14" s="55" t="s">
        <v>3</v>
      </c>
      <c r="F14" s="56"/>
      <c r="G14" s="23"/>
      <c r="H14" s="23"/>
      <c r="I14" s="23"/>
      <c r="J14" s="11"/>
      <c r="K14" s="11"/>
      <c r="L14" s="11"/>
      <c r="M14" s="8"/>
    </row>
    <row r="15" spans="1:14" s="5" customFormat="1">
      <c r="A15" s="23"/>
      <c r="B15" s="23"/>
      <c r="C15" s="23"/>
      <c r="D15" s="56"/>
      <c r="E15" s="55" t="s">
        <v>4</v>
      </c>
      <c r="F15" s="56"/>
      <c r="G15" s="23"/>
      <c r="H15" s="23"/>
      <c r="I15" s="23"/>
      <c r="M15" s="8"/>
    </row>
    <row r="16" spans="1:14" s="5" customFormat="1">
      <c r="A16" s="23"/>
      <c r="B16" s="23"/>
      <c r="C16" s="23"/>
      <c r="D16" s="57"/>
      <c r="E16" s="26" t="s">
        <v>5</v>
      </c>
      <c r="F16" s="57"/>
      <c r="G16" s="55"/>
      <c r="H16" s="23"/>
      <c r="I16" s="23"/>
      <c r="J16" s="11"/>
      <c r="K16" s="11"/>
      <c r="L16" s="11"/>
      <c r="M16" s="8"/>
    </row>
    <row r="17" spans="1:16" s="5" customFormat="1">
      <c r="A17" s="23"/>
      <c r="B17" s="23"/>
      <c r="C17" s="23"/>
      <c r="D17" s="55"/>
      <c r="E17" s="58" t="s">
        <v>6</v>
      </c>
      <c r="F17" s="55"/>
      <c r="G17" s="55"/>
      <c r="H17" s="23"/>
      <c r="I17" s="23"/>
      <c r="J17" s="11"/>
      <c r="K17" s="11"/>
      <c r="L17" s="11"/>
      <c r="M17" s="11"/>
    </row>
    <row r="18" spans="1:16" s="5" customFormat="1">
      <c r="A18" s="23"/>
      <c r="B18" s="23"/>
      <c r="C18" s="23"/>
      <c r="D18" s="55"/>
      <c r="E18" s="55"/>
      <c r="F18" s="55"/>
      <c r="G18" s="55"/>
      <c r="H18" s="23"/>
      <c r="I18" s="23"/>
      <c r="J18" s="11"/>
      <c r="K18" s="11"/>
      <c r="L18" s="11"/>
      <c r="M18" s="11"/>
    </row>
    <row r="19" spans="1:16" s="5" customFormat="1">
      <c r="A19" s="23"/>
      <c r="B19" s="23"/>
      <c r="C19" s="23"/>
      <c r="D19" s="55"/>
      <c r="E19" s="55" t="s">
        <v>1321</v>
      </c>
      <c r="F19" s="55"/>
      <c r="G19" s="55"/>
      <c r="H19" s="23"/>
      <c r="I19" s="23"/>
      <c r="J19" s="11"/>
      <c r="K19" s="11"/>
      <c r="L19" s="11"/>
      <c r="M19" s="11"/>
    </row>
    <row r="20" spans="1:16" s="5" customFormat="1">
      <c r="A20" s="23"/>
      <c r="B20" s="23"/>
      <c r="C20" s="23"/>
      <c r="D20" s="55"/>
      <c r="E20" s="1293">
        <v>43075</v>
      </c>
      <c r="F20" s="55"/>
      <c r="G20" s="55"/>
      <c r="H20" s="23"/>
      <c r="I20" s="23"/>
      <c r="J20" s="11"/>
      <c r="K20" s="11"/>
      <c r="L20" s="11"/>
      <c r="M20" s="11"/>
    </row>
    <row r="21" spans="1:16" s="5" customFormat="1">
      <c r="A21" s="23"/>
      <c r="B21" s="23"/>
      <c r="C21" s="23"/>
      <c r="D21" s="55"/>
      <c r="E21" s="55"/>
      <c r="F21" s="55"/>
      <c r="G21" s="55"/>
      <c r="H21" s="23"/>
      <c r="I21" s="23"/>
      <c r="J21" s="11"/>
      <c r="K21" s="11"/>
      <c r="L21" s="11"/>
      <c r="M21" s="8"/>
    </row>
    <row r="22" spans="1:16" s="5" customFormat="1">
      <c r="A22" s="27"/>
      <c r="B22" s="23"/>
      <c r="C22" s="23"/>
      <c r="D22" s="23"/>
      <c r="E22" s="23"/>
      <c r="F22" s="23"/>
      <c r="G22" s="23"/>
      <c r="H22" s="23"/>
      <c r="I22" s="23"/>
      <c r="J22" s="11"/>
      <c r="K22" s="11"/>
      <c r="L22" s="11"/>
      <c r="M22" s="8"/>
    </row>
    <row r="23" spans="1:16" s="5" customFormat="1" ht="6" customHeight="1">
      <c r="A23" s="102"/>
      <c r="B23" s="103"/>
      <c r="C23" s="104"/>
      <c r="D23" s="104"/>
      <c r="E23" s="104"/>
      <c r="F23" s="104"/>
      <c r="G23" s="104"/>
      <c r="H23" s="104"/>
      <c r="I23" s="104"/>
      <c r="J23" s="11"/>
      <c r="K23" s="11"/>
      <c r="L23" s="11"/>
      <c r="M23" s="8"/>
    </row>
    <row r="24" spans="1:16" s="5" customFormat="1" ht="409.5" customHeight="1">
      <c r="A24" s="1444" t="s">
        <v>1397</v>
      </c>
      <c r="B24" s="1444"/>
      <c r="C24" s="1444"/>
      <c r="D24" s="1444"/>
      <c r="E24" s="1444"/>
      <c r="F24" s="1444"/>
      <c r="G24" s="1444"/>
      <c r="H24" s="1444"/>
      <c r="I24" s="1444"/>
      <c r="J24" s="66"/>
      <c r="K24" s="66"/>
      <c r="L24" s="66"/>
      <c r="M24" s="8"/>
    </row>
    <row r="25" spans="1:16" s="5" customFormat="1">
      <c r="A25" s="1445"/>
      <c r="B25" s="1445"/>
      <c r="C25" s="1445"/>
      <c r="D25" s="1445"/>
      <c r="E25" s="1445"/>
      <c r="F25" s="1445"/>
      <c r="G25" s="1445"/>
      <c r="H25" s="1445"/>
      <c r="I25" s="1445"/>
      <c r="J25" s="444"/>
      <c r="K25" s="444"/>
      <c r="L25" s="444"/>
      <c r="M25" s="444"/>
      <c r="N25" s="444"/>
      <c r="O25" s="444"/>
      <c r="P25" s="444"/>
    </row>
    <row r="26" spans="1:16" s="5" customFormat="1">
      <c r="E26" s="8"/>
      <c r="F26" s="7"/>
      <c r="G26" s="7"/>
      <c r="H26" s="4"/>
      <c r="I26" s="4"/>
      <c r="J26" s="4"/>
      <c r="K26" s="4"/>
      <c r="L26" s="4"/>
      <c r="M26" s="14"/>
      <c r="N26" s="4"/>
      <c r="O26" s="438"/>
      <c r="P26" s="4"/>
    </row>
    <row r="27" spans="1:16" s="5" customFormat="1">
      <c r="A27" s="438"/>
      <c r="E27" s="8"/>
      <c r="M27" s="8"/>
    </row>
    <row r="28" spans="1:16" s="5" customFormat="1">
      <c r="E28" s="6"/>
      <c r="F28" s="10"/>
      <c r="G28" s="10"/>
      <c r="H28" s="63"/>
      <c r="I28" s="63"/>
      <c r="J28" s="63"/>
      <c r="K28" s="63"/>
      <c r="L28" s="63"/>
      <c r="M28" s="64"/>
      <c r="N28" s="15"/>
      <c r="O28" s="66"/>
      <c r="P28" s="355"/>
    </row>
    <row r="29" spans="1:16" s="5" customFormat="1">
      <c r="E29" s="6"/>
      <c r="F29" s="10"/>
      <c r="G29" s="10"/>
      <c r="H29" s="63"/>
      <c r="I29" s="63"/>
      <c r="J29" s="63"/>
      <c r="K29" s="63"/>
      <c r="L29" s="63"/>
      <c r="M29" s="64"/>
      <c r="N29" s="15"/>
      <c r="O29" s="66"/>
    </row>
    <row r="30" spans="1:16" s="5" customFormat="1" ht="15">
      <c r="B30" s="355"/>
      <c r="E30" s="6"/>
      <c r="F30" s="16"/>
      <c r="G30" s="17"/>
      <c r="H30" s="17"/>
      <c r="I30" s="17"/>
      <c r="J30" s="17"/>
      <c r="K30" s="17"/>
      <c r="L30" s="17"/>
      <c r="M30" s="64"/>
      <c r="O30" s="66"/>
      <c r="P30" s="355"/>
    </row>
    <row r="31" spans="1:16" s="5" customFormat="1">
      <c r="C31" s="355"/>
      <c r="E31" s="6"/>
      <c r="F31" s="10"/>
      <c r="G31" s="10"/>
      <c r="H31" s="10"/>
      <c r="I31" s="10"/>
      <c r="J31" s="10"/>
      <c r="K31" s="10"/>
      <c r="L31" s="10"/>
      <c r="M31" s="64"/>
    </row>
    <row r="32" spans="1:16" s="5" customFormat="1">
      <c r="A32" s="438"/>
      <c r="E32" s="8"/>
      <c r="M32" s="8"/>
    </row>
    <row r="33" spans="1:16" s="5" customFormat="1">
      <c r="E33" s="6"/>
      <c r="F33" s="10"/>
      <c r="G33" s="10"/>
      <c r="H33" s="63"/>
      <c r="I33" s="63"/>
      <c r="J33" s="63"/>
      <c r="K33" s="63"/>
      <c r="L33" s="63"/>
      <c r="M33" s="64"/>
      <c r="N33" s="15"/>
      <c r="O33" s="66"/>
      <c r="P33" s="355"/>
    </row>
    <row r="34" spans="1:16" s="5" customFormat="1">
      <c r="E34" s="6"/>
      <c r="F34" s="10"/>
      <c r="G34" s="10"/>
      <c r="H34" s="63"/>
      <c r="I34" s="63"/>
      <c r="J34" s="63"/>
      <c r="K34" s="63"/>
      <c r="L34" s="63"/>
      <c r="M34" s="64"/>
      <c r="P34" s="355"/>
    </row>
    <row r="35" spans="1:16" s="5" customFormat="1">
      <c r="E35" s="6"/>
      <c r="F35" s="10"/>
      <c r="G35" s="10"/>
      <c r="H35" s="63"/>
      <c r="I35" s="63"/>
      <c r="J35" s="63"/>
      <c r="K35" s="63"/>
      <c r="L35" s="63"/>
      <c r="M35" s="64"/>
      <c r="P35" s="355"/>
    </row>
    <row r="36" spans="1:16" s="5" customFormat="1">
      <c r="B36" s="355"/>
      <c r="E36" s="6"/>
      <c r="F36" s="10"/>
      <c r="G36" s="10"/>
      <c r="H36" s="63"/>
      <c r="I36" s="63"/>
      <c r="J36" s="63"/>
      <c r="K36" s="63"/>
      <c r="L36" s="63"/>
      <c r="M36" s="64"/>
      <c r="N36" s="15"/>
      <c r="O36" s="66"/>
    </row>
    <row r="37" spans="1:16" s="5" customFormat="1">
      <c r="B37" s="355"/>
      <c r="E37" s="6"/>
      <c r="F37" s="10"/>
      <c r="G37" s="10"/>
      <c r="H37" s="63"/>
      <c r="I37" s="63"/>
      <c r="J37" s="63"/>
      <c r="K37" s="63"/>
      <c r="L37" s="63"/>
      <c r="M37" s="64"/>
      <c r="N37" s="15"/>
      <c r="O37" s="66"/>
    </row>
    <row r="38" spans="1:16" s="5" customFormat="1" ht="15">
      <c r="E38" s="6"/>
      <c r="F38" s="16"/>
      <c r="G38" s="16"/>
      <c r="H38" s="17"/>
      <c r="I38" s="17"/>
      <c r="J38" s="17"/>
      <c r="K38" s="17"/>
      <c r="L38" s="17"/>
      <c r="M38" s="64"/>
      <c r="O38" s="66"/>
      <c r="P38" s="355"/>
    </row>
    <row r="39" spans="1:16" s="5" customFormat="1">
      <c r="C39" s="355"/>
      <c r="E39" s="6"/>
      <c r="F39" s="10"/>
      <c r="G39" s="10"/>
      <c r="H39" s="10"/>
      <c r="I39" s="10"/>
      <c r="J39" s="10"/>
      <c r="K39" s="10"/>
      <c r="L39" s="10"/>
      <c r="M39" s="64"/>
    </row>
    <row r="40" spans="1:16" s="5" customFormat="1">
      <c r="A40" s="438"/>
      <c r="E40" s="8"/>
      <c r="M40" s="8"/>
    </row>
    <row r="41" spans="1:16" s="5" customFormat="1">
      <c r="E41" s="6"/>
      <c r="F41" s="10"/>
      <c r="G41" s="10"/>
      <c r="H41" s="63"/>
      <c r="I41" s="63"/>
      <c r="J41" s="63"/>
      <c r="K41" s="63"/>
      <c r="L41" s="63"/>
      <c r="M41" s="64"/>
      <c r="N41" s="15"/>
      <c r="O41" s="66"/>
      <c r="P41" s="355"/>
    </row>
    <row r="42" spans="1:16" s="5" customFormat="1">
      <c r="E42" s="6"/>
      <c r="F42" s="10"/>
      <c r="G42" s="10"/>
      <c r="H42" s="63"/>
      <c r="I42" s="63"/>
      <c r="J42" s="63"/>
      <c r="K42" s="63"/>
      <c r="L42" s="63"/>
      <c r="M42" s="64"/>
      <c r="N42" s="15"/>
      <c r="O42" s="66"/>
      <c r="P42" s="355"/>
    </row>
    <row r="43" spans="1:16" s="5" customFormat="1">
      <c r="E43" s="6"/>
      <c r="F43" s="10"/>
      <c r="G43" s="10"/>
      <c r="H43" s="63"/>
      <c r="I43" s="63"/>
      <c r="J43" s="63"/>
      <c r="K43" s="63"/>
      <c r="L43" s="63"/>
      <c r="M43" s="64"/>
      <c r="O43" s="66"/>
      <c r="P43" s="355"/>
    </row>
    <row r="44" spans="1:16" s="5" customFormat="1">
      <c r="E44" s="6"/>
      <c r="F44" s="10"/>
      <c r="G44" s="10"/>
      <c r="H44" s="63"/>
      <c r="I44" s="63"/>
      <c r="J44" s="63"/>
      <c r="K44" s="63"/>
      <c r="L44" s="63"/>
      <c r="M44" s="64"/>
      <c r="O44" s="66"/>
      <c r="P44" s="355"/>
    </row>
    <row r="45" spans="1:16" s="5" customFormat="1" ht="15">
      <c r="E45" s="6"/>
      <c r="F45" s="16"/>
      <c r="G45" s="16"/>
      <c r="H45" s="17"/>
      <c r="I45" s="17"/>
      <c r="J45" s="17"/>
      <c r="K45" s="17"/>
      <c r="L45" s="17"/>
      <c r="M45" s="64"/>
      <c r="O45" s="66"/>
      <c r="P45" s="355"/>
    </row>
    <row r="46" spans="1:16" s="5" customFormat="1">
      <c r="C46" s="355"/>
      <c r="E46" s="6"/>
      <c r="F46" s="63"/>
      <c r="G46" s="63"/>
      <c r="H46" s="63"/>
      <c r="I46" s="63"/>
      <c r="J46" s="63"/>
      <c r="K46" s="63"/>
      <c r="L46" s="63"/>
      <c r="M46" s="64"/>
      <c r="O46" s="66"/>
    </row>
    <row r="47" spans="1:16" s="5" customFormat="1">
      <c r="A47" s="438"/>
      <c r="E47" s="8"/>
      <c r="M47" s="8"/>
    </row>
    <row r="48" spans="1:16" s="5" customFormat="1">
      <c r="B48" s="355"/>
      <c r="E48" s="6"/>
      <c r="F48" s="10"/>
      <c r="G48" s="10"/>
      <c r="H48" s="63"/>
      <c r="I48" s="63"/>
      <c r="J48" s="63"/>
      <c r="K48" s="63"/>
      <c r="L48" s="63"/>
      <c r="M48" s="64"/>
      <c r="P48" s="355"/>
    </row>
    <row r="49" spans="1:21" s="5" customFormat="1" ht="15">
      <c r="B49" s="355"/>
      <c r="E49" s="6"/>
      <c r="F49" s="16"/>
      <c r="G49" s="16"/>
      <c r="H49" s="17"/>
      <c r="I49" s="17"/>
      <c r="J49" s="17"/>
      <c r="K49" s="17"/>
      <c r="L49" s="17"/>
      <c r="M49" s="64"/>
      <c r="P49" s="355"/>
    </row>
    <row r="50" spans="1:21" s="5" customFormat="1">
      <c r="C50" s="355"/>
      <c r="E50" s="6"/>
      <c r="F50" s="63"/>
      <c r="G50" s="63"/>
      <c r="H50" s="63"/>
      <c r="I50" s="63"/>
      <c r="J50" s="63"/>
      <c r="K50" s="63"/>
      <c r="L50" s="63"/>
      <c r="M50" s="64"/>
      <c r="P50" s="355"/>
    </row>
    <row r="51" spans="1:21" s="9" customFormat="1">
      <c r="A51" s="438"/>
      <c r="B51" s="438"/>
      <c r="C51" s="438"/>
      <c r="D51" s="438"/>
      <c r="E51" s="444"/>
      <c r="F51" s="13"/>
      <c r="G51" s="13"/>
      <c r="H51" s="13"/>
      <c r="I51" s="13"/>
      <c r="J51" s="13"/>
      <c r="K51" s="13"/>
      <c r="L51" s="13"/>
      <c r="M51" s="18"/>
      <c r="N51" s="438"/>
      <c r="O51" s="438"/>
      <c r="P51" s="438"/>
      <c r="Q51" s="438"/>
      <c r="R51" s="438"/>
      <c r="S51" s="438"/>
      <c r="T51" s="438"/>
      <c r="U51" s="438"/>
    </row>
    <row r="52" spans="1:21" s="5" customFormat="1">
      <c r="E52" s="8"/>
      <c r="F52" s="10"/>
      <c r="G52" s="66"/>
      <c r="H52" s="66"/>
      <c r="I52" s="66"/>
      <c r="J52" s="66"/>
      <c r="K52" s="66"/>
      <c r="L52" s="66"/>
      <c r="M52" s="8"/>
    </row>
    <row r="53" spans="1:21" s="5" customFormat="1">
      <c r="E53" s="8"/>
      <c r="M53" s="8"/>
    </row>
    <row r="54" spans="1:21" s="5" customFormat="1">
      <c r="E54" s="8"/>
      <c r="M54" s="8"/>
      <c r="R54"/>
      <c r="S54"/>
      <c r="T54"/>
      <c r="U54"/>
    </row>
    <row r="55" spans="1:21" s="5" customFormat="1">
      <c r="A55" s="453"/>
      <c r="B55" s="453"/>
      <c r="C55" s="453"/>
      <c r="D55" s="453"/>
      <c r="E55" s="453"/>
      <c r="F55" s="453"/>
      <c r="G55" s="453"/>
      <c r="H55" s="453"/>
      <c r="I55" s="453"/>
      <c r="J55" s="453"/>
      <c r="K55" s="453"/>
      <c r="L55" s="453"/>
      <c r="M55" s="453"/>
      <c r="N55" s="453"/>
      <c r="R55"/>
      <c r="S55"/>
      <c r="T55"/>
      <c r="U55"/>
    </row>
    <row r="56" spans="1:21" s="5" customFormat="1">
      <c r="E56" s="8"/>
      <c r="F56" s="7"/>
      <c r="G56" s="7"/>
      <c r="H56" s="4"/>
      <c r="I56" s="4"/>
      <c r="J56" s="4"/>
      <c r="K56" s="4"/>
      <c r="L56" s="4"/>
      <c r="M56" s="14"/>
      <c r="N56" s="438"/>
      <c r="R56"/>
      <c r="S56"/>
      <c r="T56"/>
      <c r="U56"/>
    </row>
    <row r="57" spans="1:21" s="5" customFormat="1">
      <c r="A57" s="438"/>
      <c r="E57" s="8"/>
      <c r="M57" s="8"/>
      <c r="R57"/>
      <c r="S57"/>
      <c r="T57"/>
      <c r="U57"/>
    </row>
    <row r="58" spans="1:21" s="5" customFormat="1">
      <c r="E58" s="6"/>
      <c r="F58" s="67"/>
      <c r="G58" s="67"/>
      <c r="H58" s="67"/>
      <c r="I58" s="67"/>
      <c r="J58" s="67"/>
      <c r="K58" s="67"/>
      <c r="L58" s="67"/>
      <c r="M58" s="19"/>
      <c r="R58"/>
      <c r="S58"/>
      <c r="T58"/>
      <c r="U58"/>
    </row>
    <row r="59" spans="1:21" s="5" customFormat="1">
      <c r="E59" s="6"/>
      <c r="F59" s="10"/>
      <c r="G59" s="10"/>
      <c r="H59" s="10"/>
      <c r="I59" s="10"/>
      <c r="J59" s="10"/>
      <c r="K59" s="10"/>
      <c r="L59" s="10"/>
      <c r="M59" s="19"/>
      <c r="R59"/>
      <c r="S59"/>
      <c r="T59"/>
      <c r="U59"/>
    </row>
    <row r="60" spans="1:21" s="5" customFormat="1">
      <c r="B60" s="355"/>
      <c r="E60" s="6"/>
      <c r="F60" s="10"/>
      <c r="G60" s="10"/>
      <c r="H60" s="10"/>
      <c r="I60" s="10"/>
      <c r="J60" s="10"/>
      <c r="K60" s="10"/>
      <c r="L60" s="10"/>
      <c r="M60" s="19"/>
      <c r="R60"/>
      <c r="S60"/>
      <c r="T60"/>
      <c r="U60"/>
    </row>
    <row r="61" spans="1:21" s="5" customFormat="1">
      <c r="C61" s="355"/>
      <c r="E61" s="6"/>
      <c r="F61" s="10"/>
      <c r="G61" s="10"/>
      <c r="H61" s="10"/>
      <c r="I61" s="10"/>
      <c r="J61" s="10"/>
      <c r="K61" s="10"/>
      <c r="L61" s="10"/>
      <c r="M61" s="64"/>
      <c r="R61"/>
      <c r="S61"/>
      <c r="T61"/>
      <c r="U61"/>
    </row>
    <row r="62" spans="1:21" s="5" customFormat="1">
      <c r="A62" s="438"/>
      <c r="E62" s="8"/>
      <c r="M62" s="21"/>
      <c r="R62"/>
      <c r="S62"/>
      <c r="T62"/>
      <c r="U62"/>
    </row>
    <row r="63" spans="1:21" s="5" customFormat="1">
      <c r="E63" s="6"/>
      <c r="F63" s="67"/>
      <c r="G63" s="67"/>
      <c r="H63" s="67"/>
      <c r="I63" s="67"/>
      <c r="J63" s="67"/>
      <c r="K63" s="67"/>
      <c r="L63" s="67"/>
      <c r="M63" s="19"/>
      <c r="R63"/>
      <c r="S63"/>
      <c r="T63"/>
      <c r="U63"/>
    </row>
    <row r="64" spans="1:21" s="5" customFormat="1">
      <c r="E64" s="6"/>
      <c r="F64" s="10"/>
      <c r="G64" s="10"/>
      <c r="H64" s="10"/>
      <c r="I64" s="10"/>
      <c r="J64" s="10"/>
      <c r="K64" s="10"/>
      <c r="L64" s="10"/>
      <c r="M64" s="19"/>
      <c r="R64"/>
      <c r="S64"/>
      <c r="T64"/>
      <c r="U64"/>
    </row>
    <row r="65" spans="1:21" s="5" customFormat="1">
      <c r="E65" s="6"/>
      <c r="F65" s="10"/>
      <c r="G65" s="10"/>
      <c r="H65" s="10"/>
      <c r="I65" s="10"/>
      <c r="J65" s="10"/>
      <c r="K65" s="10"/>
      <c r="L65" s="10"/>
      <c r="M65" s="19"/>
      <c r="R65"/>
      <c r="S65"/>
      <c r="T65"/>
      <c r="U65"/>
    </row>
    <row r="66" spans="1:21" s="5" customFormat="1">
      <c r="B66" s="355"/>
      <c r="E66" s="6"/>
      <c r="F66" s="10"/>
      <c r="G66" s="10"/>
      <c r="H66" s="10"/>
      <c r="I66" s="10"/>
      <c r="J66" s="10"/>
      <c r="K66" s="10"/>
      <c r="L66" s="10"/>
      <c r="M66" s="19"/>
      <c r="R66"/>
      <c r="S66"/>
      <c r="T66"/>
      <c r="U66"/>
    </row>
    <row r="67" spans="1:21" s="5" customFormat="1">
      <c r="B67" s="355"/>
      <c r="E67" s="6"/>
      <c r="F67" s="10"/>
      <c r="G67" s="10"/>
      <c r="H67" s="10"/>
      <c r="I67" s="10"/>
      <c r="J67" s="10"/>
      <c r="K67" s="10"/>
      <c r="L67" s="10"/>
      <c r="M67" s="19"/>
      <c r="R67"/>
      <c r="S67"/>
      <c r="T67"/>
      <c r="U67"/>
    </row>
    <row r="68" spans="1:21" s="5" customFormat="1">
      <c r="E68" s="6"/>
      <c r="F68" s="10"/>
      <c r="G68" s="10"/>
      <c r="H68" s="10"/>
      <c r="I68" s="10"/>
      <c r="J68" s="10"/>
      <c r="K68" s="10"/>
      <c r="L68" s="10"/>
      <c r="M68" s="19"/>
      <c r="R68"/>
      <c r="S68"/>
      <c r="T68"/>
      <c r="U68"/>
    </row>
    <row r="69" spans="1:21" s="5" customFormat="1">
      <c r="C69" s="355"/>
      <c r="E69" s="6"/>
      <c r="F69" s="10"/>
      <c r="G69" s="10"/>
      <c r="H69" s="10"/>
      <c r="I69" s="10"/>
      <c r="J69" s="10"/>
      <c r="K69" s="10"/>
      <c r="L69" s="10"/>
      <c r="M69" s="64"/>
      <c r="R69"/>
      <c r="S69"/>
      <c r="T69"/>
      <c r="U69"/>
    </row>
    <row r="70" spans="1:21" s="5" customFormat="1">
      <c r="A70" s="438"/>
      <c r="E70" s="8"/>
      <c r="M70" s="21"/>
      <c r="R70"/>
      <c r="S70"/>
      <c r="T70"/>
      <c r="U70"/>
    </row>
    <row r="71" spans="1:21" s="5" customFormat="1">
      <c r="E71" s="6"/>
      <c r="F71" s="67"/>
      <c r="G71" s="67"/>
      <c r="H71" s="67"/>
      <c r="I71" s="67"/>
      <c r="J71" s="67"/>
      <c r="K71" s="67"/>
      <c r="L71" s="67"/>
      <c r="M71" s="19"/>
      <c r="R71"/>
      <c r="S71"/>
      <c r="T71"/>
      <c r="U71"/>
    </row>
    <row r="72" spans="1:21" s="5" customFormat="1">
      <c r="E72" s="6"/>
      <c r="F72" s="10"/>
      <c r="G72" s="10"/>
      <c r="H72" s="10"/>
      <c r="I72" s="10"/>
      <c r="J72" s="10"/>
      <c r="K72" s="10"/>
      <c r="L72" s="10"/>
      <c r="M72" s="19"/>
      <c r="R72"/>
      <c r="S72"/>
      <c r="T72"/>
      <c r="U72"/>
    </row>
    <row r="73" spans="1:21" s="5" customFormat="1">
      <c r="E73" s="6"/>
      <c r="F73" s="10"/>
      <c r="G73" s="10"/>
      <c r="H73" s="10"/>
      <c r="I73" s="10"/>
      <c r="J73" s="10"/>
      <c r="K73" s="10"/>
      <c r="L73" s="10"/>
      <c r="M73" s="19"/>
      <c r="R73"/>
      <c r="S73"/>
      <c r="T73"/>
      <c r="U73"/>
    </row>
    <row r="74" spans="1:21" s="5" customFormat="1">
      <c r="E74" s="6"/>
      <c r="F74" s="10"/>
      <c r="G74" s="10"/>
      <c r="H74" s="10"/>
      <c r="I74" s="10"/>
      <c r="J74" s="10"/>
      <c r="K74" s="10"/>
      <c r="L74" s="10"/>
      <c r="M74" s="19"/>
      <c r="R74"/>
      <c r="S74"/>
      <c r="T74"/>
      <c r="U74"/>
    </row>
    <row r="75" spans="1:21" s="5" customFormat="1">
      <c r="E75" s="6"/>
      <c r="F75" s="10"/>
      <c r="G75" s="10"/>
      <c r="H75" s="10"/>
      <c r="I75" s="10"/>
      <c r="J75" s="10"/>
      <c r="K75" s="10"/>
      <c r="L75" s="10"/>
      <c r="M75" s="19"/>
      <c r="R75"/>
      <c r="S75"/>
      <c r="T75"/>
      <c r="U75"/>
    </row>
    <row r="76" spans="1:21" s="5" customFormat="1">
      <c r="C76" s="355"/>
      <c r="E76" s="6"/>
      <c r="F76" s="10"/>
      <c r="G76" s="10"/>
      <c r="H76" s="10"/>
      <c r="I76" s="10"/>
      <c r="J76" s="10"/>
      <c r="K76" s="10"/>
      <c r="L76" s="10"/>
      <c r="M76" s="64"/>
      <c r="R76"/>
      <c r="S76"/>
      <c r="T76"/>
      <c r="U76"/>
    </row>
    <row r="77" spans="1:21" s="5" customFormat="1">
      <c r="A77" s="438"/>
      <c r="E77" s="8"/>
      <c r="M77" s="21"/>
      <c r="R77"/>
      <c r="S77"/>
      <c r="T77"/>
      <c r="U77"/>
    </row>
    <row r="78" spans="1:21" s="5" customFormat="1">
      <c r="B78" s="355"/>
      <c r="E78" s="6"/>
      <c r="F78" s="67"/>
      <c r="G78" s="67"/>
      <c r="H78" s="67"/>
      <c r="I78" s="67"/>
      <c r="J78" s="67"/>
      <c r="K78" s="67"/>
      <c r="L78" s="67"/>
      <c r="M78" s="19"/>
      <c r="R78"/>
      <c r="S78"/>
      <c r="T78"/>
      <c r="U78"/>
    </row>
    <row r="79" spans="1:21" s="5" customFormat="1">
      <c r="B79" s="355"/>
      <c r="E79" s="6"/>
      <c r="F79" s="10"/>
      <c r="G79" s="10"/>
      <c r="H79" s="10"/>
      <c r="I79" s="10"/>
      <c r="J79" s="10"/>
      <c r="K79" s="10"/>
      <c r="L79" s="10"/>
      <c r="M79" s="19"/>
      <c r="R79"/>
      <c r="S79"/>
      <c r="T79"/>
      <c r="U79"/>
    </row>
    <row r="80" spans="1:21" s="5" customFormat="1">
      <c r="C80" s="355"/>
      <c r="E80" s="6"/>
      <c r="F80" s="10"/>
      <c r="G80" s="10"/>
      <c r="H80" s="10"/>
      <c r="I80" s="10"/>
      <c r="J80" s="10"/>
      <c r="K80" s="10"/>
      <c r="L80" s="10"/>
      <c r="M80" s="64"/>
      <c r="R80"/>
      <c r="S80"/>
      <c r="T80"/>
      <c r="U80"/>
    </row>
    <row r="81" spans="1:21" s="9" customFormat="1">
      <c r="A81" s="438"/>
      <c r="B81" s="438"/>
      <c r="C81" s="438"/>
      <c r="D81" s="438"/>
      <c r="E81" s="444"/>
      <c r="F81" s="13"/>
      <c r="G81" s="13"/>
      <c r="H81" s="13"/>
      <c r="I81" s="13"/>
      <c r="J81" s="13"/>
      <c r="K81" s="13"/>
      <c r="L81" s="13"/>
      <c r="M81" s="18"/>
      <c r="N81" s="438"/>
      <c r="O81" s="438"/>
      <c r="P81" s="438"/>
      <c r="Q81" s="438"/>
      <c r="R81"/>
      <c r="S81"/>
      <c r="T81"/>
      <c r="U81"/>
    </row>
    <row r="82" spans="1:21" s="5" customFormat="1">
      <c r="E82" s="8"/>
      <c r="M82" s="8"/>
    </row>
    <row r="83" spans="1:21" s="5" customFormat="1">
      <c r="E83" s="8"/>
      <c r="M83" s="8"/>
    </row>
    <row r="84" spans="1:21" s="5" customFormat="1">
      <c r="A84" s="1439"/>
      <c r="B84" s="1439"/>
      <c r="C84" s="1439"/>
      <c r="D84" s="1439"/>
      <c r="E84" s="1439"/>
      <c r="F84" s="1439"/>
      <c r="G84" s="1439"/>
      <c r="H84" s="1439"/>
      <c r="I84" s="1439"/>
      <c r="J84" s="1439"/>
      <c r="K84" s="1439"/>
      <c r="L84" s="1439"/>
      <c r="M84" s="1439"/>
    </row>
    <row r="85" spans="1:21" s="5" customFormat="1">
      <c r="E85" s="8"/>
      <c r="F85" s="7"/>
      <c r="G85" s="7"/>
      <c r="H85" s="4"/>
      <c r="I85" s="4"/>
      <c r="J85" s="4"/>
      <c r="K85" s="4"/>
      <c r="L85" s="4"/>
      <c r="M85" s="14"/>
    </row>
    <row r="86" spans="1:21" s="5" customFormat="1">
      <c r="A86" s="438"/>
      <c r="E86" s="8"/>
      <c r="M86" s="8"/>
    </row>
    <row r="87" spans="1:21" s="5" customFormat="1">
      <c r="E87" s="6"/>
      <c r="F87" s="67"/>
      <c r="G87" s="67"/>
      <c r="H87" s="67"/>
      <c r="I87" s="67"/>
      <c r="J87" s="67"/>
      <c r="K87" s="67"/>
      <c r="L87" s="67"/>
      <c r="M87" s="64"/>
    </row>
    <row r="88" spans="1:21" s="5" customFormat="1">
      <c r="E88" s="6"/>
      <c r="F88" s="63"/>
      <c r="G88" s="63"/>
      <c r="H88" s="63"/>
      <c r="I88" s="63"/>
      <c r="J88" s="63"/>
      <c r="K88" s="63"/>
      <c r="L88" s="63"/>
      <c r="M88" s="64"/>
    </row>
    <row r="89" spans="1:21" s="5" customFormat="1" ht="15">
      <c r="B89" s="355"/>
      <c r="E89" s="6"/>
      <c r="F89" s="17"/>
      <c r="G89" s="17"/>
      <c r="H89" s="17"/>
      <c r="I89" s="17"/>
      <c r="J89" s="17"/>
      <c r="K89" s="17"/>
      <c r="L89" s="17"/>
      <c r="M89" s="64"/>
    </row>
    <row r="90" spans="1:21" s="5" customFormat="1">
      <c r="C90" s="355"/>
      <c r="E90" s="6"/>
      <c r="F90" s="10"/>
      <c r="G90" s="10"/>
      <c r="H90" s="10"/>
      <c r="I90" s="10"/>
      <c r="J90" s="10"/>
      <c r="K90" s="10"/>
      <c r="L90" s="10"/>
      <c r="M90" s="64"/>
    </row>
    <row r="91" spans="1:21" s="5" customFormat="1">
      <c r="A91" s="438"/>
      <c r="E91" s="8"/>
      <c r="M91" s="8"/>
    </row>
    <row r="92" spans="1:21" s="5" customFormat="1">
      <c r="E92" s="6"/>
      <c r="F92" s="67"/>
      <c r="G92" s="67"/>
      <c r="H92" s="67"/>
      <c r="I92" s="67"/>
      <c r="J92" s="67"/>
      <c r="K92" s="67"/>
      <c r="L92" s="67"/>
      <c r="M92" s="64"/>
    </row>
    <row r="93" spans="1:21" s="5" customFormat="1">
      <c r="E93" s="6"/>
      <c r="F93" s="63"/>
      <c r="G93" s="63"/>
      <c r="H93" s="63"/>
      <c r="I93" s="63"/>
      <c r="J93" s="63"/>
      <c r="K93" s="63"/>
      <c r="L93" s="63"/>
      <c r="M93" s="64"/>
    </row>
    <row r="94" spans="1:21" s="5" customFormat="1">
      <c r="E94" s="6"/>
      <c r="F94" s="63"/>
      <c r="G94" s="63"/>
      <c r="H94" s="63"/>
      <c r="I94" s="63"/>
      <c r="J94" s="63"/>
      <c r="K94" s="63"/>
      <c r="L94" s="63"/>
      <c r="M94" s="64"/>
    </row>
    <row r="95" spans="1:21" s="5" customFormat="1">
      <c r="B95" s="355"/>
      <c r="E95" s="6"/>
      <c r="F95" s="63"/>
      <c r="G95" s="63"/>
      <c r="H95" s="63"/>
      <c r="I95" s="63"/>
      <c r="J95" s="63"/>
      <c r="K95" s="63"/>
      <c r="L95" s="63"/>
      <c r="M95" s="64"/>
    </row>
    <row r="96" spans="1:21" s="5" customFormat="1">
      <c r="B96" s="355"/>
      <c r="E96" s="6"/>
      <c r="F96" s="63"/>
      <c r="G96" s="63"/>
      <c r="H96" s="63"/>
      <c r="I96" s="63"/>
      <c r="J96" s="63"/>
      <c r="K96" s="63"/>
      <c r="L96" s="63"/>
      <c r="M96" s="64"/>
    </row>
    <row r="97" spans="1:13" s="5" customFormat="1" ht="15">
      <c r="E97" s="6"/>
      <c r="F97" s="17"/>
      <c r="G97" s="17"/>
      <c r="H97" s="17"/>
      <c r="I97" s="17"/>
      <c r="J97" s="17"/>
      <c r="K97" s="17"/>
      <c r="L97" s="17"/>
      <c r="M97" s="64"/>
    </row>
    <row r="98" spans="1:13" s="5" customFormat="1">
      <c r="C98" s="355"/>
      <c r="E98" s="6"/>
      <c r="F98" s="10"/>
      <c r="G98" s="10"/>
      <c r="H98" s="10"/>
      <c r="I98" s="10"/>
      <c r="J98" s="10"/>
      <c r="K98" s="10"/>
      <c r="L98" s="10"/>
      <c r="M98" s="64"/>
    </row>
    <row r="99" spans="1:13" s="5" customFormat="1">
      <c r="A99" s="438"/>
      <c r="E99" s="8"/>
      <c r="M99" s="8"/>
    </row>
    <row r="100" spans="1:13" s="5" customFormat="1">
      <c r="E100" s="6"/>
      <c r="F100" s="67"/>
      <c r="G100" s="67"/>
      <c r="H100" s="67"/>
      <c r="I100" s="67"/>
      <c r="J100" s="67"/>
      <c r="K100" s="67"/>
      <c r="L100" s="67"/>
      <c r="M100" s="64"/>
    </row>
    <row r="101" spans="1:13" s="5" customFormat="1">
      <c r="E101" s="6"/>
      <c r="F101" s="63"/>
      <c r="G101" s="63"/>
      <c r="H101" s="63"/>
      <c r="I101" s="63"/>
      <c r="J101" s="63"/>
      <c r="K101" s="63"/>
      <c r="L101" s="63"/>
      <c r="M101" s="64"/>
    </row>
    <row r="102" spans="1:13" s="5" customFormat="1">
      <c r="E102" s="6"/>
      <c r="F102" s="63"/>
      <c r="G102" s="63"/>
      <c r="H102" s="63"/>
      <c r="I102" s="63"/>
      <c r="J102" s="63"/>
      <c r="K102" s="63"/>
      <c r="L102" s="63"/>
      <c r="M102" s="64"/>
    </row>
    <row r="103" spans="1:13" s="5" customFormat="1">
      <c r="E103" s="6"/>
      <c r="F103" s="63"/>
      <c r="G103" s="63"/>
      <c r="H103" s="63"/>
      <c r="I103" s="63"/>
      <c r="J103" s="63"/>
      <c r="K103" s="63"/>
      <c r="L103" s="63"/>
      <c r="M103" s="64"/>
    </row>
    <row r="104" spans="1:13" s="5" customFormat="1" ht="15">
      <c r="E104" s="6"/>
      <c r="F104" s="17"/>
      <c r="G104" s="17"/>
      <c r="H104" s="17"/>
      <c r="I104" s="17"/>
      <c r="J104" s="17"/>
      <c r="K104" s="17"/>
      <c r="L104" s="17"/>
      <c r="M104" s="64"/>
    </row>
    <row r="105" spans="1:13" s="5" customFormat="1">
      <c r="C105" s="355"/>
      <c r="E105" s="6"/>
      <c r="F105" s="10"/>
      <c r="G105" s="10"/>
      <c r="H105" s="10"/>
      <c r="I105" s="10"/>
      <c r="J105" s="10"/>
      <c r="K105" s="10"/>
      <c r="L105" s="10"/>
      <c r="M105" s="64"/>
    </row>
    <row r="106" spans="1:13" s="5" customFormat="1">
      <c r="A106" s="438"/>
      <c r="E106" s="8"/>
      <c r="M106" s="8"/>
    </row>
    <row r="107" spans="1:13" s="5" customFormat="1">
      <c r="B107" s="355"/>
      <c r="E107" s="6"/>
      <c r="F107" s="67"/>
      <c r="G107" s="67"/>
      <c r="H107" s="67"/>
      <c r="I107" s="67"/>
      <c r="J107" s="67"/>
      <c r="K107" s="67"/>
      <c r="L107" s="67"/>
      <c r="M107" s="64"/>
    </row>
    <row r="108" spans="1:13" s="5" customFormat="1" ht="15">
      <c r="B108" s="355"/>
      <c r="E108" s="6"/>
      <c r="F108" s="17"/>
      <c r="G108" s="17"/>
      <c r="H108" s="17"/>
      <c r="I108" s="17"/>
      <c r="J108" s="17"/>
      <c r="K108" s="17"/>
      <c r="L108" s="17"/>
      <c r="M108" s="64"/>
    </row>
    <row r="109" spans="1:13" s="5" customFormat="1">
      <c r="C109" s="355"/>
      <c r="E109" s="6"/>
      <c r="F109" s="10"/>
      <c r="G109" s="10"/>
      <c r="H109" s="10"/>
      <c r="I109" s="10"/>
      <c r="J109" s="10"/>
      <c r="K109" s="10"/>
      <c r="L109" s="10"/>
      <c r="M109" s="64"/>
    </row>
    <row r="110" spans="1:13" s="9" customFormat="1">
      <c r="A110" s="438"/>
      <c r="B110" s="438"/>
      <c r="C110" s="438"/>
      <c r="D110" s="438"/>
      <c r="E110" s="444"/>
      <c r="F110" s="22"/>
      <c r="G110" s="22"/>
      <c r="H110" s="22"/>
      <c r="I110" s="22"/>
      <c r="J110" s="22"/>
      <c r="K110" s="22"/>
      <c r="L110" s="22"/>
      <c r="M110" s="18"/>
    </row>
    <row r="111" spans="1:13" s="5" customFormat="1">
      <c r="E111" s="8"/>
      <c r="M111" s="8"/>
    </row>
    <row r="112" spans="1:13" s="5" customFormat="1">
      <c r="E112" s="8"/>
      <c r="M112" s="8"/>
    </row>
    <row r="113" spans="1:13" s="5" customFormat="1">
      <c r="E113" s="8"/>
      <c r="M113" s="8"/>
    </row>
    <row r="114" spans="1:13" s="5" customFormat="1">
      <c r="E114" s="8"/>
      <c r="M114" s="8"/>
    </row>
    <row r="115" spans="1:13" s="5" customFormat="1">
      <c r="E115" s="8"/>
      <c r="M115" s="8"/>
    </row>
    <row r="116" spans="1:13" s="5" customFormat="1">
      <c r="E116" s="8"/>
      <c r="M116" s="8"/>
    </row>
    <row r="117" spans="1:13" s="5" customFormat="1">
      <c r="E117" s="8"/>
      <c r="M117" s="8"/>
    </row>
    <row r="118" spans="1:13" s="5" customFormat="1">
      <c r="E118" s="8"/>
      <c r="M118" s="8"/>
    </row>
    <row r="119" spans="1:13" s="5" customFormat="1">
      <c r="E119" s="8"/>
      <c r="M119" s="8"/>
    </row>
    <row r="120" spans="1:13" s="5" customFormat="1">
      <c r="E120" s="8"/>
      <c r="M120" s="8"/>
    </row>
    <row r="121" spans="1:13" s="5" customFormat="1">
      <c r="A121" s="355"/>
      <c r="E121" s="8"/>
      <c r="F121" s="442"/>
      <c r="G121" s="442"/>
      <c r="H121" s="442"/>
      <c r="I121" s="442"/>
      <c r="J121" s="442"/>
      <c r="K121" s="442"/>
      <c r="L121" s="442"/>
      <c r="M121" s="68"/>
    </row>
    <row r="122" spans="1:13" s="5" customFormat="1">
      <c r="E122" s="8"/>
      <c r="M122" s="8"/>
    </row>
    <row r="123" spans="1:13" s="5" customFormat="1">
      <c r="E123" s="8"/>
      <c r="M123" s="8"/>
    </row>
    <row r="124" spans="1:13" s="5" customFormat="1">
      <c r="E124" s="8"/>
      <c r="M124" s="8"/>
    </row>
    <row r="125" spans="1:13" s="5" customFormat="1">
      <c r="E125" s="8"/>
      <c r="M125" s="8"/>
    </row>
    <row r="126" spans="1:13" s="5" customFormat="1">
      <c r="E126" s="8"/>
      <c r="M126" s="8"/>
    </row>
    <row r="127" spans="1:13" s="5" customFormat="1">
      <c r="E127" s="8"/>
      <c r="M127" s="8"/>
    </row>
    <row r="128" spans="1:13" s="5" customFormat="1">
      <c r="E128" s="8"/>
      <c r="M128" s="8"/>
    </row>
    <row r="129" spans="5:13" s="5" customFormat="1">
      <c r="E129" s="8"/>
      <c r="M129" s="8"/>
    </row>
    <row r="130" spans="5:13" s="5" customFormat="1">
      <c r="E130" s="8"/>
      <c r="M130" s="8"/>
    </row>
    <row r="131" spans="5:13" s="5" customFormat="1">
      <c r="E131" s="8"/>
      <c r="M131" s="8"/>
    </row>
    <row r="132" spans="5:13" s="5" customFormat="1">
      <c r="E132" s="8"/>
      <c r="M132" s="8"/>
    </row>
    <row r="133" spans="5:13" s="5" customFormat="1">
      <c r="E133" s="8"/>
      <c r="M133" s="8"/>
    </row>
    <row r="134" spans="5:13" s="5" customFormat="1">
      <c r="E134" s="8"/>
      <c r="M134" s="8"/>
    </row>
    <row r="135" spans="5:13" s="5" customFormat="1">
      <c r="E135" s="8"/>
      <c r="M135" s="8"/>
    </row>
    <row r="136" spans="5:13" s="5" customFormat="1">
      <c r="E136" s="8"/>
      <c r="M136" s="8"/>
    </row>
    <row r="137" spans="5:13" s="5" customFormat="1">
      <c r="E137" s="8"/>
      <c r="M137" s="8"/>
    </row>
    <row r="138" spans="5:13" s="5" customFormat="1">
      <c r="E138" s="8"/>
      <c r="M138" s="8"/>
    </row>
    <row r="139" spans="5:13" s="5" customFormat="1">
      <c r="E139" s="8"/>
      <c r="M139" s="8"/>
    </row>
  </sheetData>
  <mergeCells count="7">
    <mergeCell ref="A1:I1"/>
    <mergeCell ref="A84:M84"/>
    <mergeCell ref="D4:F4"/>
    <mergeCell ref="B7:H7"/>
    <mergeCell ref="A24:I24"/>
    <mergeCell ref="A25:I25"/>
    <mergeCell ref="B8:H8"/>
  </mergeCells>
  <phoneticPr fontId="12" type="noConversion"/>
  <hyperlinks>
    <hyperlink ref="E17" r:id="rId1" display="http://www.navigantresearch.com"/>
  </hyperlinks>
  <pageMargins left="0.7" right="0.7" top="0.75" bottom="0.75" header="0.3" footer="0.3"/>
  <pageSetup scale="39" orientation="landscape" verticalDpi="200" r:id="rId2"/>
  <headerFooter alignWithMargins="0"/>
  <rowBreaks count="1" manualBreakCount="1">
    <brk id="30" max="12" man="1"/>
  </rowBreaks>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58"/>
  <sheetViews>
    <sheetView zoomScale="85" zoomScaleNormal="85" workbookViewId="0">
      <selection activeCell="B13" sqref="B13"/>
    </sheetView>
  </sheetViews>
  <sheetFormatPr defaultRowHeight="12.75"/>
  <cols>
    <col min="1" max="1" width="38.28515625" customWidth="1"/>
    <col min="2" max="2" width="17.85546875" style="165" customWidth="1"/>
    <col min="3" max="3" width="15.7109375" style="52" customWidth="1"/>
    <col min="4" max="4" width="17.28515625" style="52" customWidth="1"/>
    <col min="5" max="5" width="21.28515625" style="52" customWidth="1"/>
    <col min="6" max="6" width="31.42578125" style="52" customWidth="1"/>
    <col min="7" max="7" width="17.42578125" style="52" customWidth="1"/>
    <col min="8" max="9" width="15.28515625" style="52" customWidth="1"/>
    <col min="10" max="11" width="31.42578125" style="52" customWidth="1"/>
    <col min="12" max="12" width="15.28515625" style="52" customWidth="1"/>
    <col min="13" max="13" width="0.5703125" style="133" customWidth="1"/>
    <col min="14" max="14" width="11.7109375" style="52" customWidth="1"/>
    <col min="15" max="15" width="12.7109375" style="52" customWidth="1"/>
    <col min="16" max="19" width="12.7109375" customWidth="1"/>
    <col min="20" max="20" width="8.7109375" customWidth="1"/>
    <col min="21" max="21" width="9.5703125" customWidth="1"/>
  </cols>
  <sheetData>
    <row r="1" spans="1:21" ht="13.15" customHeight="1">
      <c r="A1" s="1448" t="str">
        <f>Cover!B8</f>
        <v>KCP&amp;L-MO Evaluation, Measurement, and Verification Report – Appendix Databook</v>
      </c>
      <c r="B1" s="1448"/>
      <c r="C1" s="1448"/>
      <c r="D1" s="1448"/>
      <c r="E1" s="1448"/>
      <c r="F1" s="1448"/>
      <c r="G1" s="1448"/>
      <c r="H1" s="1448"/>
      <c r="I1" s="1448"/>
      <c r="J1" s="1448"/>
      <c r="K1" s="1448"/>
      <c r="L1" s="1448"/>
      <c r="M1" s="1448"/>
      <c r="N1" s="1448"/>
      <c r="O1" s="1448"/>
      <c r="P1" s="1448"/>
      <c r="Q1" s="1448"/>
      <c r="R1" s="1448"/>
      <c r="S1" s="1448"/>
      <c r="T1" s="1448"/>
      <c r="U1" s="1448"/>
    </row>
    <row r="2" spans="1:21" ht="35.25" customHeight="1">
      <c r="A2" s="1449"/>
      <c r="B2" s="1449"/>
      <c r="C2" s="1449"/>
      <c r="D2" s="1449"/>
      <c r="E2" s="1449"/>
      <c r="F2" s="1449"/>
      <c r="G2" s="1449"/>
      <c r="H2" s="1449"/>
      <c r="I2" s="1449"/>
      <c r="J2" s="1449"/>
      <c r="K2" s="1449"/>
      <c r="L2" s="1449"/>
      <c r="M2" s="1449"/>
      <c r="N2" s="1449"/>
      <c r="O2" s="1449"/>
      <c r="P2" s="1449"/>
      <c r="Q2" s="1449"/>
      <c r="R2" s="1449"/>
      <c r="S2" s="1449"/>
      <c r="T2" s="1449"/>
      <c r="U2" s="1449"/>
    </row>
    <row r="3" spans="1:21" ht="5.25" customHeight="1">
      <c r="A3" s="1456"/>
      <c r="B3" s="1456"/>
      <c r="C3" s="1456"/>
      <c r="D3" s="1456"/>
      <c r="E3" s="1456"/>
      <c r="F3" s="1456"/>
      <c r="G3" s="1456"/>
      <c r="H3" s="1456"/>
      <c r="I3" s="1456"/>
      <c r="J3" s="1456"/>
      <c r="K3" s="1456"/>
      <c r="L3" s="1456"/>
      <c r="M3" s="1456"/>
      <c r="N3" s="1456"/>
      <c r="O3" s="1456"/>
      <c r="P3" s="1456"/>
      <c r="Q3" s="1456"/>
      <c r="R3" s="1456"/>
      <c r="S3" s="1456"/>
      <c r="T3" s="1456"/>
      <c r="U3" s="1456"/>
    </row>
    <row r="4" spans="1:21" s="28" customFormat="1" ht="30" customHeight="1">
      <c r="A4" s="1455" t="s">
        <v>163</v>
      </c>
      <c r="B4" s="1455"/>
      <c r="C4" s="1455"/>
      <c r="D4" s="1455"/>
      <c r="E4" s="1455"/>
      <c r="F4" s="1455"/>
      <c r="G4" s="1455"/>
      <c r="H4" s="458"/>
      <c r="I4" s="458"/>
      <c r="J4" s="458"/>
      <c r="K4" s="1192"/>
      <c r="L4" s="458"/>
      <c r="M4" s="115"/>
      <c r="N4" s="458"/>
      <c r="O4" s="1455" t="s">
        <v>164</v>
      </c>
      <c r="P4" s="1455"/>
      <c r="Q4" s="1455"/>
      <c r="R4" s="1455"/>
      <c r="S4" s="1455"/>
      <c r="T4" s="1455"/>
      <c r="U4" s="1455"/>
    </row>
    <row r="5" spans="1:21" s="28" customFormat="1" ht="15.75">
      <c r="A5" s="1460" t="s">
        <v>1047</v>
      </c>
      <c r="B5" s="1460"/>
      <c r="C5" s="1460"/>
      <c r="D5" s="1460"/>
      <c r="E5" s="1460"/>
      <c r="F5" s="1460"/>
      <c r="G5" s="1460"/>
      <c r="H5" s="458"/>
      <c r="I5" s="458"/>
      <c r="J5" s="458"/>
      <c r="K5" s="1192"/>
      <c r="L5" s="458"/>
      <c r="M5" s="115"/>
      <c r="N5" s="458"/>
      <c r="O5" s="1503"/>
      <c r="P5" s="1503"/>
      <c r="Q5" s="1503"/>
      <c r="R5" s="1503"/>
      <c r="S5" s="1503"/>
      <c r="T5" s="1503"/>
      <c r="U5" s="1503"/>
    </row>
    <row r="6" spans="1:21" ht="12.75" customHeight="1">
      <c r="A6" s="1460"/>
      <c r="B6" s="1460"/>
      <c r="C6" s="1460"/>
      <c r="D6" s="1460"/>
      <c r="E6" s="1460"/>
      <c r="F6" s="1460"/>
      <c r="G6" s="1460"/>
      <c r="H6" s="458"/>
      <c r="I6" s="458"/>
      <c r="J6" s="458"/>
      <c r="K6" s="1192"/>
      <c r="L6" s="458"/>
      <c r="M6" s="115"/>
      <c r="N6" s="451"/>
      <c r="O6" s="1496"/>
      <c r="P6" s="1496"/>
      <c r="Q6" s="1496"/>
      <c r="R6" s="1496"/>
      <c r="S6" s="1496"/>
      <c r="T6" s="1496"/>
      <c r="U6" s="1496"/>
    </row>
    <row r="7" spans="1:21" s="978" customFormat="1" ht="12.75" customHeight="1">
      <c r="A7" s="1560" t="s">
        <v>1101</v>
      </c>
      <c r="B7" s="1560"/>
      <c r="C7" s="1560"/>
      <c r="D7" s="1560"/>
      <c r="E7" s="1560"/>
      <c r="F7" s="1560"/>
      <c r="G7" s="1560"/>
      <c r="H7" s="976"/>
      <c r="I7" s="976"/>
      <c r="J7" s="976"/>
      <c r="K7" s="1192"/>
      <c r="L7" s="976"/>
      <c r="M7" s="115"/>
      <c r="N7" s="971"/>
      <c r="O7" s="971"/>
      <c r="P7" s="971"/>
      <c r="Q7" s="971"/>
      <c r="R7" s="971"/>
      <c r="S7" s="971"/>
      <c r="T7" s="971"/>
      <c r="U7" s="971"/>
    </row>
    <row r="8" spans="1:21" s="978" customFormat="1" ht="12.75" customHeight="1">
      <c r="A8" s="1460"/>
      <c r="B8" s="1460"/>
      <c r="C8" s="1460"/>
      <c r="D8" s="1460"/>
      <c r="E8" s="1460"/>
      <c r="F8" s="1460"/>
      <c r="G8" s="1460"/>
      <c r="H8" s="976"/>
      <c r="I8" s="976"/>
      <c r="J8" s="976"/>
      <c r="K8" s="1192"/>
      <c r="L8" s="976"/>
      <c r="M8" s="115"/>
      <c r="N8" s="971"/>
      <c r="O8" s="971"/>
      <c r="P8" s="971"/>
      <c r="Q8" s="971"/>
      <c r="R8" s="971"/>
      <c r="S8" s="971"/>
      <c r="T8" s="971"/>
      <c r="U8" s="971"/>
    </row>
    <row r="9" spans="1:21" ht="13.5" customHeight="1">
      <c r="A9" s="1496" t="s">
        <v>76</v>
      </c>
      <c r="B9" s="1496"/>
      <c r="C9" s="1496"/>
      <c r="D9" s="1496"/>
      <c r="E9" s="1496"/>
      <c r="F9" s="1496"/>
      <c r="G9" s="1496"/>
      <c r="H9" s="458"/>
      <c r="I9" s="458"/>
      <c r="J9" s="458"/>
      <c r="K9" s="1192"/>
      <c r="L9" s="458"/>
      <c r="M9" s="115"/>
      <c r="N9" s="451"/>
      <c r="O9" s="1496" t="s">
        <v>77</v>
      </c>
      <c r="P9" s="1496"/>
      <c r="Q9" s="1496"/>
      <c r="R9" s="1496"/>
      <c r="S9" s="1496"/>
      <c r="T9" s="1496"/>
      <c r="U9" s="1496"/>
    </row>
    <row r="10" spans="1:21" ht="13.5" thickBot="1">
      <c r="A10" s="227"/>
      <c r="B10" s="1491" t="s">
        <v>11</v>
      </c>
      <c r="C10" s="1491"/>
      <c r="D10" s="1491"/>
      <c r="E10" s="1490" t="s">
        <v>12</v>
      </c>
      <c r="F10" s="1491"/>
      <c r="G10" s="1491"/>
      <c r="H10" s="659"/>
      <c r="I10" s="458"/>
      <c r="J10" s="458"/>
      <c r="K10" s="1192"/>
      <c r="L10" s="458"/>
      <c r="M10" s="116"/>
      <c r="N10" s="46"/>
      <c r="O10"/>
    </row>
    <row r="11" spans="1:21" ht="29.25" customHeight="1" thickBot="1">
      <c r="A11" s="226"/>
      <c r="B11" s="1122" t="s">
        <v>13</v>
      </c>
      <c r="C11" s="1122" t="s">
        <v>14</v>
      </c>
      <c r="D11" s="1246" t="s">
        <v>15</v>
      </c>
      <c r="E11" s="1122" t="s">
        <v>1145</v>
      </c>
      <c r="F11" s="1122" t="s">
        <v>14</v>
      </c>
      <c r="G11" s="1122" t="s">
        <v>16</v>
      </c>
      <c r="H11" s="659"/>
      <c r="I11" s="453"/>
      <c r="J11" s="453"/>
      <c r="K11" s="1190"/>
      <c r="L11" s="458"/>
      <c r="M11" s="117"/>
      <c r="N11" s="70"/>
      <c r="O11" s="54"/>
    </row>
    <row r="12" spans="1:21" ht="13.35" customHeight="1">
      <c r="A12" s="224" t="s">
        <v>1198</v>
      </c>
      <c r="B12" s="81">
        <v>2074232.3228</v>
      </c>
      <c r="C12" s="83">
        <v>1286782</v>
      </c>
      <c r="D12" s="471">
        <f>C12/B12</f>
        <v>0.62036541705365811</v>
      </c>
      <c r="E12" s="513">
        <f>'MEEIA Targets'!E7</f>
        <v>3509633.5800000057</v>
      </c>
      <c r="F12" s="83">
        <f>C12*$D$21</f>
        <v>1122073.9040000001</v>
      </c>
      <c r="G12" s="441">
        <f>F12/E12</f>
        <v>0.31971255073300225</v>
      </c>
      <c r="H12" s="659"/>
      <c r="I12" s="453"/>
      <c r="J12" s="453"/>
      <c r="K12" s="1190"/>
      <c r="L12" s="458"/>
      <c r="M12" s="118"/>
      <c r="N12" s="69"/>
      <c r="O12" s="54"/>
    </row>
    <row r="13" spans="1:21" ht="13.15" customHeight="1">
      <c r="A13" s="224" t="s">
        <v>1199</v>
      </c>
      <c r="B13" s="81">
        <v>358.9547</v>
      </c>
      <c r="C13" s="83">
        <v>202</v>
      </c>
      <c r="D13" s="472">
        <f>C13/B13</f>
        <v>0.56274510404794809</v>
      </c>
      <c r="E13" s="513">
        <f>'MEEIA Targets'!K7</f>
        <v>561.9369999999999</v>
      </c>
      <c r="F13" s="83">
        <f>C13*$D$21</f>
        <v>176.14400000000001</v>
      </c>
      <c r="G13" s="417">
        <f>F13/E13</f>
        <v>0.31345862614492381</v>
      </c>
      <c r="H13" s="659"/>
      <c r="I13" s="453"/>
      <c r="J13" s="453"/>
      <c r="K13" s="1190"/>
      <c r="L13" s="458"/>
      <c r="M13" s="117"/>
      <c r="N13" s="70"/>
      <c r="O13" s="54"/>
    </row>
    <row r="14" spans="1:21" ht="13.15" customHeight="1">
      <c r="A14" s="155"/>
      <c r="B14"/>
      <c r="C14" s="81"/>
      <c r="D14" s="83"/>
      <c r="E14" s="436"/>
      <c r="F14" s="83"/>
      <c r="G14" s="417"/>
      <c r="H14" s="659"/>
      <c r="I14" s="659"/>
      <c r="J14" s="659"/>
      <c r="K14" s="1190"/>
      <c r="L14" s="657"/>
      <c r="M14" s="117"/>
      <c r="N14" s="70"/>
      <c r="O14" s="54"/>
    </row>
    <row r="15" spans="1:21" s="5" customFormat="1" ht="13.15" customHeight="1">
      <c r="A15" s="1131" t="s">
        <v>1157</v>
      </c>
      <c r="B15" s="81"/>
      <c r="C15" s="81"/>
      <c r="D15" s="156"/>
      <c r="E15" s="453"/>
      <c r="F15" s="453"/>
      <c r="G15" s="453"/>
      <c r="H15" s="458"/>
      <c r="I15" s="458"/>
      <c r="J15" s="458"/>
      <c r="K15" s="1192"/>
      <c r="L15" s="458"/>
      <c r="M15" s="116"/>
      <c r="N15" s="7"/>
      <c r="O15" s="38"/>
    </row>
    <row r="16" spans="1:21" s="5" customFormat="1" ht="13.15" customHeight="1">
      <c r="A16" s="155"/>
      <c r="B16" s="81"/>
      <c r="C16" s="81"/>
      <c r="D16" s="156"/>
      <c r="E16" s="453"/>
      <c r="F16" s="453"/>
      <c r="G16" s="453"/>
      <c r="H16" s="458"/>
      <c r="I16" s="458"/>
      <c r="J16" s="458"/>
      <c r="K16" s="1192"/>
      <c r="L16" s="458"/>
      <c r="M16" s="116"/>
      <c r="N16" s="7"/>
      <c r="O16" s="38"/>
    </row>
    <row r="17" spans="1:21" s="5" customFormat="1" ht="13.15" customHeight="1">
      <c r="A17" s="155"/>
      <c r="B17" s="81"/>
      <c r="C17" s="81"/>
      <c r="D17" s="156"/>
      <c r="E17" s="659"/>
      <c r="F17" s="659"/>
      <c r="G17" s="659"/>
      <c r="H17" s="657"/>
      <c r="I17" s="657"/>
      <c r="J17" s="657"/>
      <c r="K17" s="1192"/>
      <c r="L17" s="657"/>
      <c r="M17" s="116"/>
      <c r="N17" s="7"/>
      <c r="O17" s="38"/>
    </row>
    <row r="18" spans="1:21" s="5" customFormat="1" ht="13.15" customHeight="1">
      <c r="A18" s="155"/>
      <c r="B18" s="81"/>
      <c r="C18" s="81"/>
      <c r="D18" s="156"/>
      <c r="E18" s="659"/>
      <c r="F18" s="659"/>
      <c r="G18" s="659"/>
      <c r="H18" s="657"/>
      <c r="I18" s="657"/>
      <c r="J18" s="657"/>
      <c r="K18" s="1192"/>
      <c r="L18" s="657"/>
      <c r="M18" s="116"/>
      <c r="N18" s="7"/>
      <c r="O18" s="38"/>
    </row>
    <row r="19" spans="1:21" s="5" customFormat="1" ht="13.5" customHeight="1">
      <c r="A19" s="1496" t="s">
        <v>78</v>
      </c>
      <c r="B19" s="1496"/>
      <c r="C19" s="1496"/>
      <c r="D19" s="1496"/>
      <c r="E19" s="453"/>
      <c r="F19" s="453"/>
      <c r="G19" s="453"/>
      <c r="H19" s="458"/>
      <c r="I19" s="458"/>
      <c r="J19" s="458"/>
      <c r="K19" s="1192"/>
      <c r="L19" s="458"/>
      <c r="M19" s="119"/>
      <c r="N19" s="37"/>
      <c r="O19" s="37"/>
    </row>
    <row r="20" spans="1:21" s="5" customFormat="1" ht="27" customHeight="1" thickBot="1">
      <c r="A20" s="158" t="s">
        <v>37</v>
      </c>
      <c r="B20" s="142" t="s">
        <v>38</v>
      </c>
      <c r="C20" s="142" t="s">
        <v>39</v>
      </c>
      <c r="D20" s="142" t="s">
        <v>40</v>
      </c>
      <c r="E20" s="453"/>
      <c r="F20" s="458"/>
      <c r="G20" s="458"/>
      <c r="H20" s="458"/>
      <c r="I20" s="458"/>
      <c r="J20" s="458"/>
      <c r="K20" s="1192"/>
      <c r="L20" s="458"/>
      <c r="M20" s="119"/>
      <c r="N20" s="37"/>
      <c r="O20" s="37"/>
    </row>
    <row r="21" spans="1:21" s="5" customFormat="1" ht="13.5" thickTop="1">
      <c r="A21" s="434">
        <v>0.14000000000000001</v>
      </c>
      <c r="B21" s="539">
        <v>2E-3</v>
      </c>
      <c r="C21" s="539">
        <v>0.01</v>
      </c>
      <c r="D21" s="1050">
        <f>1-A21+B21+C21</f>
        <v>0.872</v>
      </c>
      <c r="E21" s="473"/>
      <c r="F21" s="458"/>
      <c r="G21" s="458"/>
      <c r="H21" s="458"/>
      <c r="I21" s="458"/>
      <c r="J21" s="458"/>
      <c r="K21" s="1192"/>
      <c r="L21" s="458"/>
      <c r="M21" s="120"/>
      <c r="N21" s="45"/>
      <c r="O21" s="45"/>
    </row>
    <row r="22" spans="1:21" ht="13.35" customHeight="1">
      <c r="A22" s="154"/>
      <c r="B22" s="453"/>
      <c r="C22" s="453"/>
      <c r="D22" s="453"/>
      <c r="E22" s="458"/>
      <c r="F22" s="1245"/>
      <c r="G22" s="458"/>
      <c r="H22" s="458"/>
      <c r="I22" s="458"/>
      <c r="J22" s="458"/>
      <c r="K22" s="1192"/>
      <c r="L22" s="458"/>
      <c r="M22" s="116"/>
      <c r="N22" s="46"/>
      <c r="O22"/>
    </row>
    <row r="23" spans="1:21" ht="13.35" customHeight="1">
      <c r="A23" s="154"/>
      <c r="B23" s="659"/>
      <c r="C23" s="659"/>
      <c r="D23" s="659"/>
      <c r="E23" s="657"/>
      <c r="F23" s="657"/>
      <c r="G23" s="657"/>
      <c r="H23" s="657"/>
      <c r="I23" s="657"/>
      <c r="J23" s="657"/>
      <c r="K23" s="1192"/>
      <c r="L23" s="657"/>
      <c r="M23" s="116"/>
      <c r="N23" s="46"/>
      <c r="O23"/>
    </row>
    <row r="24" spans="1:21" ht="13.35" customHeight="1">
      <c r="A24" s="448"/>
      <c r="B24" s="458"/>
      <c r="C24" s="458"/>
      <c r="D24" s="458"/>
      <c r="E24" s="458"/>
      <c r="F24" s="458"/>
      <c r="G24" s="458"/>
      <c r="H24" s="458"/>
      <c r="I24" s="458"/>
      <c r="J24" s="458"/>
      <c r="K24" s="1192"/>
      <c r="L24" s="458"/>
      <c r="M24" s="116"/>
      <c r="N24" s="46"/>
      <c r="O24"/>
    </row>
    <row r="25" spans="1:21" s="5" customFormat="1" ht="13.5" customHeight="1">
      <c r="A25" s="1561" t="s">
        <v>165</v>
      </c>
      <c r="B25" s="1561"/>
      <c r="C25" s="1561"/>
      <c r="D25" s="156"/>
      <c r="E25" s="453"/>
      <c r="F25" s="453"/>
      <c r="G25" s="453"/>
      <c r="H25" s="458"/>
      <c r="I25" s="458"/>
      <c r="J25" s="458"/>
      <c r="K25" s="1192"/>
      <c r="L25" s="458"/>
      <c r="M25" s="116"/>
      <c r="N25" s="7"/>
      <c r="O25" s="38"/>
    </row>
    <row r="26" spans="1:21" s="5" customFormat="1" ht="13.5" customHeight="1" thickBot="1">
      <c r="A26" s="664" t="s">
        <v>80</v>
      </c>
      <c r="B26" s="695" t="s">
        <v>112</v>
      </c>
      <c r="C26" s="695" t="s">
        <v>115</v>
      </c>
      <c r="D26" s="156"/>
      <c r="E26" s="453"/>
      <c r="F26" s="453"/>
      <c r="G26" s="453"/>
      <c r="H26" s="458"/>
      <c r="I26" s="458"/>
      <c r="J26" s="458"/>
      <c r="K26" s="1192"/>
      <c r="L26" s="458"/>
      <c r="M26" s="116"/>
      <c r="N26" s="7"/>
      <c r="O26" s="38"/>
    </row>
    <row r="27" spans="1:21" s="5" customFormat="1" ht="13.15" customHeight="1">
      <c r="A27" s="71" t="s">
        <v>1048</v>
      </c>
      <c r="B27" s="474">
        <v>1450502.9155000006</v>
      </c>
      <c r="C27" s="474">
        <v>262.00440000000003</v>
      </c>
      <c r="D27" s="156"/>
      <c r="E27" s="453"/>
      <c r="F27" s="453"/>
      <c r="G27" s="453"/>
      <c r="H27" s="458"/>
      <c r="I27" s="458"/>
      <c r="J27" s="458"/>
      <c r="K27" s="1192"/>
      <c r="L27" s="458"/>
      <c r="M27" s="116"/>
      <c r="N27" s="7"/>
      <c r="O27" s="38"/>
    </row>
    <row r="28" spans="1:21" s="5" customFormat="1" ht="13.15" customHeight="1">
      <c r="A28" s="184" t="s">
        <v>166</v>
      </c>
      <c r="B28" s="474">
        <v>229783.61620000005</v>
      </c>
      <c r="C28" s="474">
        <v>50.146600000000014</v>
      </c>
      <c r="D28" s="156"/>
      <c r="E28" s="453"/>
      <c r="F28" s="453"/>
      <c r="G28" s="453"/>
      <c r="H28" s="458"/>
      <c r="I28" s="458"/>
      <c r="J28" s="458"/>
      <c r="K28" s="1192"/>
      <c r="L28" s="458"/>
      <c r="M28" s="116"/>
      <c r="N28" s="7"/>
      <c r="O28" s="38"/>
    </row>
    <row r="29" spans="1:21" s="5" customFormat="1" ht="13.15" customHeight="1">
      <c r="A29" s="184" t="s">
        <v>167</v>
      </c>
      <c r="B29" s="474">
        <v>173317.69999999998</v>
      </c>
      <c r="C29" s="474">
        <v>6.65</v>
      </c>
      <c r="D29" s="156"/>
      <c r="E29" s="453"/>
      <c r="F29" s="453"/>
      <c r="G29" s="453"/>
      <c r="H29" s="458"/>
      <c r="I29" s="458"/>
      <c r="J29" s="458"/>
      <c r="K29" s="1192"/>
      <c r="L29" s="458"/>
      <c r="M29" s="116"/>
      <c r="N29" s="7"/>
      <c r="O29" s="38"/>
    </row>
    <row r="30" spans="1:21" s="5" customFormat="1" ht="13.15" customHeight="1">
      <c r="A30" s="184" t="s">
        <v>168</v>
      </c>
      <c r="B30" s="474">
        <v>148542.2133</v>
      </c>
      <c r="C30" s="474">
        <v>25.435800000000004</v>
      </c>
      <c r="D30" s="156"/>
      <c r="E30" s="453"/>
      <c r="F30" s="453"/>
      <c r="G30" s="453"/>
      <c r="H30" s="458"/>
      <c r="I30" s="458"/>
      <c r="J30" s="458"/>
      <c r="K30" s="1192"/>
      <c r="L30" s="458"/>
      <c r="M30" s="116"/>
      <c r="N30" s="7"/>
      <c r="O30" s="38"/>
    </row>
    <row r="31" spans="1:21" s="5" customFormat="1" ht="13.15" customHeight="1">
      <c r="A31" s="184" t="s">
        <v>169</v>
      </c>
      <c r="B31" s="474">
        <v>72085.877799999987</v>
      </c>
      <c r="C31" s="474">
        <v>14.7179</v>
      </c>
      <c r="D31" s="156"/>
      <c r="E31" s="453"/>
      <c r="F31" s="453"/>
      <c r="G31" s="453"/>
      <c r="H31" s="458"/>
      <c r="I31" s="458"/>
      <c r="J31" s="458"/>
      <c r="K31" s="1192"/>
      <c r="L31" s="458"/>
      <c r="M31" s="116"/>
      <c r="N31" s="7"/>
      <c r="O31" s="1562" t="s">
        <v>162</v>
      </c>
      <c r="P31" s="1562"/>
      <c r="Q31" s="1562"/>
      <c r="R31" s="1562"/>
      <c r="S31" s="1562"/>
      <c r="T31" s="1562"/>
      <c r="U31" s="1562"/>
    </row>
    <row r="32" spans="1:21" s="5" customFormat="1" ht="13.15" customHeight="1" thickBot="1">
      <c r="A32" s="694" t="s">
        <v>69</v>
      </c>
      <c r="B32" s="693">
        <f>SUM(B27:B31)</f>
        <v>2074232.3228000004</v>
      </c>
      <c r="C32" s="693">
        <f>SUM(C27:C31)</f>
        <v>358.95470000000006</v>
      </c>
      <c r="D32" s="156"/>
      <c r="E32" s="453"/>
      <c r="F32" s="453"/>
      <c r="G32" s="453"/>
      <c r="H32" s="458"/>
      <c r="I32" s="458"/>
      <c r="J32" s="458"/>
      <c r="K32" s="1192"/>
      <c r="L32" s="458"/>
      <c r="M32" s="116"/>
      <c r="N32" s="7"/>
      <c r="O32" s="38"/>
    </row>
    <row r="33" spans="1:22" s="5" customFormat="1" ht="13.15" customHeight="1" thickTop="1">
      <c r="A33" s="1032"/>
      <c r="B33" s="1033"/>
      <c r="C33" s="1033"/>
      <c r="D33" s="156"/>
      <c r="E33" s="974"/>
      <c r="F33" s="974"/>
      <c r="G33" s="974"/>
      <c r="H33" s="976"/>
      <c r="I33" s="976"/>
      <c r="J33" s="976"/>
      <c r="K33" s="1192"/>
      <c r="L33" s="976"/>
      <c r="M33" s="899"/>
      <c r="N33" s="889"/>
      <c r="O33" s="38"/>
    </row>
    <row r="34" spans="1:22" s="5" customFormat="1" ht="13.15" customHeight="1">
      <c r="A34" s="1131" t="s">
        <v>1157</v>
      </c>
      <c r="B34" s="1033"/>
      <c r="C34" s="1033"/>
      <c r="D34" s="156"/>
      <c r="E34" s="974"/>
      <c r="F34" s="974"/>
      <c r="G34" s="974"/>
      <c r="H34" s="976"/>
      <c r="I34" s="976"/>
      <c r="J34" s="976"/>
      <c r="K34" s="1192"/>
      <c r="L34" s="976"/>
      <c r="M34" s="899"/>
      <c r="N34" s="889"/>
      <c r="O34" s="38"/>
    </row>
    <row r="35" spans="1:22" s="5" customFormat="1">
      <c r="A35" s="159"/>
      <c r="B35" s="143"/>
      <c r="C35" s="159"/>
      <c r="D35" s="159"/>
      <c r="E35" s="458"/>
      <c r="F35" s="458"/>
      <c r="G35" s="458"/>
      <c r="H35" s="458"/>
      <c r="I35" s="458"/>
      <c r="J35" s="458"/>
      <c r="K35" s="1192"/>
      <c r="L35" s="458"/>
      <c r="M35" s="116"/>
      <c r="N35" s="7"/>
      <c r="O35" s="38"/>
    </row>
    <row r="36" spans="1:22" s="5" customFormat="1" ht="4.9000000000000004" customHeight="1">
      <c r="A36" s="1497"/>
      <c r="B36" s="1497"/>
      <c r="C36" s="1497"/>
      <c r="D36" s="1497"/>
      <c r="E36" s="1497"/>
      <c r="F36" s="1497"/>
      <c r="G36" s="1497"/>
      <c r="H36" s="1497"/>
      <c r="I36" s="1497"/>
      <c r="J36" s="1497"/>
      <c r="K36" s="1497"/>
      <c r="L36" s="1497"/>
      <c r="M36" s="247"/>
      <c r="N36"/>
      <c r="O36" s="450"/>
      <c r="V36"/>
    </row>
    <row r="37" spans="1:22" ht="12.75" customHeight="1">
      <c r="A37" s="1499"/>
      <c r="B37" s="1499"/>
      <c r="C37" s="1499"/>
      <c r="D37" s="1499"/>
      <c r="E37" s="1499"/>
      <c r="F37" s="160"/>
      <c r="G37" s="160"/>
      <c r="H37" s="160"/>
      <c r="I37" s="160"/>
      <c r="J37" s="160"/>
      <c r="K37" s="1193"/>
      <c r="L37" s="160"/>
      <c r="M37" s="115"/>
      <c r="N37"/>
      <c r="O37"/>
    </row>
    <row r="38" spans="1:22" ht="15.75">
      <c r="A38" s="1460" t="s">
        <v>1155</v>
      </c>
      <c r="B38" s="1460"/>
      <c r="C38" s="1460"/>
      <c r="D38" s="1460"/>
      <c r="E38" s="1460"/>
      <c r="F38" s="458"/>
      <c r="G38" s="458"/>
      <c r="H38" s="458"/>
      <c r="I38" s="458"/>
      <c r="J38" s="458"/>
      <c r="K38" s="1192"/>
      <c r="L38" s="458"/>
      <c r="M38" s="116"/>
      <c r="N38" s="46"/>
      <c r="O38"/>
    </row>
    <row r="39" spans="1:22" ht="13.35" customHeight="1">
      <c r="A39" s="1460"/>
      <c r="B39" s="1460"/>
      <c r="C39" s="1460"/>
      <c r="D39" s="1460"/>
      <c r="E39" s="1460"/>
      <c r="F39" s="458"/>
      <c r="G39" s="458"/>
      <c r="H39" s="458"/>
      <c r="I39" s="458"/>
      <c r="J39" s="458"/>
      <c r="K39" s="1192"/>
      <c r="L39" s="458"/>
      <c r="M39" s="116"/>
      <c r="N39" s="46"/>
      <c r="O39" s="443"/>
    </row>
    <row r="40" spans="1:22" ht="13.5" customHeight="1">
      <c r="A40" s="1438" t="s">
        <v>99</v>
      </c>
      <c r="B40" s="1438"/>
      <c r="C40" s="1438"/>
      <c r="D40" s="1438"/>
      <c r="E40" s="1196"/>
      <c r="F40" s="451"/>
      <c r="G40" s="451"/>
      <c r="H40" s="451"/>
      <c r="I40" s="451"/>
      <c r="J40" s="451"/>
      <c r="K40" s="1191"/>
      <c r="L40" s="451"/>
      <c r="M40" s="117"/>
      <c r="N40" s="70"/>
      <c r="O40"/>
    </row>
    <row r="41" spans="1:22" s="1139" customFormat="1" ht="46.5" customHeight="1" thickBot="1">
      <c r="A41" s="95" t="s">
        <v>94</v>
      </c>
      <c r="B41" s="1133" t="s">
        <v>100</v>
      </c>
      <c r="C41" s="1133" t="s">
        <v>101</v>
      </c>
      <c r="D41" s="1133" t="s">
        <v>102</v>
      </c>
      <c r="E41" s="137"/>
      <c r="F41" s="889"/>
      <c r="G41" s="889"/>
      <c r="H41" s="889"/>
      <c r="I41" s="889"/>
      <c r="J41" s="889"/>
      <c r="K41" s="889"/>
      <c r="L41" s="889"/>
      <c r="M41" s="120"/>
      <c r="N41" s="45"/>
      <c r="O41" s="40"/>
      <c r="S41" s="21"/>
    </row>
    <row r="42" spans="1:22" ht="13.35" customHeight="1">
      <c r="A42" s="71" t="s">
        <v>170</v>
      </c>
      <c r="B42" s="80">
        <f>B12</f>
        <v>2074232.3228</v>
      </c>
      <c r="C42" s="80">
        <f>C12</f>
        <v>1286782</v>
      </c>
      <c r="D42" s="88">
        <f>C42/B42</f>
        <v>0.62036541705365811</v>
      </c>
      <c r="E42" s="1207"/>
      <c r="F42" s="70"/>
      <c r="G42" s="70"/>
      <c r="H42" s="70"/>
      <c r="I42" s="70"/>
      <c r="J42" s="70"/>
      <c r="K42" s="895"/>
      <c r="L42" s="70"/>
      <c r="M42" s="117"/>
      <c r="N42" s="70"/>
      <c r="O42" s="54"/>
    </row>
    <row r="43" spans="1:22" s="5" customFormat="1" ht="13.15" customHeight="1" thickBot="1">
      <c r="A43" s="197" t="s">
        <v>69</v>
      </c>
      <c r="B43" s="196">
        <f>B42</f>
        <v>2074232.3228</v>
      </c>
      <c r="C43" s="196">
        <f t="shared" ref="C43:D43" si="0">C42</f>
        <v>1286782</v>
      </c>
      <c r="D43" s="234">
        <f t="shared" si="0"/>
        <v>0.62036541705365811</v>
      </c>
      <c r="E43" s="1208"/>
      <c r="F43" s="37"/>
      <c r="G43" s="37"/>
      <c r="H43" s="37"/>
      <c r="I43" s="37"/>
      <c r="J43" s="37"/>
      <c r="K43" s="37"/>
      <c r="L43" s="37"/>
      <c r="M43" s="116"/>
      <c r="N43" s="7"/>
      <c r="O43" s="54"/>
      <c r="P43"/>
      <c r="Q43"/>
      <c r="R43"/>
      <c r="S43"/>
      <c r="T43"/>
      <c r="U43"/>
    </row>
    <row r="44" spans="1:22" s="5" customFormat="1" ht="13.15" customHeight="1" thickTop="1">
      <c r="B44" s="8"/>
      <c r="C44" s="37"/>
      <c r="D44" s="37"/>
      <c r="E44" s="893"/>
      <c r="F44" s="37"/>
      <c r="G44" s="37"/>
      <c r="H44" s="37"/>
      <c r="I44" s="37"/>
      <c r="J44" s="37"/>
      <c r="K44" s="37"/>
      <c r="L44" s="37"/>
      <c r="M44" s="119"/>
      <c r="N44" s="37"/>
      <c r="O44" s="38"/>
    </row>
    <row r="45" spans="1:22" s="5" customFormat="1" ht="13.35" customHeight="1">
      <c r="A45" s="1131" t="s">
        <v>1157</v>
      </c>
      <c r="B45" s="8"/>
      <c r="C45" s="7"/>
      <c r="D45" s="7"/>
      <c r="E45" s="889"/>
      <c r="F45" s="7"/>
      <c r="G45" s="7"/>
      <c r="H45" s="7"/>
      <c r="I45" s="7"/>
      <c r="J45" s="7"/>
      <c r="K45" s="889"/>
      <c r="L45" s="7"/>
      <c r="M45" s="121"/>
      <c r="N45" s="47"/>
      <c r="O45" s="1495"/>
      <c r="P45" s="1495"/>
      <c r="Q45" s="1495"/>
      <c r="R45" s="1495"/>
      <c r="S45" s="1495"/>
      <c r="T45" s="1495"/>
      <c r="V45" s="20"/>
    </row>
    <row r="46" spans="1:22" s="5" customFormat="1" ht="13.35" customHeight="1">
      <c r="A46" s="658"/>
      <c r="B46" s="658"/>
      <c r="C46" s="658"/>
      <c r="D46" s="658"/>
      <c r="E46" s="1196"/>
      <c r="F46" s="7"/>
      <c r="G46" s="7"/>
      <c r="H46" s="7"/>
      <c r="I46" s="7"/>
      <c r="J46" s="7"/>
      <c r="K46" s="889"/>
      <c r="L46" s="7"/>
      <c r="M46" s="121"/>
      <c r="N46" s="47"/>
      <c r="O46" s="48"/>
      <c r="S46" s="19"/>
      <c r="T46" s="29"/>
      <c r="U46" s="30"/>
      <c r="V46" s="20"/>
    </row>
    <row r="47" spans="1:22" s="5" customFormat="1" ht="13.5" customHeight="1">
      <c r="A47" s="1563" t="s">
        <v>104</v>
      </c>
      <c r="B47" s="1563"/>
      <c r="C47" s="1563"/>
      <c r="D47" s="1563"/>
      <c r="E47" s="1196"/>
      <c r="F47" s="451"/>
      <c r="G47" s="451"/>
      <c r="H47" s="451"/>
      <c r="I47" s="451"/>
      <c r="J47" s="451"/>
      <c r="K47" s="1191"/>
      <c r="L47" s="451"/>
      <c r="M47" s="122"/>
      <c r="N47" s="42"/>
      <c r="O47" s="48"/>
      <c r="S47" s="19"/>
      <c r="T47" s="29"/>
      <c r="U47" s="30"/>
    </row>
    <row r="48" spans="1:22" s="5" customFormat="1" ht="51.75" thickBot="1">
      <c r="A48" s="95" t="s">
        <v>94</v>
      </c>
      <c r="B48" s="460" t="s">
        <v>105</v>
      </c>
      <c r="C48" s="460" t="s">
        <v>106</v>
      </c>
      <c r="D48" s="460" t="s">
        <v>107</v>
      </c>
      <c r="E48" s="137"/>
      <c r="F48" s="7"/>
      <c r="G48" s="7"/>
      <c r="H48" s="7"/>
      <c r="I48" s="7"/>
      <c r="J48" s="7"/>
      <c r="K48" s="889"/>
      <c r="L48" s="7"/>
      <c r="M48" s="120"/>
      <c r="N48" s="45"/>
      <c r="O48" s="40"/>
      <c r="S48" s="21"/>
    </row>
    <row r="49" spans="1:22" s="5" customFormat="1">
      <c r="A49" s="71" t="s">
        <v>170</v>
      </c>
      <c r="B49" s="80">
        <f>B13</f>
        <v>358.9547</v>
      </c>
      <c r="C49" s="80">
        <f>C13</f>
        <v>202</v>
      </c>
      <c r="D49" s="88">
        <f>C49/B49</f>
        <v>0.56274510404794809</v>
      </c>
      <c r="E49" s="1207"/>
      <c r="F49" s="70"/>
      <c r="G49" s="70"/>
      <c r="H49" s="70"/>
      <c r="I49" s="70"/>
      <c r="J49" s="70"/>
      <c r="K49" s="895"/>
      <c r="L49" s="70"/>
      <c r="M49" s="119"/>
      <c r="N49" s="37"/>
      <c r="O49" s="49"/>
      <c r="S49" s="21"/>
    </row>
    <row r="50" spans="1:22" s="5" customFormat="1" ht="13.5" thickBot="1">
      <c r="A50" s="197" t="s">
        <v>69</v>
      </c>
      <c r="B50" s="196">
        <f>B49</f>
        <v>358.9547</v>
      </c>
      <c r="C50" s="196">
        <f t="shared" ref="C50:D50" si="1">C49</f>
        <v>202</v>
      </c>
      <c r="D50" s="234">
        <f t="shared" si="1"/>
        <v>0.56274510404794809</v>
      </c>
      <c r="E50" s="1208"/>
      <c r="F50" s="37"/>
      <c r="G50" s="37"/>
      <c r="H50" s="37"/>
      <c r="I50" s="37"/>
      <c r="J50" s="37"/>
      <c r="K50" s="37"/>
      <c r="L50" s="37"/>
      <c r="M50" s="119"/>
      <c r="N50" s="37"/>
      <c r="O50" s="443"/>
      <c r="Q50" s="355"/>
      <c r="S50" s="19"/>
      <c r="T50" s="29"/>
      <c r="U50" s="30"/>
    </row>
    <row r="51" spans="1:22" s="5" customFormat="1" ht="13.5" thickTop="1">
      <c r="B51" s="8"/>
      <c r="C51" s="37"/>
      <c r="D51" s="37"/>
      <c r="E51" s="893"/>
      <c r="F51" s="37"/>
      <c r="G51" s="37"/>
      <c r="H51" s="37"/>
      <c r="I51" s="37"/>
      <c r="J51" s="37"/>
      <c r="K51" s="37"/>
      <c r="L51" s="37"/>
      <c r="M51" s="121"/>
      <c r="N51" s="47"/>
      <c r="O51" s="1438"/>
      <c r="P51" s="1438"/>
      <c r="Q51" s="1438"/>
      <c r="R51" s="1438"/>
      <c r="S51" s="1438"/>
      <c r="T51" s="1438"/>
      <c r="U51" s="1438"/>
      <c r="V51" s="20"/>
    </row>
    <row r="52" spans="1:22" s="5" customFormat="1">
      <c r="A52" s="1131" t="s">
        <v>1157</v>
      </c>
      <c r="B52" s="6"/>
      <c r="C52" s="47"/>
      <c r="D52" s="47"/>
      <c r="E52" s="893"/>
      <c r="F52" s="47"/>
      <c r="G52" s="47"/>
      <c r="H52" s="47"/>
      <c r="I52" s="47"/>
      <c r="J52" s="47"/>
      <c r="K52" s="893"/>
      <c r="L52" s="47"/>
      <c r="M52" s="121"/>
      <c r="N52" s="47"/>
      <c r="O52" s="48"/>
      <c r="S52" s="19"/>
      <c r="T52" s="29"/>
      <c r="U52" s="30"/>
      <c r="V52" s="20"/>
    </row>
    <row r="53" spans="1:22" s="5" customFormat="1" ht="13.35" customHeight="1">
      <c r="B53" s="6"/>
      <c r="C53" s="42"/>
      <c r="D53" s="42"/>
      <c r="E53" s="42"/>
      <c r="F53" s="42"/>
      <c r="G53" s="42"/>
      <c r="H53" s="42"/>
      <c r="I53" s="42"/>
      <c r="J53" s="42"/>
      <c r="K53" s="42"/>
      <c r="L53" s="42"/>
      <c r="M53" s="121"/>
      <c r="N53" s="47"/>
      <c r="O53" s="48"/>
      <c r="S53" s="19"/>
      <c r="T53" s="29"/>
      <c r="U53" s="30"/>
      <c r="V53" s="20"/>
    </row>
    <row r="54" spans="1:22" s="5" customFormat="1" ht="13.35" customHeight="1">
      <c r="B54" s="6"/>
      <c r="C54" s="42"/>
      <c r="D54" s="42"/>
      <c r="E54" s="42"/>
      <c r="F54" s="42"/>
      <c r="G54" s="42"/>
      <c r="H54" s="42"/>
      <c r="I54" s="42"/>
      <c r="J54" s="42"/>
      <c r="K54" s="42"/>
      <c r="L54" s="42"/>
      <c r="M54" s="121"/>
      <c r="N54" s="47"/>
      <c r="O54" s="48"/>
      <c r="S54" s="19"/>
      <c r="T54" s="29"/>
      <c r="U54" s="30"/>
      <c r="V54" s="20"/>
    </row>
    <row r="55" spans="1:22" s="5" customFormat="1" ht="13.35" customHeight="1">
      <c r="B55" s="77"/>
      <c r="C55" s="77"/>
      <c r="D55" s="77"/>
      <c r="E55" s="77"/>
      <c r="F55" s="45"/>
      <c r="G55" s="45"/>
      <c r="H55" s="45"/>
      <c r="I55" s="45"/>
      <c r="J55" s="45"/>
      <c r="K55" s="45"/>
      <c r="L55" s="45"/>
      <c r="M55" s="121"/>
      <c r="N55" s="47"/>
      <c r="O55" s="354"/>
      <c r="S55" s="21"/>
      <c r="V55" s="20"/>
    </row>
    <row r="56" spans="1:22" s="1189" customFormat="1" ht="13.35" customHeight="1">
      <c r="A56" s="1496" t="s">
        <v>1256</v>
      </c>
      <c r="B56" s="1496"/>
      <c r="C56" s="1496"/>
      <c r="D56" s="1496"/>
      <c r="E56" s="1496"/>
      <c r="F56" s="1496"/>
      <c r="G56" s="1496"/>
      <c r="H56" s="1496"/>
      <c r="I56" s="1496"/>
      <c r="J56" s="1496"/>
      <c r="K56" s="37"/>
      <c r="L56" s="50"/>
      <c r="M56" s="133"/>
      <c r="N56" s="52"/>
      <c r="O56" s="52"/>
    </row>
    <row r="57" spans="1:22" s="1189" customFormat="1" ht="39" thickBot="1">
      <c r="A57" s="1195" t="s">
        <v>1257</v>
      </c>
      <c r="B57" s="1195" t="s">
        <v>1258</v>
      </c>
      <c r="C57" s="1195" t="s">
        <v>112</v>
      </c>
      <c r="D57" s="1195" t="s">
        <v>115</v>
      </c>
      <c r="E57" s="1195" t="s">
        <v>113</v>
      </c>
      <c r="F57" s="1195" t="s">
        <v>116</v>
      </c>
      <c r="G57" s="1197" t="s">
        <v>1259</v>
      </c>
      <c r="H57" s="1195" t="s">
        <v>1260</v>
      </c>
      <c r="I57" s="1195" t="s">
        <v>1291</v>
      </c>
      <c r="J57" s="1195" t="s">
        <v>1292</v>
      </c>
      <c r="K57" s="1195" t="s">
        <v>1261</v>
      </c>
      <c r="L57" s="1195" t="s">
        <v>1262</v>
      </c>
      <c r="M57" s="133"/>
      <c r="N57" s="52"/>
      <c r="O57" s="52"/>
    </row>
    <row r="58" spans="1:22" s="1189" customFormat="1" ht="13.35" customHeight="1">
      <c r="A58" s="1294" t="s">
        <v>1272</v>
      </c>
      <c r="B58" s="1198" t="s">
        <v>1263</v>
      </c>
      <c r="C58" s="1199">
        <v>1013076.23</v>
      </c>
      <c r="D58" s="1200">
        <v>182.99</v>
      </c>
      <c r="E58" s="1199">
        <v>471377.72</v>
      </c>
      <c r="F58" s="1200">
        <v>84.02</v>
      </c>
      <c r="G58" s="1201">
        <v>0.47</v>
      </c>
      <c r="H58" s="1201">
        <v>0.46</v>
      </c>
      <c r="I58" s="1201">
        <v>0.49</v>
      </c>
      <c r="J58" s="1201">
        <v>0.51</v>
      </c>
      <c r="K58" s="1202">
        <v>-0.15</v>
      </c>
      <c r="L58" s="1202">
        <v>-0.11</v>
      </c>
      <c r="M58" s="133"/>
      <c r="N58" s="52"/>
      <c r="O58" s="52"/>
    </row>
    <row r="59" spans="1:22" s="1189" customFormat="1" ht="13.35" customHeight="1">
      <c r="A59" s="1294" t="s">
        <v>1273</v>
      </c>
      <c r="B59" s="1198" t="s">
        <v>1264</v>
      </c>
      <c r="C59" s="1199">
        <v>237148.81</v>
      </c>
      <c r="D59" s="1200">
        <v>42.84</v>
      </c>
      <c r="E59" s="1199">
        <v>140695.81</v>
      </c>
      <c r="F59" s="1200">
        <v>25.59</v>
      </c>
      <c r="G59" s="1201">
        <v>0.59</v>
      </c>
      <c r="H59" s="1201">
        <v>0.6</v>
      </c>
      <c r="I59" s="1201">
        <v>0.11</v>
      </c>
      <c r="J59" s="1201">
        <v>0.12</v>
      </c>
      <c r="K59" s="1201">
        <v>0</v>
      </c>
      <c r="L59" s="1201">
        <v>0</v>
      </c>
      <c r="M59" s="133"/>
      <c r="N59" s="52"/>
      <c r="O59" s="52"/>
    </row>
    <row r="60" spans="1:22" s="1189" customFormat="1" ht="13.35" customHeight="1">
      <c r="A60" s="1294" t="s">
        <v>1274</v>
      </c>
      <c r="B60" s="1198" t="s">
        <v>1265</v>
      </c>
      <c r="C60" s="1199">
        <v>200277.87</v>
      </c>
      <c r="D60" s="1200">
        <v>36.18</v>
      </c>
      <c r="E60" s="1199">
        <v>91671.65</v>
      </c>
      <c r="F60" s="1200">
        <v>12.32</v>
      </c>
      <c r="G60" s="1201">
        <v>0.46</v>
      </c>
      <c r="H60" s="1201">
        <v>0.34</v>
      </c>
      <c r="I60" s="1201">
        <v>0.1</v>
      </c>
      <c r="J60" s="1201">
        <v>0.1</v>
      </c>
      <c r="K60" s="1201">
        <v>-0.02</v>
      </c>
      <c r="L60" s="1201">
        <v>-0.03</v>
      </c>
      <c r="M60" s="133"/>
      <c r="N60" s="52"/>
      <c r="O60" s="52"/>
    </row>
    <row r="61" spans="1:22" s="1189" customFormat="1" ht="42" customHeight="1">
      <c r="A61" s="1294" t="s">
        <v>1275</v>
      </c>
      <c r="B61" s="1198" t="s">
        <v>1266</v>
      </c>
      <c r="C61" s="1199">
        <v>154260.06</v>
      </c>
      <c r="D61" s="1200">
        <v>35.1</v>
      </c>
      <c r="E61" s="1199">
        <v>213840.34</v>
      </c>
      <c r="F61" s="1200">
        <v>38.51</v>
      </c>
      <c r="G61" s="1201">
        <v>1.39</v>
      </c>
      <c r="H61" s="1201">
        <v>1.1000000000000001</v>
      </c>
      <c r="I61" s="1201">
        <v>7.0000000000000007E-2</v>
      </c>
      <c r="J61" s="1201">
        <v>0.1</v>
      </c>
      <c r="K61" s="1201">
        <v>0.06</v>
      </c>
      <c r="L61" s="1201">
        <v>0.06</v>
      </c>
      <c r="M61" s="133"/>
      <c r="N61" s="52"/>
      <c r="O61" s="52"/>
    </row>
    <row r="62" spans="1:22" s="1189" customFormat="1" ht="13.35" customHeight="1">
      <c r="A62" s="1294" t="s">
        <v>1276</v>
      </c>
      <c r="B62" s="1198" t="s">
        <v>1267</v>
      </c>
      <c r="C62" s="1199">
        <v>99819.54</v>
      </c>
      <c r="D62" s="1200">
        <v>16.88</v>
      </c>
      <c r="E62" s="1199">
        <v>63040.97</v>
      </c>
      <c r="F62" s="1200">
        <v>11.12</v>
      </c>
      <c r="G62" s="1201">
        <v>0.63</v>
      </c>
      <c r="H62" s="1201">
        <v>0.66</v>
      </c>
      <c r="I62" s="1201">
        <v>0.05</v>
      </c>
      <c r="J62" s="1201">
        <v>0.05</v>
      </c>
      <c r="K62" s="1201">
        <v>0</v>
      </c>
      <c r="L62" s="1201">
        <v>0</v>
      </c>
      <c r="M62" s="133"/>
      <c r="N62" s="52"/>
      <c r="O62" s="52"/>
    </row>
    <row r="63" spans="1:22" s="1189" customFormat="1" ht="13.35" customHeight="1">
      <c r="A63" s="1294" t="s">
        <v>1277</v>
      </c>
      <c r="B63" s="1198" t="s">
        <v>1268</v>
      </c>
      <c r="C63" s="1199">
        <v>67892.7</v>
      </c>
      <c r="D63" s="1200">
        <v>0</v>
      </c>
      <c r="E63" s="1199">
        <v>63439.16</v>
      </c>
      <c r="F63" s="1200">
        <v>0</v>
      </c>
      <c r="G63" s="1201">
        <v>0.93</v>
      </c>
      <c r="H63" s="1201" t="s">
        <v>178</v>
      </c>
      <c r="I63" s="1201">
        <v>0.03</v>
      </c>
      <c r="J63" s="1201">
        <v>0</v>
      </c>
      <c r="K63" s="1201">
        <v>0.01</v>
      </c>
      <c r="L63" s="1201">
        <v>0</v>
      </c>
      <c r="M63" s="133"/>
      <c r="N63" s="52"/>
      <c r="O63" s="52"/>
    </row>
    <row r="64" spans="1:22" s="1189" customFormat="1" ht="33.75" customHeight="1">
      <c r="A64" s="1294" t="s">
        <v>1278</v>
      </c>
      <c r="B64" s="1198" t="s">
        <v>1269</v>
      </c>
      <c r="C64" s="1199">
        <v>66565.149999999994</v>
      </c>
      <c r="D64" s="1200">
        <v>13.54</v>
      </c>
      <c r="E64" s="1199">
        <v>52904.3</v>
      </c>
      <c r="F64" s="1200">
        <v>10.78</v>
      </c>
      <c r="G64" s="1201">
        <v>0.79</v>
      </c>
      <c r="H64" s="1201">
        <v>0.8</v>
      </c>
      <c r="I64" s="1201">
        <v>0.03</v>
      </c>
      <c r="J64" s="1201">
        <v>0.04</v>
      </c>
      <c r="K64" s="1201">
        <v>0.01</v>
      </c>
      <c r="L64" s="1201">
        <v>0.01</v>
      </c>
      <c r="M64" s="133"/>
      <c r="N64" s="52"/>
      <c r="O64" s="52"/>
    </row>
    <row r="65" spans="1:15" s="1189" customFormat="1" ht="13.35" customHeight="1">
      <c r="A65" s="1294" t="s">
        <v>1279</v>
      </c>
      <c r="B65" s="1198" t="s">
        <v>1270</v>
      </c>
      <c r="C65" s="1199">
        <v>58254</v>
      </c>
      <c r="D65" s="1200">
        <v>6.65</v>
      </c>
      <c r="E65" s="1199">
        <v>30785.61</v>
      </c>
      <c r="F65" s="1200">
        <v>0</v>
      </c>
      <c r="G65" s="1201">
        <v>0.53</v>
      </c>
      <c r="H65" s="1201">
        <v>0</v>
      </c>
      <c r="I65" s="1201">
        <v>0.03</v>
      </c>
      <c r="J65" s="1201">
        <v>0.02</v>
      </c>
      <c r="K65" s="1201">
        <v>0</v>
      </c>
      <c r="L65" s="1201">
        <v>-0.01</v>
      </c>
      <c r="M65" s="133"/>
      <c r="N65" s="52"/>
      <c r="O65" s="52"/>
    </row>
    <row r="66" spans="1:15" s="1189" customFormat="1" ht="13.35" customHeight="1">
      <c r="A66" s="1295" t="s">
        <v>1320</v>
      </c>
      <c r="B66" s="1198"/>
      <c r="C66" s="1199">
        <v>177086.92</v>
      </c>
      <c r="D66" s="1199">
        <v>24.8</v>
      </c>
      <c r="E66" s="1199">
        <v>159026.43</v>
      </c>
      <c r="F66" s="1199">
        <v>19.670000000000002</v>
      </c>
      <c r="G66" s="1201">
        <v>0.9</v>
      </c>
      <c r="H66" s="1201">
        <v>0.79</v>
      </c>
      <c r="I66" s="1201">
        <v>0.09</v>
      </c>
      <c r="J66" s="1201">
        <v>7.0000000000000007E-2</v>
      </c>
      <c r="K66" s="1201">
        <v>0.03</v>
      </c>
      <c r="L66" s="1201">
        <v>0.01</v>
      </c>
      <c r="M66" s="133"/>
      <c r="N66" s="52"/>
      <c r="O66" s="52"/>
    </row>
    <row r="67" spans="1:15" s="1189" customFormat="1" ht="13.35" customHeight="1">
      <c r="A67" s="1203" t="s">
        <v>1271</v>
      </c>
      <c r="B67" s="1198"/>
      <c r="C67" s="1204">
        <v>2074381</v>
      </c>
      <c r="D67" s="1204">
        <v>359</v>
      </c>
      <c r="E67" s="1204">
        <v>1286782</v>
      </c>
      <c r="F67" s="1204">
        <v>202</v>
      </c>
      <c r="G67" s="1205">
        <v>0.62</v>
      </c>
      <c r="H67" s="1205">
        <v>0.56000000000000005</v>
      </c>
      <c r="I67" s="1205">
        <v>1</v>
      </c>
      <c r="J67" s="1205">
        <v>1</v>
      </c>
      <c r="K67" s="1257" t="s">
        <v>392</v>
      </c>
      <c r="L67" s="1257" t="s">
        <v>392</v>
      </c>
      <c r="M67" s="133"/>
      <c r="N67" s="52"/>
      <c r="O67" s="52"/>
    </row>
    <row r="68" spans="1:15" s="1189" customFormat="1" ht="13.35" customHeight="1">
      <c r="A68" s="1194"/>
      <c r="B68" s="8"/>
      <c r="C68" s="37"/>
      <c r="D68" s="37"/>
      <c r="E68" s="37"/>
      <c r="F68" s="37"/>
      <c r="G68" s="37"/>
      <c r="H68" s="37"/>
      <c r="I68" s="37"/>
      <c r="J68" s="37"/>
      <c r="K68" s="37"/>
      <c r="L68" s="52"/>
      <c r="M68" s="133"/>
      <c r="N68" s="52"/>
      <c r="O68" s="52"/>
    </row>
    <row r="69" spans="1:15" s="1189" customFormat="1" ht="13.35" customHeight="1">
      <c r="A69" s="1194" t="s">
        <v>1157</v>
      </c>
      <c r="B69" s="8"/>
      <c r="C69" s="37"/>
      <c r="D69" s="37"/>
      <c r="E69" s="37"/>
      <c r="F69" s="37"/>
      <c r="G69" s="37"/>
      <c r="H69" s="37"/>
      <c r="I69" s="37"/>
      <c r="J69" s="37"/>
      <c r="K69" s="37"/>
      <c r="L69" s="52"/>
      <c r="M69" s="133"/>
      <c r="N69" s="52"/>
      <c r="O69" s="52"/>
    </row>
    <row r="70" spans="1:15" s="1189" customFormat="1" ht="13.35" customHeight="1">
      <c r="A70" s="1194"/>
      <c r="B70" s="8"/>
      <c r="C70" s="37"/>
      <c r="D70" s="37"/>
      <c r="E70" s="37"/>
      <c r="F70" s="37"/>
      <c r="G70" s="37"/>
      <c r="H70" s="37"/>
      <c r="I70" s="37"/>
      <c r="J70" s="37"/>
      <c r="K70" s="37"/>
      <c r="L70" s="52"/>
      <c r="M70" s="133"/>
      <c r="N70" s="52"/>
      <c r="O70" s="52"/>
    </row>
    <row r="71" spans="1:15" s="1393" customFormat="1" ht="13.35" customHeight="1">
      <c r="A71" s="1395" t="s">
        <v>1373</v>
      </c>
      <c r="B71" s="1284"/>
      <c r="C71" s="1285"/>
      <c r="D71" s="1285"/>
      <c r="E71" s="1286"/>
      <c r="F71" s="1283"/>
      <c r="G71" s="1281"/>
      <c r="H71" s="1287"/>
      <c r="I71" s="1287"/>
      <c r="J71" s="37"/>
      <c r="K71" s="37"/>
      <c r="L71" s="52"/>
      <c r="M71" s="133"/>
      <c r="N71" s="52"/>
      <c r="O71" s="52"/>
    </row>
    <row r="72" spans="1:15" s="1393" customFormat="1" ht="13.35" customHeight="1">
      <c r="A72" s="1483" t="s">
        <v>10</v>
      </c>
      <c r="B72" s="1478" t="s">
        <v>94</v>
      </c>
      <c r="C72" s="1478"/>
      <c r="D72" s="1478" t="s">
        <v>1374</v>
      </c>
      <c r="E72" s="1485"/>
      <c r="F72" s="1485"/>
      <c r="G72" s="1478" t="s">
        <v>1375</v>
      </c>
      <c r="H72" s="1478"/>
      <c r="I72" s="1478"/>
      <c r="J72" s="37"/>
      <c r="K72" s="37"/>
      <c r="L72" s="52"/>
      <c r="M72" s="133"/>
      <c r="N72" s="52"/>
      <c r="O72" s="52"/>
    </row>
    <row r="73" spans="1:15" s="1393" customFormat="1" ht="13.35" customHeight="1" thickBot="1">
      <c r="A73" s="1483"/>
      <c r="B73" s="1478"/>
      <c r="C73" s="1479"/>
      <c r="D73" s="1479"/>
      <c r="E73" s="1486"/>
      <c r="F73" s="1486"/>
      <c r="G73" s="1479"/>
      <c r="H73" s="1479"/>
      <c r="I73" s="1479"/>
      <c r="J73" s="37"/>
      <c r="K73" s="37"/>
      <c r="L73" s="52"/>
      <c r="M73" s="133"/>
      <c r="N73" s="52"/>
      <c r="O73" s="52"/>
    </row>
    <row r="74" spans="1:15" s="1393" customFormat="1" ht="46.5" thickTop="1" thickBot="1">
      <c r="A74" s="1484"/>
      <c r="B74" s="1479"/>
      <c r="C74" s="1408" t="s">
        <v>1376</v>
      </c>
      <c r="D74" s="1408" t="s">
        <v>1377</v>
      </c>
      <c r="E74" s="1408" t="s">
        <v>83</v>
      </c>
      <c r="F74" s="1408" t="s">
        <v>1378</v>
      </c>
      <c r="G74" s="1408" t="s">
        <v>1377</v>
      </c>
      <c r="H74" s="1408" t="s">
        <v>83</v>
      </c>
      <c r="I74" s="1408" t="s">
        <v>103</v>
      </c>
      <c r="J74" s="37"/>
      <c r="K74" s="37"/>
      <c r="L74" s="52"/>
      <c r="M74" s="133"/>
      <c r="N74" s="52"/>
      <c r="O74" s="52"/>
    </row>
    <row r="75" spans="1:15" s="1393" customFormat="1" ht="13.35" customHeight="1" thickTop="1" thickBot="1">
      <c r="A75" s="1480" t="s">
        <v>1382</v>
      </c>
      <c r="B75" s="1409" t="s">
        <v>144</v>
      </c>
      <c r="C75" s="1409">
        <v>163</v>
      </c>
      <c r="D75" s="1410">
        <v>28276549</v>
      </c>
      <c r="E75" s="1411">
        <v>0.23</v>
      </c>
      <c r="F75" s="1409">
        <v>7</v>
      </c>
      <c r="G75" s="1410">
        <v>1731701</v>
      </c>
      <c r="H75" s="1411">
        <v>0.15</v>
      </c>
      <c r="I75" s="1412">
        <v>7.2999999999999995E-2</v>
      </c>
      <c r="J75" s="37"/>
      <c r="K75" s="37"/>
      <c r="L75" s="52"/>
      <c r="M75" s="133"/>
      <c r="N75" s="52"/>
      <c r="O75" s="52"/>
    </row>
    <row r="76" spans="1:15" s="1393" customFormat="1" ht="13.35" customHeight="1" thickBot="1">
      <c r="A76" s="1481"/>
      <c r="B76" s="1413" t="s">
        <v>140</v>
      </c>
      <c r="C76" s="1413">
        <v>144</v>
      </c>
      <c r="D76" s="1414">
        <v>3320072</v>
      </c>
      <c r="E76" s="1415">
        <v>0.03</v>
      </c>
      <c r="F76" s="1413">
        <v>5</v>
      </c>
      <c r="G76" s="1414">
        <v>284047</v>
      </c>
      <c r="H76" s="1415">
        <v>0.02</v>
      </c>
      <c r="I76" s="1416">
        <v>0.34599999999999997</v>
      </c>
      <c r="J76" s="37"/>
      <c r="K76" s="37"/>
      <c r="L76" s="52"/>
      <c r="M76" s="133"/>
      <c r="N76" s="52"/>
      <c r="O76" s="52"/>
    </row>
    <row r="77" spans="1:15" s="1393" customFormat="1" ht="13.35" customHeight="1" thickBot="1">
      <c r="A77" s="1481"/>
      <c r="B77" s="1409" t="s">
        <v>142</v>
      </c>
      <c r="C77" s="1409">
        <v>262</v>
      </c>
      <c r="D77" s="1410">
        <v>21648972</v>
      </c>
      <c r="E77" s="1411">
        <v>0.18</v>
      </c>
      <c r="F77" s="1409">
        <v>9</v>
      </c>
      <c r="G77" s="1410">
        <v>5713106</v>
      </c>
      <c r="H77" s="1411">
        <v>0.49</v>
      </c>
      <c r="I77" s="1412">
        <v>0.27800000000000002</v>
      </c>
      <c r="J77" s="37"/>
      <c r="K77" s="37"/>
      <c r="L77" s="52"/>
      <c r="M77" s="133"/>
      <c r="N77" s="52"/>
      <c r="O77" s="52"/>
    </row>
    <row r="78" spans="1:15" s="1393" customFormat="1" ht="13.35" customHeight="1" thickBot="1">
      <c r="A78" s="1481"/>
      <c r="B78" s="1413" t="s">
        <v>141</v>
      </c>
      <c r="C78" s="1413">
        <v>251</v>
      </c>
      <c r="D78" s="1414">
        <v>10839101</v>
      </c>
      <c r="E78" s="1415">
        <v>0.09</v>
      </c>
      <c r="F78" s="1413">
        <v>12</v>
      </c>
      <c r="G78" s="1414">
        <v>666771</v>
      </c>
      <c r="H78" s="1415">
        <v>0.06</v>
      </c>
      <c r="I78" s="1416">
        <v>0.34599999999999997</v>
      </c>
      <c r="J78" s="37"/>
      <c r="K78" s="37"/>
      <c r="L78" s="52"/>
      <c r="M78" s="133"/>
      <c r="N78" s="52"/>
      <c r="O78" s="52"/>
    </row>
    <row r="79" spans="1:15" s="1393" customFormat="1" ht="13.35" customHeight="1" thickBot="1">
      <c r="A79" s="1481"/>
      <c r="B79" s="1409" t="s">
        <v>145</v>
      </c>
      <c r="C79" s="1409">
        <v>94</v>
      </c>
      <c r="D79" s="1410">
        <v>7959338</v>
      </c>
      <c r="E79" s="1411">
        <v>7.0000000000000007E-2</v>
      </c>
      <c r="F79" s="1409">
        <v>8</v>
      </c>
      <c r="G79" s="1410">
        <v>688798</v>
      </c>
      <c r="H79" s="1411">
        <v>0.06</v>
      </c>
      <c r="I79" s="1412">
        <v>9.5000000000000001E-2</v>
      </c>
      <c r="J79" s="37"/>
      <c r="K79" s="37"/>
      <c r="L79" s="52"/>
      <c r="M79" s="133"/>
      <c r="N79" s="52"/>
      <c r="O79" s="52"/>
    </row>
    <row r="80" spans="1:15" s="1393" customFormat="1" ht="13.35" customHeight="1" thickBot="1">
      <c r="A80" s="1481"/>
      <c r="B80" s="1413" t="s">
        <v>143</v>
      </c>
      <c r="C80" s="1413">
        <v>206</v>
      </c>
      <c r="D80" s="1414">
        <v>48509157</v>
      </c>
      <c r="E80" s="1415">
        <v>0.4</v>
      </c>
      <c r="F80" s="1413">
        <v>9</v>
      </c>
      <c r="G80" s="1414">
        <v>2650037</v>
      </c>
      <c r="H80" s="1415">
        <v>0.23</v>
      </c>
      <c r="I80" s="1416">
        <v>0.13900000000000001</v>
      </c>
      <c r="J80" s="37"/>
      <c r="K80" s="37"/>
      <c r="L80" s="52"/>
      <c r="M80" s="133"/>
      <c r="N80" s="52"/>
      <c r="O80" s="52"/>
    </row>
    <row r="81" spans="1:15" s="1393" customFormat="1" ht="13.35" customHeight="1" thickBot="1">
      <c r="A81" s="1482"/>
      <c r="B81" s="1417" t="s">
        <v>69</v>
      </c>
      <c r="C81" s="1418">
        <v>1120</v>
      </c>
      <c r="D81" s="1418">
        <v>120553190</v>
      </c>
      <c r="E81" s="1419">
        <v>1</v>
      </c>
      <c r="F81" s="1417">
        <v>50</v>
      </c>
      <c r="G81" s="1418">
        <v>11734460</v>
      </c>
      <c r="H81" s="1419">
        <v>1</v>
      </c>
      <c r="I81" s="1420">
        <v>0.13500000000000001</v>
      </c>
      <c r="J81" s="37"/>
      <c r="K81" s="37"/>
      <c r="L81" s="52"/>
      <c r="M81" s="133"/>
      <c r="N81" s="52"/>
      <c r="O81" s="52"/>
    </row>
    <row r="82" spans="1:15" s="1393" customFormat="1" ht="13.35" customHeight="1">
      <c r="A82" s="1286"/>
      <c r="B82" s="1286"/>
      <c r="C82" s="1286"/>
      <c r="D82" s="1286"/>
      <c r="E82" s="1286"/>
      <c r="F82" s="1286"/>
      <c r="G82" s="1286"/>
      <c r="H82" s="1286"/>
      <c r="I82" s="1286"/>
      <c r="J82" s="37"/>
      <c r="K82" s="37"/>
      <c r="L82" s="52"/>
      <c r="M82" s="133"/>
      <c r="N82" s="52"/>
      <c r="O82" s="52"/>
    </row>
    <row r="83" spans="1:15" s="1393" customFormat="1" ht="13.35" customHeight="1">
      <c r="A83" s="1338" t="s">
        <v>1379</v>
      </c>
      <c r="B83" s="1286"/>
      <c r="C83" s="1286"/>
      <c r="D83" s="1286"/>
      <c r="E83" s="1286"/>
      <c r="F83" s="1286"/>
      <c r="G83" s="1286"/>
      <c r="H83" s="1286"/>
      <c r="I83" s="1286"/>
      <c r="J83" s="37"/>
      <c r="K83" s="37"/>
      <c r="L83" s="52"/>
      <c r="M83" s="133"/>
      <c r="N83" s="52"/>
      <c r="O83" s="52"/>
    </row>
    <row r="84" spans="1:15" s="1393" customFormat="1" ht="13.35" customHeight="1">
      <c r="A84" s="1286"/>
      <c r="B84" s="1286"/>
      <c r="C84" s="1286"/>
      <c r="D84" s="1286"/>
      <c r="E84" s="1286"/>
      <c r="F84" s="1286"/>
      <c r="G84" s="1286"/>
      <c r="H84" s="1286"/>
      <c r="I84" s="1286"/>
      <c r="J84" s="37"/>
      <c r="K84" s="37"/>
      <c r="L84" s="52"/>
      <c r="M84" s="133"/>
      <c r="N84" s="52"/>
      <c r="O84" s="52"/>
    </row>
    <row r="85" spans="1:15" s="1393" customFormat="1" ht="13.35" customHeight="1">
      <c r="A85" s="1395" t="s">
        <v>1380</v>
      </c>
      <c r="B85" s="1284"/>
      <c r="C85" s="1285"/>
      <c r="D85" s="1285"/>
      <c r="E85" s="1286"/>
      <c r="F85" s="1283"/>
      <c r="G85" s="1281"/>
      <c r="H85" s="1287"/>
      <c r="I85" s="1287"/>
      <c r="J85" s="37"/>
      <c r="K85" s="37"/>
      <c r="L85" s="52"/>
      <c r="M85" s="133"/>
      <c r="N85" s="52"/>
      <c r="O85" s="52"/>
    </row>
    <row r="86" spans="1:15" s="1393" customFormat="1" ht="13.35" customHeight="1">
      <c r="A86" s="1483" t="s">
        <v>10</v>
      </c>
      <c r="B86" s="1478" t="s">
        <v>94</v>
      </c>
      <c r="C86" s="1478"/>
      <c r="D86" s="1478" t="s">
        <v>1374</v>
      </c>
      <c r="E86" s="1485"/>
      <c r="F86" s="1485"/>
      <c r="G86" s="1478" t="s">
        <v>1375</v>
      </c>
      <c r="H86" s="1478"/>
      <c r="I86" s="1478"/>
      <c r="J86" s="37"/>
      <c r="K86" s="37"/>
      <c r="L86" s="52"/>
      <c r="M86" s="133"/>
      <c r="N86" s="52"/>
      <c r="O86" s="52"/>
    </row>
    <row r="87" spans="1:15" s="1393" customFormat="1" ht="13.35" customHeight="1" thickBot="1">
      <c r="A87" s="1483"/>
      <c r="B87" s="1478"/>
      <c r="C87" s="1479"/>
      <c r="D87" s="1479"/>
      <c r="E87" s="1486"/>
      <c r="F87" s="1486"/>
      <c r="G87" s="1479"/>
      <c r="H87" s="1479"/>
      <c r="I87" s="1479"/>
      <c r="J87" s="37"/>
      <c r="K87" s="37"/>
      <c r="L87" s="52"/>
      <c r="M87" s="133"/>
      <c r="N87" s="52"/>
      <c r="O87" s="52"/>
    </row>
    <row r="88" spans="1:15" s="1393" customFormat="1" ht="46.5" thickTop="1" thickBot="1">
      <c r="A88" s="1484"/>
      <c r="B88" s="1479"/>
      <c r="C88" s="1408" t="s">
        <v>1376</v>
      </c>
      <c r="D88" s="1408" t="s">
        <v>1381</v>
      </c>
      <c r="E88" s="1408" t="s">
        <v>83</v>
      </c>
      <c r="F88" s="1408" t="s">
        <v>1378</v>
      </c>
      <c r="G88" s="1408" t="s">
        <v>1381</v>
      </c>
      <c r="H88" s="1408" t="s">
        <v>83</v>
      </c>
      <c r="I88" s="1408" t="s">
        <v>103</v>
      </c>
      <c r="J88" s="37"/>
      <c r="K88" s="37"/>
      <c r="L88" s="52"/>
      <c r="M88" s="133"/>
      <c r="N88" s="52"/>
      <c r="O88" s="52"/>
    </row>
    <row r="89" spans="1:15" s="1393" customFormat="1" ht="13.35" customHeight="1" thickTop="1" thickBot="1">
      <c r="A89" s="1480" t="s">
        <v>1382</v>
      </c>
      <c r="B89" s="1409" t="s">
        <v>144</v>
      </c>
      <c r="C89" s="1409">
        <v>163</v>
      </c>
      <c r="D89" s="1426">
        <v>5129.1899999999996</v>
      </c>
      <c r="E89" s="1411">
        <v>0.24</v>
      </c>
      <c r="F89" s="1409">
        <v>7</v>
      </c>
      <c r="G89" s="1409">
        <v>314.39999999999998</v>
      </c>
      <c r="H89" s="1411">
        <v>0.14000000000000001</v>
      </c>
      <c r="I89" s="1412">
        <v>5.8999999999999997E-2</v>
      </c>
      <c r="J89" s="37"/>
      <c r="K89" s="37"/>
      <c r="L89" s="52"/>
      <c r="M89" s="133"/>
      <c r="N89" s="52"/>
      <c r="O89" s="52"/>
    </row>
    <row r="90" spans="1:15" s="1393" customFormat="1" ht="13.35" customHeight="1" thickBot="1">
      <c r="A90" s="1481"/>
      <c r="B90" s="1413" t="s">
        <v>140</v>
      </c>
      <c r="C90" s="1413">
        <v>144</v>
      </c>
      <c r="D90" s="1413">
        <v>626.23</v>
      </c>
      <c r="E90" s="1415">
        <v>0.03</v>
      </c>
      <c r="F90" s="1413">
        <v>5</v>
      </c>
      <c r="G90" s="1413">
        <v>57.87</v>
      </c>
      <c r="H90" s="1415">
        <v>0.03</v>
      </c>
      <c r="I90" s="1416">
        <v>0.29899999999999999</v>
      </c>
      <c r="J90" s="37"/>
      <c r="K90" s="37"/>
      <c r="L90" s="52"/>
      <c r="M90" s="133"/>
      <c r="N90" s="52"/>
      <c r="O90" s="52"/>
    </row>
    <row r="91" spans="1:15" s="1393" customFormat="1" ht="13.35" customHeight="1" thickBot="1">
      <c r="A91" s="1481"/>
      <c r="B91" s="1409" t="s">
        <v>142</v>
      </c>
      <c r="C91" s="1409">
        <v>262</v>
      </c>
      <c r="D91" s="1426">
        <v>3576.61</v>
      </c>
      <c r="E91" s="1411">
        <v>0.17</v>
      </c>
      <c r="F91" s="1409">
        <v>9</v>
      </c>
      <c r="G91" s="1426">
        <v>1031.24</v>
      </c>
      <c r="H91" s="1411">
        <v>0.48</v>
      </c>
      <c r="I91" s="1412">
        <v>0.222</v>
      </c>
      <c r="J91" s="37"/>
      <c r="K91" s="37"/>
      <c r="L91" s="52"/>
      <c r="M91" s="133"/>
      <c r="N91" s="52"/>
      <c r="O91" s="52"/>
    </row>
    <row r="92" spans="1:15" s="1393" customFormat="1" ht="13.35" customHeight="1" thickBot="1">
      <c r="A92" s="1481"/>
      <c r="B92" s="1413" t="s">
        <v>141</v>
      </c>
      <c r="C92" s="1413">
        <v>251</v>
      </c>
      <c r="D92" s="1427">
        <v>1647.13</v>
      </c>
      <c r="E92" s="1415">
        <v>0.08</v>
      </c>
      <c r="F92" s="1413">
        <v>12</v>
      </c>
      <c r="G92" s="1413">
        <v>114.09</v>
      </c>
      <c r="H92" s="1415">
        <v>0.05</v>
      </c>
      <c r="I92" s="1416">
        <v>0.17399999999999999</v>
      </c>
      <c r="J92" s="37"/>
      <c r="K92" s="37"/>
      <c r="L92" s="52"/>
      <c r="M92" s="133"/>
      <c r="N92" s="52"/>
      <c r="O92" s="52"/>
    </row>
    <row r="93" spans="1:15" s="1393" customFormat="1" ht="13.35" customHeight="1" thickBot="1">
      <c r="A93" s="1481"/>
      <c r="B93" s="1409" t="s">
        <v>145</v>
      </c>
      <c r="C93" s="1409">
        <v>94</v>
      </c>
      <c r="D93" s="1426">
        <v>1511.47</v>
      </c>
      <c r="E93" s="1411">
        <v>7.0000000000000007E-2</v>
      </c>
      <c r="F93" s="1409">
        <v>8</v>
      </c>
      <c r="G93" s="1409">
        <v>136.88999999999999</v>
      </c>
      <c r="H93" s="1411">
        <v>0.06</v>
      </c>
      <c r="I93" s="1412">
        <v>0.14499999999999999</v>
      </c>
      <c r="J93" s="37"/>
      <c r="K93" s="37"/>
      <c r="L93" s="52"/>
      <c r="M93" s="133"/>
      <c r="N93" s="52"/>
      <c r="O93" s="52"/>
    </row>
    <row r="94" spans="1:15" s="1393" customFormat="1" ht="13.35" customHeight="1" thickBot="1">
      <c r="A94" s="1481"/>
      <c r="B94" s="1413" t="s">
        <v>143</v>
      </c>
      <c r="C94" s="1413">
        <v>206</v>
      </c>
      <c r="D94" s="1427">
        <v>8798.74</v>
      </c>
      <c r="E94" s="1415">
        <v>0.41</v>
      </c>
      <c r="F94" s="1413">
        <v>9</v>
      </c>
      <c r="G94" s="1413">
        <v>515.12</v>
      </c>
      <c r="H94" s="1415">
        <v>0.24</v>
      </c>
      <c r="I94" s="1416">
        <v>0.109</v>
      </c>
      <c r="J94" s="37"/>
      <c r="K94" s="37"/>
      <c r="L94" s="52"/>
      <c r="M94" s="133"/>
      <c r="N94" s="52"/>
      <c r="O94" s="52"/>
    </row>
    <row r="95" spans="1:15" s="1393" customFormat="1" ht="13.35" customHeight="1" thickBot="1">
      <c r="A95" s="1482"/>
      <c r="B95" s="1417" t="s">
        <v>69</v>
      </c>
      <c r="C95" s="1418">
        <v>1120</v>
      </c>
      <c r="D95" s="1428">
        <v>21289.360000000001</v>
      </c>
      <c r="E95" s="1419">
        <v>1</v>
      </c>
      <c r="F95" s="1417">
        <v>50</v>
      </c>
      <c r="G95" s="1428">
        <v>2169.61</v>
      </c>
      <c r="H95" s="1419">
        <v>1</v>
      </c>
      <c r="I95" s="1420">
        <v>0.104</v>
      </c>
      <c r="J95" s="37"/>
      <c r="K95" s="37"/>
      <c r="L95" s="52"/>
      <c r="M95" s="133"/>
      <c r="N95" s="52"/>
      <c r="O95" s="52"/>
    </row>
    <row r="96" spans="1:15" s="1393" customFormat="1" ht="13.35" customHeight="1">
      <c r="A96" s="1168"/>
      <c r="B96" s="1201"/>
      <c r="C96" s="1201"/>
      <c r="D96" s="1201"/>
      <c r="E96" s="1201"/>
      <c r="F96" s="1201"/>
      <c r="G96" s="1201"/>
      <c r="H96" s="1201"/>
      <c r="I96" s="1201"/>
      <c r="J96" s="37"/>
      <c r="K96" s="37"/>
      <c r="L96" s="52"/>
      <c r="M96" s="133"/>
      <c r="N96" s="52"/>
      <c r="O96" s="52"/>
    </row>
    <row r="97" spans="1:15" s="1393" customFormat="1" ht="13.35" customHeight="1">
      <c r="A97" s="1338" t="s">
        <v>1379</v>
      </c>
      <c r="B97" s="1201"/>
      <c r="C97" s="1201"/>
      <c r="D97" s="1201"/>
      <c r="E97" s="1201"/>
      <c r="F97" s="1201"/>
      <c r="G97" s="1201"/>
      <c r="H97" s="1201"/>
      <c r="I97" s="1201"/>
      <c r="J97" s="37"/>
      <c r="K97" s="37"/>
      <c r="L97" s="52"/>
      <c r="M97" s="133"/>
      <c r="N97" s="52"/>
      <c r="O97" s="52"/>
    </row>
    <row r="98" spans="1:15" s="1393" customFormat="1" ht="13.35" customHeight="1">
      <c r="A98" s="1338"/>
      <c r="B98" s="8"/>
      <c r="C98" s="37"/>
      <c r="D98" s="37"/>
      <c r="E98" s="37"/>
      <c r="F98" s="37"/>
      <c r="G98" s="37"/>
      <c r="H98" s="37"/>
      <c r="I98" s="37"/>
      <c r="J98" s="37"/>
      <c r="K98" s="37"/>
      <c r="L98" s="52"/>
      <c r="M98" s="133"/>
      <c r="N98" s="52"/>
      <c r="O98" s="52"/>
    </row>
    <row r="99" spans="1:15" ht="13.35" customHeight="1">
      <c r="A99" s="355"/>
      <c r="B99" s="355"/>
      <c r="C99" s="355"/>
      <c r="D99" s="355"/>
      <c r="E99" s="355"/>
      <c r="F99" s="355"/>
      <c r="G99" s="355"/>
      <c r="H99" s="355"/>
      <c r="I99" s="355"/>
      <c r="J99" s="355"/>
      <c r="K99" s="355"/>
    </row>
    <row r="100" spans="1:15" ht="13.5" customHeight="1">
      <c r="A100" s="1494" t="s">
        <v>172</v>
      </c>
      <c r="B100" s="1494"/>
      <c r="C100" s="1494"/>
      <c r="D100" s="1494"/>
      <c r="E100" s="1494"/>
      <c r="F100" s="1494"/>
      <c r="G100" s="1494"/>
      <c r="H100" s="659"/>
      <c r="I100" s="473"/>
      <c r="J100" s="453"/>
      <c r="K100" s="1190"/>
    </row>
    <row r="101" spans="1:15" ht="27" customHeight="1" thickBot="1">
      <c r="A101" s="462" t="s">
        <v>148</v>
      </c>
      <c r="B101" s="460" t="s">
        <v>149</v>
      </c>
      <c r="C101" s="460" t="s">
        <v>150</v>
      </c>
      <c r="D101" s="460" t="s">
        <v>151</v>
      </c>
      <c r="E101" s="456" t="s">
        <v>152</v>
      </c>
      <c r="F101" s="456" t="s">
        <v>38</v>
      </c>
      <c r="G101" s="456" t="s">
        <v>153</v>
      </c>
      <c r="H101" s="134"/>
      <c r="I101" s="134"/>
      <c r="J101" s="134"/>
      <c r="K101" s="134"/>
    </row>
    <row r="102" spans="1:15">
      <c r="A102" s="355" t="s">
        <v>173</v>
      </c>
      <c r="B102" s="201" t="s">
        <v>155</v>
      </c>
      <c r="C102" s="109">
        <v>21</v>
      </c>
      <c r="D102" s="97">
        <v>2017</v>
      </c>
      <c r="E102" s="110">
        <v>0.14000000000000001</v>
      </c>
      <c r="F102" s="110">
        <v>2E-3</v>
      </c>
      <c r="G102" s="540" t="s">
        <v>392</v>
      </c>
      <c r="H102" s="100"/>
      <c r="I102" s="100"/>
      <c r="J102" s="100"/>
      <c r="K102" s="100"/>
    </row>
    <row r="103" spans="1:15" ht="25.5">
      <c r="A103" s="5" t="s">
        <v>156</v>
      </c>
      <c r="B103" s="201" t="s">
        <v>157</v>
      </c>
      <c r="C103" s="109">
        <v>12</v>
      </c>
      <c r="D103" s="97">
        <v>2017</v>
      </c>
      <c r="E103" s="395">
        <v>0.21</v>
      </c>
      <c r="F103" s="540" t="s">
        <v>392</v>
      </c>
      <c r="G103" s="110">
        <v>0.01</v>
      </c>
      <c r="H103" s="100"/>
      <c r="I103" s="100"/>
      <c r="J103" s="100"/>
      <c r="K103" s="100"/>
    </row>
    <row r="104" spans="1:15">
      <c r="A104" s="355"/>
      <c r="B104" s="355"/>
      <c r="C104" s="355"/>
      <c r="D104" s="355"/>
      <c r="E104" s="355"/>
      <c r="F104" s="355"/>
      <c r="G104" s="355"/>
      <c r="H104" s="355"/>
      <c r="I104" s="355"/>
      <c r="J104" s="355"/>
      <c r="K104" s="355"/>
    </row>
    <row r="105" spans="1:15">
      <c r="A105" s="1180" t="s">
        <v>1224</v>
      </c>
      <c r="B105" s="1180"/>
      <c r="C105" s="1180"/>
      <c r="D105" s="1180"/>
      <c r="E105" s="1180"/>
      <c r="F105" s="1180"/>
      <c r="G105" s="717"/>
      <c r="I105" s="37"/>
      <c r="J105" s="37"/>
      <c r="K105" s="37"/>
    </row>
    <row r="106" spans="1:15" ht="26.25" thickBot="1">
      <c r="A106" s="95" t="s">
        <v>262</v>
      </c>
      <c r="B106" s="1181">
        <v>5</v>
      </c>
      <c r="C106" s="1181">
        <v>4</v>
      </c>
      <c r="D106" s="1181">
        <v>3</v>
      </c>
      <c r="E106" s="1181">
        <v>2</v>
      </c>
      <c r="F106" s="1181">
        <v>1</v>
      </c>
      <c r="G106" s="1181" t="s">
        <v>261</v>
      </c>
      <c r="I106" s="37"/>
      <c r="J106" s="37"/>
      <c r="K106" s="37"/>
    </row>
    <row r="107" spans="1:15">
      <c r="A107" s="718" t="s">
        <v>1158</v>
      </c>
      <c r="B107" s="1250">
        <v>0.85709999999999997</v>
      </c>
      <c r="C107" s="1251">
        <v>0.1429</v>
      </c>
      <c r="D107" s="1251">
        <v>0</v>
      </c>
      <c r="E107" s="1251">
        <v>0</v>
      </c>
      <c r="F107" s="1251">
        <v>0</v>
      </c>
      <c r="G107" s="1254">
        <v>4.8600000000000003</v>
      </c>
    </row>
    <row r="108" spans="1:15">
      <c r="A108" s="718" t="s">
        <v>1159</v>
      </c>
      <c r="B108" s="1250">
        <v>0.73680000000000001</v>
      </c>
      <c r="C108" s="1251">
        <v>0.21049999999999999</v>
      </c>
      <c r="D108" s="1251">
        <v>5.2600000000000001E-2</v>
      </c>
      <c r="E108" s="1251">
        <v>0</v>
      </c>
      <c r="F108" s="1251">
        <v>0</v>
      </c>
      <c r="G108" s="1254">
        <v>4.68</v>
      </c>
    </row>
    <row r="109" spans="1:15">
      <c r="A109" s="718" t="s">
        <v>1160</v>
      </c>
      <c r="B109" s="1252">
        <v>0.66669999999999996</v>
      </c>
      <c r="C109" s="1251">
        <v>0.23810000000000001</v>
      </c>
      <c r="D109" s="1251">
        <v>9.5200000000000007E-2</v>
      </c>
      <c r="E109" s="1251">
        <v>0</v>
      </c>
      <c r="F109" s="1251">
        <v>0</v>
      </c>
      <c r="G109" s="1254">
        <v>4.57</v>
      </c>
    </row>
    <row r="110" spans="1:15">
      <c r="A110" s="718" t="s">
        <v>1161</v>
      </c>
      <c r="B110" s="1253">
        <v>0.66669999999999996</v>
      </c>
      <c r="C110" s="1251">
        <v>0.28570000000000001</v>
      </c>
      <c r="D110" s="1251">
        <v>4.7600000000000003E-2</v>
      </c>
      <c r="E110" s="1251">
        <v>0</v>
      </c>
      <c r="F110" s="1251">
        <v>0</v>
      </c>
      <c r="G110" s="1254">
        <v>4.62</v>
      </c>
    </row>
    <row r="111" spans="1:15">
      <c r="A111" s="718" t="s">
        <v>1162</v>
      </c>
      <c r="B111" s="1253">
        <v>0.71430000000000005</v>
      </c>
      <c r="C111" s="1251">
        <v>0.1905</v>
      </c>
      <c r="D111" s="1251">
        <v>4.7600000000000003E-2</v>
      </c>
      <c r="E111" s="1251">
        <v>4.7600000000000003E-2</v>
      </c>
      <c r="F111" s="1251">
        <v>0</v>
      </c>
      <c r="G111" s="1254">
        <v>4.57</v>
      </c>
    </row>
    <row r="112" spans="1:15">
      <c r="A112" s="718" t="s">
        <v>1163</v>
      </c>
      <c r="B112" s="1253">
        <v>0.76190000000000002</v>
      </c>
      <c r="C112" s="1251">
        <v>0.23810000000000001</v>
      </c>
      <c r="D112" s="1251">
        <v>0</v>
      </c>
      <c r="E112" s="1251">
        <v>0</v>
      </c>
      <c r="F112" s="1251">
        <v>0</v>
      </c>
      <c r="G112" s="1254">
        <v>4.76</v>
      </c>
    </row>
    <row r="113" spans="1:7">
      <c r="A113" s="718"/>
      <c r="B113" s="228"/>
      <c r="C113" s="717"/>
      <c r="D113" s="717"/>
      <c r="E113" s="717"/>
      <c r="F113" s="717"/>
      <c r="G113" s="1254"/>
    </row>
    <row r="114" spans="1:7">
      <c r="A114" s="1168" t="s">
        <v>1225</v>
      </c>
      <c r="B114" s="228"/>
      <c r="C114" s="717"/>
      <c r="D114" s="717"/>
      <c r="E114" s="717"/>
      <c r="F114" s="717"/>
      <c r="G114" s="717"/>
    </row>
    <row r="115" spans="1:7">
      <c r="A115" s="718"/>
      <c r="B115" s="228"/>
      <c r="C115" s="717"/>
      <c r="D115" s="717"/>
      <c r="E115" s="717"/>
      <c r="F115" s="717"/>
      <c r="G115" s="717"/>
    </row>
    <row r="116" spans="1:7">
      <c r="A116" s="718"/>
      <c r="B116" s="228"/>
      <c r="C116" s="717"/>
      <c r="D116" s="717"/>
      <c r="E116" s="717"/>
      <c r="F116" s="717"/>
      <c r="G116" s="717"/>
    </row>
    <row r="117" spans="1:7">
      <c r="A117" s="1180" t="s">
        <v>1193</v>
      </c>
      <c r="B117" s="228"/>
      <c r="C117" s="717"/>
      <c r="D117" s="717"/>
      <c r="E117" s="717"/>
      <c r="F117" s="717"/>
      <c r="G117" s="717"/>
    </row>
    <row r="118" spans="1:7" ht="26.25" thickBot="1">
      <c r="A118" s="95" t="s">
        <v>1165</v>
      </c>
      <c r="B118" s="1181">
        <v>5</v>
      </c>
      <c r="C118" s="1181">
        <v>4</v>
      </c>
      <c r="D118" s="1181">
        <v>3</v>
      </c>
      <c r="E118" s="1181">
        <v>2</v>
      </c>
      <c r="F118" s="1181">
        <v>1</v>
      </c>
      <c r="G118" s="1181" t="s">
        <v>1166</v>
      </c>
    </row>
    <row r="119" spans="1:7">
      <c r="A119" s="1157" t="s">
        <v>1167</v>
      </c>
      <c r="B119" s="1255">
        <v>0.85</v>
      </c>
      <c r="C119" s="1251">
        <v>0.05</v>
      </c>
      <c r="D119" s="1251">
        <v>0.1</v>
      </c>
      <c r="E119" s="1251">
        <v>0</v>
      </c>
      <c r="F119" s="1251">
        <v>0</v>
      </c>
      <c r="G119" s="1254">
        <v>4.75</v>
      </c>
    </row>
    <row r="120" spans="1:7">
      <c r="A120" s="1157" t="s">
        <v>1168</v>
      </c>
      <c r="B120" s="1255">
        <v>0.8</v>
      </c>
      <c r="C120" s="1251">
        <v>0.1</v>
      </c>
      <c r="D120" s="1251">
        <v>0.05</v>
      </c>
      <c r="E120" s="1251">
        <v>0.05</v>
      </c>
      <c r="F120" s="1251">
        <v>0</v>
      </c>
      <c r="G120" s="1254">
        <v>4.6500000000000004</v>
      </c>
    </row>
    <row r="121" spans="1:7">
      <c r="A121" s="1157" t="s">
        <v>1169</v>
      </c>
      <c r="B121" s="1255">
        <v>0.78900000000000003</v>
      </c>
      <c r="C121" s="1251">
        <v>0.105</v>
      </c>
      <c r="D121" s="1251">
        <v>5.2999999999999999E-2</v>
      </c>
      <c r="E121" s="1251">
        <v>5.2999999999999999E-2</v>
      </c>
      <c r="F121" s="1251">
        <v>0</v>
      </c>
      <c r="G121" s="1254">
        <v>4.63</v>
      </c>
    </row>
    <row r="122" spans="1:7">
      <c r="A122" s="718"/>
      <c r="B122" s="228"/>
      <c r="C122" s="717"/>
      <c r="D122" s="717"/>
      <c r="E122" s="717"/>
      <c r="F122" s="717"/>
      <c r="G122" s="717"/>
    </row>
    <row r="123" spans="1:7">
      <c r="A123" s="1168" t="s">
        <v>1225</v>
      </c>
      <c r="B123" s="228"/>
      <c r="C123" s="717"/>
      <c r="D123" s="717"/>
      <c r="E123" s="717"/>
      <c r="F123" s="717"/>
      <c r="G123" s="717"/>
    </row>
    <row r="124" spans="1:7">
      <c r="A124" s="718"/>
      <c r="B124" s="228"/>
      <c r="C124" s="717"/>
      <c r="D124" s="717"/>
      <c r="E124" s="717"/>
      <c r="F124" s="717"/>
      <c r="G124" s="717"/>
    </row>
    <row r="125" spans="1:7">
      <c r="A125" s="1180" t="s">
        <v>1194</v>
      </c>
      <c r="B125" s="228"/>
      <c r="C125" s="717"/>
      <c r="D125" s="717"/>
      <c r="E125" s="717"/>
      <c r="F125" s="717"/>
      <c r="G125" s="717"/>
    </row>
    <row r="126" spans="1:7" ht="26.25" thickBot="1">
      <c r="A126" s="95" t="s">
        <v>262</v>
      </c>
      <c r="B126" s="1181">
        <v>5</v>
      </c>
      <c r="C126" s="1181">
        <v>4</v>
      </c>
      <c r="D126" s="1181">
        <v>3</v>
      </c>
      <c r="E126" s="1181">
        <v>2</v>
      </c>
      <c r="F126" s="1181">
        <v>1</v>
      </c>
      <c r="G126" s="1181" t="s">
        <v>261</v>
      </c>
    </row>
    <row r="127" spans="1:7">
      <c r="A127" s="718" t="s">
        <v>1170</v>
      </c>
      <c r="B127" s="1255">
        <v>0.47620000000000001</v>
      </c>
      <c r="C127" s="1251">
        <v>0.52380000000000004</v>
      </c>
      <c r="D127" s="1251">
        <v>0</v>
      </c>
      <c r="E127" s="1251">
        <v>0</v>
      </c>
      <c r="F127" s="1251">
        <v>0</v>
      </c>
      <c r="G127" s="1256">
        <v>4.4800000000000004</v>
      </c>
    </row>
    <row r="128" spans="1:7">
      <c r="A128" s="718"/>
      <c r="B128" s="228"/>
      <c r="C128" s="717"/>
      <c r="D128" s="717"/>
      <c r="E128" s="717"/>
      <c r="F128" s="717"/>
      <c r="G128" s="1254"/>
    </row>
    <row r="129" spans="1:7">
      <c r="A129" s="1168" t="s">
        <v>1225</v>
      </c>
      <c r="B129" s="228"/>
      <c r="C129" s="717"/>
      <c r="D129" s="717"/>
      <c r="E129" s="717"/>
      <c r="F129" s="717"/>
      <c r="G129" s="717"/>
    </row>
    <row r="130" spans="1:7">
      <c r="A130" s="718"/>
      <c r="B130" s="228"/>
      <c r="C130" s="717"/>
      <c r="D130" s="717"/>
      <c r="E130" s="717"/>
      <c r="F130" s="717"/>
      <c r="G130" s="717"/>
    </row>
    <row r="131" spans="1:7">
      <c r="A131" s="1180" t="s">
        <v>1195</v>
      </c>
      <c r="B131" s="228"/>
      <c r="C131" s="717"/>
      <c r="D131" s="717"/>
      <c r="E131" s="717"/>
      <c r="F131" s="717"/>
      <c r="G131" s="717"/>
    </row>
    <row r="132" spans="1:7" ht="26.25" thickBot="1">
      <c r="A132" s="95" t="s">
        <v>262</v>
      </c>
      <c r="B132" s="1181">
        <v>5</v>
      </c>
      <c r="C132" s="1181">
        <v>4</v>
      </c>
      <c r="D132" s="1181">
        <v>3</v>
      </c>
      <c r="E132" s="1181">
        <v>2</v>
      </c>
      <c r="F132" s="1181">
        <v>1</v>
      </c>
      <c r="G132" s="1181" t="s">
        <v>261</v>
      </c>
    </row>
    <row r="133" spans="1:7" ht="25.5" customHeight="1">
      <c r="A133" s="1185" t="s">
        <v>1171</v>
      </c>
      <c r="B133" s="1255">
        <v>0.222</v>
      </c>
      <c r="C133" s="1251">
        <v>0.44400000000000001</v>
      </c>
      <c r="D133" s="1251">
        <v>0.111</v>
      </c>
      <c r="E133" s="1251">
        <v>0.111</v>
      </c>
      <c r="F133" s="1251">
        <v>0.111</v>
      </c>
      <c r="G133" s="1254">
        <v>3.55</v>
      </c>
    </row>
    <row r="134" spans="1:7" ht="25.5" customHeight="1">
      <c r="A134" s="1185" t="s">
        <v>1172</v>
      </c>
      <c r="B134" s="1255">
        <v>0.54500000000000004</v>
      </c>
      <c r="C134" s="1251">
        <v>0.182</v>
      </c>
      <c r="D134" s="1251">
        <v>9.0999999999999998E-2</v>
      </c>
      <c r="E134" s="1251">
        <v>0.182</v>
      </c>
      <c r="F134" s="1251">
        <v>0</v>
      </c>
      <c r="G134" s="1254">
        <v>4.09</v>
      </c>
    </row>
    <row r="135" spans="1:7" ht="25.5" customHeight="1">
      <c r="A135" s="1185" t="s">
        <v>1173</v>
      </c>
      <c r="B135" s="1255">
        <v>0.45500000000000002</v>
      </c>
      <c r="C135" s="1251">
        <v>0.27300000000000002</v>
      </c>
      <c r="D135" s="1251">
        <v>0.182</v>
      </c>
      <c r="E135" s="1251">
        <v>9.0999999999999998E-2</v>
      </c>
      <c r="F135" s="1251">
        <v>0</v>
      </c>
      <c r="G135" s="1254">
        <v>4.0999999999999996</v>
      </c>
    </row>
    <row r="136" spans="1:7" ht="25.5" customHeight="1">
      <c r="A136" s="1185" t="s">
        <v>1174</v>
      </c>
      <c r="B136" s="1255">
        <v>0.27300000000000002</v>
      </c>
      <c r="C136" s="1251">
        <v>0.27300000000000002</v>
      </c>
      <c r="D136" s="1251">
        <v>0.36399999999999999</v>
      </c>
      <c r="E136" s="1251">
        <v>0</v>
      </c>
      <c r="F136" s="1251">
        <v>9.0999999999999998E-2</v>
      </c>
      <c r="G136" s="1254">
        <v>3.64</v>
      </c>
    </row>
    <row r="137" spans="1:7" ht="25.5" customHeight="1">
      <c r="A137" s="1185" t="s">
        <v>283</v>
      </c>
      <c r="B137" s="1255">
        <v>0.27300000000000002</v>
      </c>
      <c r="C137" s="1251">
        <v>0.36399999999999999</v>
      </c>
      <c r="D137" s="1251">
        <v>0.182</v>
      </c>
      <c r="E137" s="1251">
        <v>0.182</v>
      </c>
      <c r="F137" s="1251">
        <v>0</v>
      </c>
      <c r="G137" s="1254">
        <v>3.73</v>
      </c>
    </row>
    <row r="138" spans="1:7" ht="25.5" customHeight="1">
      <c r="A138" s="1185" t="s">
        <v>1175</v>
      </c>
      <c r="B138" s="1255">
        <v>0.45500000000000002</v>
      </c>
      <c r="C138" s="1251">
        <v>0.36399999999999999</v>
      </c>
      <c r="D138" s="1251">
        <v>9.0999999999999998E-2</v>
      </c>
      <c r="E138" s="1251">
        <v>9.0999999999999998E-2</v>
      </c>
      <c r="F138" s="1251">
        <v>0</v>
      </c>
      <c r="G138" s="1254">
        <v>4.1900000000000004</v>
      </c>
    </row>
    <row r="139" spans="1:7" ht="25.5" customHeight="1">
      <c r="A139" s="1185" t="s">
        <v>1176</v>
      </c>
      <c r="B139" s="1255">
        <v>0.27300000000000002</v>
      </c>
      <c r="C139" s="1251">
        <v>0.45500000000000002</v>
      </c>
      <c r="D139" s="1251">
        <v>9.0999999999999998E-2</v>
      </c>
      <c r="E139" s="1251">
        <v>0.182</v>
      </c>
      <c r="F139" s="1251">
        <v>0</v>
      </c>
      <c r="G139" s="1254">
        <v>3.82</v>
      </c>
    </row>
    <row r="140" spans="1:7">
      <c r="A140" s="718"/>
      <c r="B140" s="228"/>
      <c r="C140" s="717"/>
      <c r="D140" s="717"/>
      <c r="E140" s="717"/>
      <c r="F140" s="717"/>
      <c r="G140" s="717"/>
    </row>
    <row r="141" spans="1:7">
      <c r="A141" s="1168" t="s">
        <v>1226</v>
      </c>
      <c r="B141" s="228"/>
      <c r="C141" s="717"/>
      <c r="D141" s="717"/>
      <c r="E141" s="717"/>
      <c r="F141" s="717"/>
      <c r="G141" s="717"/>
    </row>
    <row r="142" spans="1:7">
      <c r="A142" s="718"/>
      <c r="B142" s="228"/>
      <c r="C142" s="717"/>
      <c r="D142" s="717"/>
      <c r="E142" s="717"/>
      <c r="F142" s="717"/>
      <c r="G142" s="717"/>
    </row>
    <row r="143" spans="1:7">
      <c r="A143" s="1180" t="s">
        <v>1196</v>
      </c>
      <c r="B143" s="228"/>
      <c r="C143" s="717"/>
      <c r="D143" s="717"/>
      <c r="E143" s="717"/>
      <c r="F143" s="717"/>
      <c r="G143" s="717"/>
    </row>
    <row r="144" spans="1:7" ht="26.25" thickBot="1">
      <c r="A144" s="95" t="s">
        <v>1180</v>
      </c>
      <c r="B144" s="1181">
        <v>5</v>
      </c>
      <c r="C144" s="1181">
        <v>4</v>
      </c>
      <c r="D144" s="1181">
        <v>3</v>
      </c>
      <c r="E144" s="1181">
        <v>2</v>
      </c>
      <c r="F144" s="1181">
        <v>1</v>
      </c>
      <c r="G144" s="1181" t="s">
        <v>1184</v>
      </c>
    </row>
    <row r="145" spans="1:7">
      <c r="A145" s="718" t="s">
        <v>1185</v>
      </c>
      <c r="B145" s="1255">
        <v>0.27300000000000002</v>
      </c>
      <c r="C145" s="1251">
        <v>0.36399999999999999</v>
      </c>
      <c r="D145" s="1251">
        <v>0.182</v>
      </c>
      <c r="E145" s="1251">
        <v>0.182</v>
      </c>
      <c r="F145" s="1251">
        <v>0</v>
      </c>
      <c r="G145" s="1254">
        <v>3.73</v>
      </c>
    </row>
    <row r="146" spans="1:7">
      <c r="A146" s="718" t="s">
        <v>1186</v>
      </c>
      <c r="B146" s="1255">
        <v>9.0999999999999998E-2</v>
      </c>
      <c r="C146" s="1251">
        <v>0.182</v>
      </c>
      <c r="D146" s="1251">
        <v>0.63600000000000001</v>
      </c>
      <c r="E146" s="1251">
        <v>0</v>
      </c>
      <c r="F146" s="1251">
        <v>9.0999999999999998E-2</v>
      </c>
      <c r="G146" s="1254">
        <v>3.18</v>
      </c>
    </row>
    <row r="147" spans="1:7">
      <c r="A147" s="718" t="s">
        <v>1187</v>
      </c>
      <c r="B147" s="1255">
        <v>0.182</v>
      </c>
      <c r="C147" s="1251">
        <v>0.36399999999999999</v>
      </c>
      <c r="D147" s="1251">
        <v>0.36399999999999999</v>
      </c>
      <c r="E147" s="1251">
        <v>9.0999999999999998E-2</v>
      </c>
      <c r="F147" s="1251">
        <v>0</v>
      </c>
      <c r="G147" s="1254">
        <v>3.64</v>
      </c>
    </row>
    <row r="148" spans="1:7">
      <c r="A148" s="718" t="s">
        <v>1188</v>
      </c>
      <c r="B148" s="1255">
        <v>0.182</v>
      </c>
      <c r="C148" s="1251">
        <v>0.36399999999999999</v>
      </c>
      <c r="D148" s="1251">
        <v>0.27300000000000002</v>
      </c>
      <c r="E148" s="1251">
        <v>9.0999999999999998E-2</v>
      </c>
      <c r="F148" s="1251">
        <v>9.0999999999999998E-2</v>
      </c>
      <c r="G148" s="1254">
        <v>3.46</v>
      </c>
    </row>
    <row r="149" spans="1:7">
      <c r="A149" s="718" t="s">
        <v>1189</v>
      </c>
      <c r="B149" s="1255">
        <v>0.182</v>
      </c>
      <c r="C149" s="1251">
        <v>0.27300000000000002</v>
      </c>
      <c r="D149" s="1251">
        <v>0.54500000000000004</v>
      </c>
      <c r="E149" s="1251">
        <v>0</v>
      </c>
      <c r="F149" s="1251">
        <v>0</v>
      </c>
      <c r="G149" s="1254">
        <v>3.64</v>
      </c>
    </row>
    <row r="150" spans="1:7">
      <c r="A150" s="718"/>
      <c r="B150" s="228"/>
      <c r="C150" s="717"/>
      <c r="D150" s="717"/>
      <c r="E150" s="717"/>
      <c r="F150" s="717"/>
      <c r="G150" s="717"/>
    </row>
    <row r="151" spans="1:7">
      <c r="A151" s="1168" t="s">
        <v>1226</v>
      </c>
      <c r="B151" s="228"/>
      <c r="C151" s="717"/>
      <c r="D151" s="717"/>
      <c r="E151" s="717"/>
      <c r="F151" s="717"/>
      <c r="G151" s="717"/>
    </row>
    <row r="152" spans="1:7">
      <c r="A152" s="718"/>
      <c r="B152" s="228"/>
      <c r="C152" s="717"/>
      <c r="D152" s="717"/>
      <c r="E152" s="717"/>
      <c r="F152" s="717"/>
      <c r="G152" s="717"/>
    </row>
    <row r="153" spans="1:7">
      <c r="A153" s="1180" t="s">
        <v>1197</v>
      </c>
      <c r="B153" s="228"/>
      <c r="C153" s="717"/>
      <c r="D153" s="717"/>
      <c r="E153" s="717"/>
      <c r="F153" s="717"/>
      <c r="G153" s="717"/>
    </row>
    <row r="154" spans="1:7" ht="26.25" thickBot="1">
      <c r="A154" s="95" t="s">
        <v>1180</v>
      </c>
      <c r="B154" s="1181">
        <v>5</v>
      </c>
      <c r="C154" s="1181">
        <v>4</v>
      </c>
      <c r="D154" s="1181">
        <v>3</v>
      </c>
      <c r="E154" s="1181">
        <v>2</v>
      </c>
      <c r="F154" s="1181">
        <v>1</v>
      </c>
      <c r="G154" s="1181" t="s">
        <v>261</v>
      </c>
    </row>
    <row r="155" spans="1:7">
      <c r="A155" s="718" t="s">
        <v>1190</v>
      </c>
      <c r="B155" s="1255">
        <v>0.27300000000000002</v>
      </c>
      <c r="C155" s="1251">
        <v>0.54500000000000004</v>
      </c>
      <c r="D155" s="1251">
        <v>9.0999999999999998E-2</v>
      </c>
      <c r="E155" s="1251">
        <v>9.0999999999999998E-2</v>
      </c>
      <c r="F155" s="1251">
        <v>0</v>
      </c>
      <c r="G155" s="1254">
        <v>4</v>
      </c>
    </row>
    <row r="156" spans="1:7">
      <c r="A156" s="718"/>
      <c r="B156" s="228"/>
      <c r="C156" s="717"/>
      <c r="D156" s="717"/>
      <c r="E156" s="717"/>
      <c r="F156" s="717"/>
      <c r="G156" s="717"/>
    </row>
    <row r="157" spans="1:7">
      <c r="A157" s="1168" t="s">
        <v>1226</v>
      </c>
      <c r="B157" s="228"/>
      <c r="C157" s="717"/>
      <c r="D157" s="717"/>
      <c r="E157" s="717"/>
      <c r="F157" s="717"/>
      <c r="G157" s="717"/>
    </row>
    <row r="158" spans="1:7">
      <c r="A158" s="718"/>
      <c r="B158" s="228"/>
      <c r="C158" s="717"/>
      <c r="D158" s="717"/>
      <c r="E158" s="717"/>
      <c r="F158" s="717"/>
      <c r="G158" s="717"/>
    </row>
  </sheetData>
  <mergeCells count="48">
    <mergeCell ref="A100:G100"/>
    <mergeCell ref="O45:T45"/>
    <mergeCell ref="A36:L36"/>
    <mergeCell ref="B10:D10"/>
    <mergeCell ref="A4:G4"/>
    <mergeCell ref="A9:G9"/>
    <mergeCell ref="A25:C25"/>
    <mergeCell ref="A19:D19"/>
    <mergeCell ref="E10:G10"/>
    <mergeCell ref="O6:U6"/>
    <mergeCell ref="O9:U9"/>
    <mergeCell ref="O31:U31"/>
    <mergeCell ref="O51:U51"/>
    <mergeCell ref="A56:J56"/>
    <mergeCell ref="A40:D40"/>
    <mergeCell ref="A47:D47"/>
    <mergeCell ref="A1:U1"/>
    <mergeCell ref="A2:U2"/>
    <mergeCell ref="A3:U3"/>
    <mergeCell ref="O4:U4"/>
    <mergeCell ref="O5:U5"/>
    <mergeCell ref="A5:G5"/>
    <mergeCell ref="A6:G6"/>
    <mergeCell ref="A38:E38"/>
    <mergeCell ref="A37:E37"/>
    <mergeCell ref="A39:E39"/>
    <mergeCell ref="A7:G7"/>
    <mergeCell ref="A8:G8"/>
    <mergeCell ref="F72:F73"/>
    <mergeCell ref="G72:G73"/>
    <mergeCell ref="H72:H73"/>
    <mergeCell ref="I72:I73"/>
    <mergeCell ref="A75:A81"/>
    <mergeCell ref="A72:A74"/>
    <mergeCell ref="B72:B74"/>
    <mergeCell ref="C72:C73"/>
    <mergeCell ref="D72:D73"/>
    <mergeCell ref="E72:E73"/>
    <mergeCell ref="F86:F87"/>
    <mergeCell ref="G86:G87"/>
    <mergeCell ref="H86:H87"/>
    <mergeCell ref="I86:I87"/>
    <mergeCell ref="A89:A95"/>
    <mergeCell ref="A86:A88"/>
    <mergeCell ref="B86:B88"/>
    <mergeCell ref="C86:C87"/>
    <mergeCell ref="D86:D87"/>
    <mergeCell ref="E86:E87"/>
  </mergeCells>
  <pageMargins left="0.7" right="0.7" top="0.75" bottom="0.75" header="0.3" footer="0.3"/>
  <pageSetup orientation="portrait" horizontalDpi="4294967293" verticalDpi="120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86"/>
  <sheetViews>
    <sheetView workbookViewId="0">
      <selection activeCell="B13" sqref="B13"/>
    </sheetView>
  </sheetViews>
  <sheetFormatPr defaultRowHeight="12.75"/>
  <cols>
    <col min="1" max="1" width="33.85546875" customWidth="1"/>
    <col min="2" max="2" width="17.85546875" style="165" customWidth="1"/>
    <col min="3" max="3" width="15.85546875" style="52" customWidth="1"/>
    <col min="4" max="4" width="17.140625" style="52" customWidth="1"/>
    <col min="5" max="5" width="21.28515625" style="52" customWidth="1"/>
    <col min="6" max="6" width="17.85546875" style="52" customWidth="1"/>
    <col min="7" max="7" width="17.42578125" style="52" customWidth="1"/>
    <col min="8" max="9" width="15.140625" style="52" customWidth="1"/>
    <col min="10" max="10" width="0.5703125" style="133" customWidth="1"/>
    <col min="11" max="11" width="11.85546875" style="52" customWidth="1"/>
    <col min="12" max="12" width="12.85546875" style="52" customWidth="1"/>
    <col min="13" max="16" width="12.85546875" customWidth="1"/>
    <col min="17" max="17" width="8.7109375" customWidth="1"/>
    <col min="18" max="18" width="8.85546875" customWidth="1"/>
    <col min="33" max="33" width="8" customWidth="1"/>
  </cols>
  <sheetData>
    <row r="1" spans="1:37" ht="13.35" customHeight="1">
      <c r="A1" s="1448" t="str">
        <f>Cover!B8</f>
        <v>KCP&amp;L-MO Evaluation, Measurement, and Verification Report – Appendix Databook</v>
      </c>
      <c r="B1" s="1448"/>
      <c r="C1" s="1448"/>
      <c r="D1" s="1448"/>
      <c r="E1" s="1448"/>
      <c r="F1" s="1448"/>
      <c r="G1" s="1448"/>
      <c r="H1" s="1448"/>
      <c r="I1" s="1448"/>
      <c r="J1" s="1448"/>
      <c r="K1" s="1448"/>
      <c r="L1" s="1448"/>
      <c r="M1" s="1448"/>
      <c r="N1" s="1448"/>
      <c r="O1" s="1448"/>
      <c r="P1" s="1448"/>
      <c r="Q1" s="1448"/>
      <c r="R1" s="1448"/>
    </row>
    <row r="2" spans="1:37" ht="35.25" customHeight="1">
      <c r="A2" s="1449"/>
      <c r="B2" s="1449"/>
      <c r="C2" s="1449"/>
      <c r="D2" s="1449"/>
      <c r="E2" s="1449"/>
      <c r="F2" s="1449"/>
      <c r="G2" s="1449"/>
      <c r="H2" s="1449"/>
      <c r="I2" s="1449"/>
      <c r="J2" s="1449"/>
      <c r="K2" s="1449"/>
      <c r="L2" s="1449"/>
      <c r="M2" s="1449"/>
      <c r="N2" s="1449"/>
      <c r="O2" s="1449"/>
      <c r="P2" s="1449"/>
      <c r="Q2" s="1449"/>
      <c r="R2" s="1449"/>
    </row>
    <row r="3" spans="1:37" ht="5.25" customHeight="1">
      <c r="A3" s="1456"/>
      <c r="B3" s="1456"/>
      <c r="C3" s="1456"/>
      <c r="D3" s="1456"/>
      <c r="E3" s="1456"/>
      <c r="F3" s="1456"/>
      <c r="G3" s="1456"/>
      <c r="H3" s="1456"/>
      <c r="I3" s="1456"/>
      <c r="J3" s="1456"/>
      <c r="K3" s="1456"/>
      <c r="L3" s="1456"/>
      <c r="M3" s="1456"/>
      <c r="N3" s="1456"/>
      <c r="O3" s="1456"/>
      <c r="P3" s="1456"/>
      <c r="Q3" s="1456"/>
      <c r="R3" s="1456"/>
    </row>
    <row r="4" spans="1:37" s="28" customFormat="1" ht="30" customHeight="1">
      <c r="A4" s="1455" t="s">
        <v>179</v>
      </c>
      <c r="B4" s="1455"/>
      <c r="C4" s="1455"/>
      <c r="D4" s="1455"/>
      <c r="E4" s="1455"/>
      <c r="F4" s="1455"/>
      <c r="G4" s="1455"/>
      <c r="H4" s="458"/>
      <c r="I4" s="458"/>
      <c r="J4" s="115"/>
      <c r="K4" s="458"/>
      <c r="L4" s="1455" t="s">
        <v>180</v>
      </c>
      <c r="M4" s="1455"/>
      <c r="N4" s="1455"/>
      <c r="O4" s="1455"/>
      <c r="P4" s="1455"/>
      <c r="Q4" s="1455"/>
      <c r="R4" s="1455"/>
      <c r="T4" s="439"/>
    </row>
    <row r="5" spans="1:37" s="28" customFormat="1" ht="15.75">
      <c r="A5" s="1460" t="s">
        <v>1047</v>
      </c>
      <c r="B5" s="1460"/>
      <c r="C5" s="1460"/>
      <c r="D5" s="1460"/>
      <c r="E5" s="1460"/>
      <c r="F5" s="1460"/>
      <c r="G5" s="1460"/>
      <c r="H5" s="458"/>
      <c r="I5" s="458"/>
      <c r="J5" s="115"/>
      <c r="K5" s="458"/>
      <c r="L5" s="1503"/>
      <c r="M5" s="1503"/>
      <c r="N5" s="1503"/>
      <c r="O5" s="1503"/>
      <c r="P5" s="1503"/>
      <c r="Q5" s="1503"/>
      <c r="R5" s="1503"/>
      <c r="AK5" s="358"/>
    </row>
    <row r="6" spans="1:37" ht="12.75" customHeight="1">
      <c r="A6" s="1460"/>
      <c r="B6" s="1460"/>
      <c r="C6" s="1460"/>
      <c r="D6" s="1460"/>
      <c r="E6" s="1460"/>
      <c r="F6" s="1460"/>
      <c r="G6" s="1460"/>
      <c r="H6" s="458"/>
      <c r="I6" s="458"/>
      <c r="J6" s="115"/>
      <c r="K6" s="451"/>
      <c r="L6" s="1496"/>
      <c r="M6" s="1496"/>
      <c r="N6" s="1496"/>
      <c r="O6" s="1496"/>
      <c r="P6" s="1496"/>
      <c r="Q6" s="1496"/>
      <c r="R6" s="1496"/>
      <c r="AK6" s="358"/>
    </row>
    <row r="7" spans="1:37" s="978" customFormat="1" ht="12.75" customHeight="1">
      <c r="A7" s="1502" t="s">
        <v>1101</v>
      </c>
      <c r="B7" s="1502"/>
      <c r="C7" s="1502"/>
      <c r="D7" s="1502"/>
      <c r="E7" s="1502"/>
      <c r="F7" s="1502"/>
      <c r="G7" s="1502"/>
      <c r="H7" s="976"/>
      <c r="I7" s="976"/>
      <c r="J7" s="115"/>
      <c r="K7" s="971"/>
      <c r="L7" s="1496"/>
      <c r="M7" s="1496"/>
      <c r="N7" s="1496"/>
      <c r="O7" s="1496"/>
      <c r="P7" s="1496"/>
      <c r="Q7" s="1496"/>
      <c r="R7" s="1496"/>
      <c r="AK7" s="358"/>
    </row>
    <row r="8" spans="1:37" s="978" customFormat="1" ht="12.75" customHeight="1">
      <c r="A8" s="1460"/>
      <c r="B8" s="1460"/>
      <c r="C8" s="1460"/>
      <c r="D8" s="1460"/>
      <c r="E8" s="1460"/>
      <c r="F8" s="1460"/>
      <c r="G8" s="1460"/>
      <c r="H8" s="976"/>
      <c r="I8" s="976"/>
      <c r="J8" s="115"/>
      <c r="K8" s="971"/>
      <c r="L8" s="1496"/>
      <c r="M8" s="1496"/>
      <c r="N8" s="1496"/>
      <c r="O8" s="1496"/>
      <c r="P8" s="1496"/>
      <c r="Q8" s="1496"/>
      <c r="R8" s="1496"/>
      <c r="AK8" s="358"/>
    </row>
    <row r="9" spans="1:37" ht="13.5" customHeight="1">
      <c r="A9" s="1496" t="s">
        <v>76</v>
      </c>
      <c r="B9" s="1496"/>
      <c r="C9" s="1496"/>
      <c r="D9" s="1496"/>
      <c r="E9" s="1496"/>
      <c r="F9" s="1496"/>
      <c r="G9" s="1496"/>
      <c r="H9" s="458"/>
      <c r="I9" s="458"/>
      <c r="J9" s="115"/>
      <c r="K9" s="451"/>
      <c r="L9" s="1496" t="s">
        <v>77</v>
      </c>
      <c r="M9" s="1496"/>
      <c r="N9" s="1496"/>
      <c r="O9" s="1496"/>
      <c r="P9" s="1496"/>
      <c r="Q9" s="1496"/>
      <c r="R9" s="1496"/>
      <c r="T9" s="1454" t="s">
        <v>181</v>
      </c>
      <c r="U9" s="1454"/>
      <c r="V9" s="1454"/>
      <c r="W9" s="1454"/>
      <c r="X9" s="1454"/>
      <c r="Y9" s="1454"/>
      <c r="Z9" s="1454"/>
      <c r="AA9" s="1454"/>
      <c r="AB9" s="1454"/>
      <c r="AC9" s="1454"/>
      <c r="AD9" s="1454"/>
      <c r="AE9" s="1454"/>
      <c r="AF9" s="1454"/>
      <c r="AG9" s="1454"/>
      <c r="AK9" s="358"/>
    </row>
    <row r="10" spans="1:37" ht="13.5" thickBot="1">
      <c r="A10" s="227"/>
      <c r="B10" s="1491" t="s">
        <v>11</v>
      </c>
      <c r="C10" s="1491"/>
      <c r="D10" s="1491"/>
      <c r="E10" s="1490" t="s">
        <v>12</v>
      </c>
      <c r="F10" s="1491"/>
      <c r="G10" s="1491"/>
      <c r="H10" s="659"/>
      <c r="I10" s="458"/>
      <c r="J10" s="116"/>
      <c r="K10" s="46"/>
      <c r="L10"/>
      <c r="AK10" s="358"/>
    </row>
    <row r="11" spans="1:37" ht="29.25" customHeight="1" thickBot="1">
      <c r="A11" s="226"/>
      <c r="B11" s="1122" t="s">
        <v>13</v>
      </c>
      <c r="C11" s="1122" t="s">
        <v>14</v>
      </c>
      <c r="D11" s="1246" t="s">
        <v>15</v>
      </c>
      <c r="E11" s="1122" t="s">
        <v>1145</v>
      </c>
      <c r="F11" s="1122" t="s">
        <v>14</v>
      </c>
      <c r="G11" s="1122" t="s">
        <v>16</v>
      </c>
      <c r="H11" s="659"/>
      <c r="I11" s="458"/>
      <c r="J11" s="117"/>
      <c r="K11" s="70"/>
      <c r="L11" s="54"/>
      <c r="AK11" s="358"/>
    </row>
    <row r="12" spans="1:37" ht="13.35" customHeight="1">
      <c r="A12" s="224" t="s">
        <v>1198</v>
      </c>
      <c r="B12" s="81">
        <v>2267398.497</v>
      </c>
      <c r="C12" s="81">
        <f>SUM(C41:C49)</f>
        <v>1840225.6700000002</v>
      </c>
      <c r="D12" s="223">
        <f>C12/B12</f>
        <v>0.8116022271492227</v>
      </c>
      <c r="E12" s="83">
        <f>'MEEIA Targets'!E17</f>
        <v>10577131.688000111</v>
      </c>
      <c r="F12" s="81">
        <f>C12*D19</f>
        <v>1840225.6700000002</v>
      </c>
      <c r="G12" s="222">
        <f>F12/E12</f>
        <v>0.17398154095857191</v>
      </c>
      <c r="H12" s="659"/>
      <c r="I12" s="458"/>
      <c r="J12" s="118"/>
      <c r="K12" s="69"/>
      <c r="L12" s="54"/>
      <c r="AK12" s="358"/>
    </row>
    <row r="13" spans="1:37" ht="13.35" customHeight="1">
      <c r="A13" s="224" t="s">
        <v>1199</v>
      </c>
      <c r="B13" s="81">
        <v>230.46940000000001</v>
      </c>
      <c r="C13" s="81">
        <f>SUM(F41:F49)</f>
        <v>191.73000000000002</v>
      </c>
      <c r="D13" s="221">
        <f>C13/B13</f>
        <v>0.83191087406831454</v>
      </c>
      <c r="E13" s="83">
        <f>'MEEIA Targets'!K17</f>
        <v>1542.9512273037219</v>
      </c>
      <c r="F13" s="81">
        <f>C13*D19</f>
        <v>191.73000000000002</v>
      </c>
      <c r="G13" s="156">
        <f>F13/E13</f>
        <v>0.12426186687381206</v>
      </c>
      <c r="H13" s="659"/>
      <c r="I13" s="458"/>
      <c r="J13" s="117"/>
      <c r="K13" s="70"/>
      <c r="L13" s="54"/>
      <c r="AK13" s="358"/>
    </row>
    <row r="14" spans="1:37" ht="13.35" customHeight="1">
      <c r="A14" s="155"/>
      <c r="B14"/>
      <c r="C14" s="81"/>
      <c r="D14" s="81"/>
      <c r="E14" s="156"/>
      <c r="F14" s="81"/>
      <c r="G14" s="156"/>
      <c r="H14" s="659"/>
      <c r="I14" s="657"/>
      <c r="J14" s="117"/>
      <c r="K14" s="70"/>
      <c r="L14" s="54"/>
      <c r="AK14" s="358"/>
    </row>
    <row r="15" spans="1:37" ht="13.35" customHeight="1">
      <c r="A15" s="1131" t="s">
        <v>1157</v>
      </c>
      <c r="B15"/>
      <c r="C15" s="81"/>
      <c r="D15" s="81"/>
      <c r="E15" s="156"/>
      <c r="F15" s="81"/>
      <c r="G15" s="156"/>
      <c r="H15" s="659"/>
      <c r="I15" s="657"/>
      <c r="J15" s="117"/>
      <c r="K15" s="70"/>
      <c r="L15" s="54"/>
      <c r="AK15" s="358"/>
    </row>
    <row r="16" spans="1:37" s="5" customFormat="1" ht="13.35" customHeight="1">
      <c r="A16" s="155"/>
      <c r="B16" s="81"/>
      <c r="C16" s="81"/>
      <c r="D16" s="156"/>
      <c r="E16" s="453"/>
      <c r="F16" s="453"/>
      <c r="G16" s="453"/>
      <c r="H16" s="453"/>
      <c r="I16" s="458"/>
      <c r="J16" s="116"/>
      <c r="K16" s="7"/>
      <c r="L16" s="38"/>
      <c r="V16"/>
      <c r="W16"/>
      <c r="AJ16"/>
      <c r="AK16" s="358"/>
    </row>
    <row r="17" spans="1:37" s="5" customFormat="1" ht="13.5" customHeight="1">
      <c r="A17" s="1496" t="s">
        <v>78</v>
      </c>
      <c r="B17" s="1496"/>
      <c r="C17" s="1496"/>
      <c r="D17" s="1496"/>
      <c r="E17" s="453"/>
      <c r="F17" s="453"/>
      <c r="G17" s="453"/>
      <c r="H17" s="458"/>
      <c r="I17" s="458"/>
      <c r="J17" s="119"/>
      <c r="K17" s="37"/>
      <c r="L17" s="37"/>
      <c r="V17"/>
      <c r="W17"/>
      <c r="AJ17"/>
      <c r="AK17" s="358"/>
    </row>
    <row r="18" spans="1:37" s="5" customFormat="1" ht="26.25" thickBot="1">
      <c r="A18" s="698" t="s">
        <v>37</v>
      </c>
      <c r="B18" s="699" t="s">
        <v>38</v>
      </c>
      <c r="C18" s="699" t="s">
        <v>39</v>
      </c>
      <c r="D18" s="699" t="s">
        <v>40</v>
      </c>
      <c r="E18" s="453"/>
      <c r="F18" s="458"/>
      <c r="G18" s="1375"/>
      <c r="H18" s="458"/>
      <c r="I18" s="458"/>
      <c r="J18" s="119"/>
      <c r="K18" s="37"/>
      <c r="L18" s="37"/>
      <c r="V18"/>
      <c r="W18"/>
      <c r="AJ18"/>
      <c r="AK18" s="358"/>
    </row>
    <row r="19" spans="1:37" s="5" customFormat="1" ht="13.5" thickTop="1">
      <c r="A19" s="1565" t="s">
        <v>1153</v>
      </c>
      <c r="B19" s="1565"/>
      <c r="C19" s="1565"/>
      <c r="D19" s="1164">
        <v>1</v>
      </c>
      <c r="E19" s="453"/>
      <c r="F19" s="458"/>
      <c r="G19" s="1376"/>
      <c r="H19" s="458"/>
      <c r="I19" s="458"/>
      <c r="J19" s="120"/>
      <c r="K19" s="45"/>
      <c r="L19" s="45"/>
      <c r="V19"/>
      <c r="W19"/>
      <c r="AJ19"/>
      <c r="AK19" s="358"/>
    </row>
    <row r="20" spans="1:37" s="5" customFormat="1" ht="13.35" customHeight="1">
      <c r="A20" s="159"/>
      <c r="B20" s="159"/>
      <c r="C20" s="159"/>
      <c r="D20" s="159"/>
      <c r="E20" s="659"/>
      <c r="F20" s="657"/>
      <c r="G20" s="657"/>
      <c r="H20" s="657"/>
      <c r="I20" s="657"/>
      <c r="J20" s="120"/>
      <c r="K20" s="45"/>
      <c r="L20" s="45"/>
      <c r="V20"/>
      <c r="W20"/>
      <c r="AJ20"/>
      <c r="AK20" s="358"/>
    </row>
    <row r="21" spans="1:37" s="5" customFormat="1" ht="13.35" customHeight="1">
      <c r="A21" s="159"/>
      <c r="B21" s="159"/>
      <c r="C21" s="159"/>
      <c r="D21" s="159"/>
      <c r="E21" s="659"/>
      <c r="F21" s="657"/>
      <c r="G21" s="657"/>
      <c r="H21" s="657"/>
      <c r="I21" s="657"/>
      <c r="J21" s="120"/>
      <c r="K21" s="45"/>
      <c r="L21" s="45"/>
      <c r="V21"/>
      <c r="W21"/>
      <c r="AJ21"/>
      <c r="AK21" s="358"/>
    </row>
    <row r="22" spans="1:37" s="5" customFormat="1" ht="13.35" customHeight="1">
      <c r="A22" s="159"/>
      <c r="B22" s="159"/>
      <c r="C22" s="159"/>
      <c r="D22" s="159"/>
      <c r="E22" s="458"/>
      <c r="F22" s="1245"/>
      <c r="G22" s="458"/>
      <c r="H22" s="458"/>
      <c r="I22" s="458"/>
      <c r="J22" s="116"/>
      <c r="K22" s="7"/>
      <c r="L22" s="46"/>
      <c r="V22"/>
      <c r="W22"/>
      <c r="AJ22"/>
      <c r="AK22" s="358"/>
    </row>
    <row r="23" spans="1:37" s="5" customFormat="1" ht="13.5" customHeight="1">
      <c r="A23" s="1567" t="s">
        <v>1200</v>
      </c>
      <c r="B23" s="1568"/>
      <c r="C23" s="1568"/>
      <c r="D23" s="1568"/>
      <c r="E23" s="458"/>
      <c r="F23" s="458"/>
      <c r="G23" s="458"/>
      <c r="H23" s="458"/>
      <c r="I23" s="458"/>
      <c r="J23" s="247"/>
      <c r="K23"/>
      <c r="L23"/>
      <c r="M23"/>
      <c r="N23"/>
      <c r="O23"/>
      <c r="P23"/>
      <c r="Q23"/>
      <c r="R23"/>
      <c r="S23"/>
      <c r="V23"/>
      <c r="W23"/>
      <c r="AJ23"/>
      <c r="AK23" s="358"/>
    </row>
    <row r="24" spans="1:37" ht="12.75" customHeight="1">
      <c r="A24" s="243"/>
      <c r="B24" s="1498" t="s">
        <v>11</v>
      </c>
      <c r="C24" s="1498"/>
      <c r="D24" s="1498"/>
      <c r="E24" s="1498"/>
      <c r="F24" s="458"/>
      <c r="G24" s="458"/>
      <c r="H24" s="458"/>
      <c r="I24" s="458"/>
      <c r="J24" s="115"/>
      <c r="K24" s="451"/>
      <c r="L24" s="451"/>
    </row>
    <row r="25" spans="1:37" ht="39" thickBot="1">
      <c r="A25" s="153" t="s">
        <v>80</v>
      </c>
      <c r="B25" s="166" t="s">
        <v>113</v>
      </c>
      <c r="C25" s="166" t="s">
        <v>116</v>
      </c>
      <c r="D25" s="166" t="s">
        <v>183</v>
      </c>
      <c r="E25" s="1227" t="s">
        <v>1296</v>
      </c>
      <c r="F25" s="458"/>
      <c r="H25" s="458"/>
      <c r="I25" s="458"/>
      <c r="J25" s="116"/>
      <c r="K25" s="46"/>
      <c r="L25"/>
    </row>
    <row r="26" spans="1:37" ht="13.35" customHeight="1">
      <c r="A26" s="241" t="s">
        <v>87</v>
      </c>
      <c r="B26" s="81">
        <f>C41+C46+C49</f>
        <v>1714743.05</v>
      </c>
      <c r="C26" s="81">
        <f>F41+F46+F49</f>
        <v>168.75</v>
      </c>
      <c r="D26" s="240">
        <f>B26/SUM(B$26:B$30)</f>
        <v>0.93181128703633387</v>
      </c>
      <c r="E26" s="1260">
        <f>C26/SUM(C$26:C$30)</f>
        <v>0.88014395243310906</v>
      </c>
      <c r="F26" s="458"/>
      <c r="G26" s="458"/>
      <c r="H26" s="458"/>
      <c r="I26" s="458"/>
      <c r="J26" s="117"/>
      <c r="K26" s="70"/>
      <c r="L26" s="54"/>
    </row>
    <row r="27" spans="1:37" ht="13.35" customHeight="1">
      <c r="A27" s="242" t="s">
        <v>184</v>
      </c>
      <c r="B27" s="81">
        <f>C44+C45</f>
        <v>27310.11</v>
      </c>
      <c r="C27" s="1377">
        <f>F44+F45</f>
        <v>13.7</v>
      </c>
      <c r="D27" s="240">
        <f>B27/SUM(B$26:B$30)</f>
        <v>1.4840630931966078E-2</v>
      </c>
      <c r="E27" s="1260">
        <f t="shared" ref="E27:E31" si="0">C27/SUM(C$26:C$30)</f>
        <v>7.1454649767902778E-2</v>
      </c>
      <c r="F27" s="458"/>
      <c r="G27" s="458"/>
      <c r="H27" s="458"/>
      <c r="I27" s="458"/>
      <c r="J27" s="117"/>
      <c r="K27" s="70"/>
      <c r="L27" s="54"/>
    </row>
    <row r="28" spans="1:37" ht="13.35" customHeight="1">
      <c r="A28" s="242" t="s">
        <v>1049</v>
      </c>
      <c r="B28" s="81">
        <f>C47</f>
        <v>4635</v>
      </c>
      <c r="C28" s="1377">
        <f>F47</f>
        <v>0.52</v>
      </c>
      <c r="D28" s="240">
        <f>B28/SUM(B$26:B$30)</f>
        <v>2.5187128272153706E-3</v>
      </c>
      <c r="E28" s="1260">
        <f t="shared" si="0"/>
        <v>2.7121472904605439E-3</v>
      </c>
      <c r="F28" s="458"/>
      <c r="G28" s="458"/>
      <c r="H28" s="458"/>
      <c r="I28" s="458"/>
      <c r="J28" s="118"/>
      <c r="K28" s="69"/>
      <c r="L28" s="38"/>
      <c r="M28" s="5"/>
      <c r="N28" s="5"/>
      <c r="O28" s="5"/>
      <c r="P28" s="5"/>
      <c r="Q28" s="5"/>
      <c r="R28" s="5"/>
    </row>
    <row r="29" spans="1:37" ht="13.35" customHeight="1">
      <c r="A29" s="241" t="s">
        <v>185</v>
      </c>
      <c r="B29" s="81">
        <f>C43</f>
        <v>7134.43</v>
      </c>
      <c r="C29" s="1377">
        <f>F43</f>
        <v>0.81</v>
      </c>
      <c r="D29" s="240">
        <f>B29/SUM(B$26:B$30)</f>
        <v>3.8769321156138419E-3</v>
      </c>
      <c r="E29" s="1260">
        <f t="shared" si="0"/>
        <v>4.2246909716789236E-3</v>
      </c>
      <c r="F29" s="458"/>
      <c r="G29" s="458"/>
      <c r="H29" s="458"/>
      <c r="I29" s="458"/>
      <c r="J29" s="117"/>
      <c r="K29" s="70"/>
      <c r="L29" s="1495" t="s">
        <v>162</v>
      </c>
      <c r="M29" s="1495"/>
      <c r="N29" s="1495"/>
      <c r="O29" s="1495"/>
      <c r="P29" s="1495"/>
      <c r="Q29" s="1495"/>
      <c r="R29" s="1495"/>
    </row>
    <row r="30" spans="1:37" s="5" customFormat="1" ht="13.35" customHeight="1">
      <c r="A30" s="241" t="s">
        <v>186</v>
      </c>
      <c r="B30" s="81">
        <f>C48+C42</f>
        <v>86403.08</v>
      </c>
      <c r="C30" s="1377">
        <f>F42+F48</f>
        <v>7.95</v>
      </c>
      <c r="D30" s="240">
        <f>B30/SUM(B$26:B$30)</f>
        <v>4.695243708887073E-2</v>
      </c>
      <c r="E30" s="1260">
        <f t="shared" si="0"/>
        <v>4.1464559536848695E-2</v>
      </c>
      <c r="F30" s="458"/>
      <c r="G30" s="458"/>
      <c r="H30" s="458"/>
      <c r="I30" s="458"/>
      <c r="J30" s="116"/>
      <c r="K30" s="7"/>
      <c r="L30" s="37"/>
    </row>
    <row r="31" spans="1:37" s="5" customFormat="1" ht="13.35" customHeight="1">
      <c r="A31" s="1378" t="s">
        <v>69</v>
      </c>
      <c r="B31" s="1357">
        <f>SUM(B26:B30)</f>
        <v>1840225.6700000002</v>
      </c>
      <c r="C31" s="1357">
        <f>SUM(C26:C30)</f>
        <v>191.73</v>
      </c>
      <c r="D31" s="1379">
        <f>B31/SUM(B$26:B$30)</f>
        <v>1</v>
      </c>
      <c r="E31" s="1380">
        <f t="shared" si="0"/>
        <v>1</v>
      </c>
      <c r="F31" s="458"/>
      <c r="G31" s="458"/>
      <c r="H31" s="458"/>
      <c r="I31" s="458"/>
      <c r="J31" s="119"/>
      <c r="K31" s="37"/>
      <c r="L31" s="48"/>
      <c r="P31" s="19"/>
      <c r="Q31" s="29"/>
      <c r="R31" s="30"/>
      <c r="T31" s="1564"/>
      <c r="U31" s="1564"/>
      <c r="V31" s="1564"/>
      <c r="W31" s="1564"/>
      <c r="X31" s="1564"/>
      <c r="Y31" s="1564"/>
      <c r="Z31" s="1564"/>
      <c r="AA31" s="1564"/>
      <c r="AB31" s="1564"/>
      <c r="AC31" s="1564"/>
      <c r="AD31" s="1564"/>
      <c r="AE31" s="1564"/>
      <c r="AF31" s="1564"/>
      <c r="AG31" s="1564"/>
      <c r="AJ31" s="359"/>
      <c r="AK31" s="360"/>
    </row>
    <row r="32" spans="1:37" s="1361" customFormat="1" ht="13.35" customHeight="1">
      <c r="A32" s="1378"/>
      <c r="B32" s="1357"/>
      <c r="C32" s="1357"/>
      <c r="D32" s="1379"/>
      <c r="E32" s="1380"/>
      <c r="F32" s="1360"/>
      <c r="G32" s="1360"/>
      <c r="H32" s="1360"/>
      <c r="I32" s="1360"/>
      <c r="J32" s="119"/>
      <c r="K32" s="37"/>
      <c r="L32" s="48"/>
      <c r="P32" s="19"/>
      <c r="Q32" s="29"/>
      <c r="R32" s="30"/>
      <c r="T32" s="1362"/>
      <c r="U32" s="1362"/>
      <c r="V32" s="1362"/>
      <c r="W32" s="1362"/>
      <c r="X32" s="1362"/>
      <c r="Y32" s="1362"/>
      <c r="Z32" s="1362"/>
      <c r="AA32" s="1362"/>
      <c r="AB32" s="1362"/>
      <c r="AC32" s="1362"/>
      <c r="AD32" s="1362"/>
      <c r="AE32" s="1362"/>
      <c r="AF32" s="1362"/>
      <c r="AG32" s="1362"/>
      <c r="AJ32" s="359"/>
      <c r="AK32" s="360"/>
    </row>
    <row r="33" spans="1:37" s="5" customFormat="1">
      <c r="A33" s="1131" t="s">
        <v>1157</v>
      </c>
      <c r="B33" s="143"/>
      <c r="C33" s="159"/>
      <c r="D33" s="159"/>
      <c r="E33" s="458"/>
      <c r="F33" s="458"/>
      <c r="G33" s="458"/>
      <c r="H33" s="458"/>
      <c r="I33" s="458"/>
      <c r="J33" s="119"/>
      <c r="K33" s="37"/>
      <c r="L33" s="48"/>
      <c r="P33" s="19"/>
      <c r="Q33" s="29"/>
      <c r="R33" s="30"/>
      <c r="AJ33" s="359"/>
      <c r="AK33" s="360"/>
    </row>
    <row r="34" spans="1:37" s="5" customFormat="1">
      <c r="A34" s="159"/>
      <c r="B34" s="143"/>
      <c r="C34" s="159"/>
      <c r="D34" s="159"/>
      <c r="E34" s="458"/>
      <c r="F34" s="458"/>
      <c r="G34" s="458"/>
      <c r="H34" s="458"/>
      <c r="I34" s="458"/>
      <c r="J34" s="121"/>
      <c r="K34" s="47"/>
      <c r="L34" s="40"/>
      <c r="P34" s="21"/>
      <c r="S34" s="20"/>
      <c r="T34" s="1564" t="s">
        <v>187</v>
      </c>
      <c r="U34" s="1564"/>
      <c r="V34" s="1564"/>
      <c r="W34" s="1564"/>
      <c r="X34" s="1564"/>
      <c r="Y34" s="1564"/>
      <c r="Z34" s="1564"/>
      <c r="AA34" s="1564"/>
      <c r="AB34" s="1564"/>
      <c r="AC34" s="1564"/>
      <c r="AD34" s="1564"/>
      <c r="AE34" s="1564"/>
      <c r="AF34" s="1564"/>
      <c r="AG34" s="1564"/>
      <c r="AJ34" s="359"/>
      <c r="AK34" s="360"/>
    </row>
    <row r="35" spans="1:37" s="5" customFormat="1" ht="5.25" customHeight="1">
      <c r="A35" s="1497"/>
      <c r="B35" s="1497"/>
      <c r="C35" s="1497"/>
      <c r="D35" s="1497"/>
      <c r="E35" s="1497"/>
      <c r="F35" s="1497"/>
      <c r="G35" s="1497"/>
      <c r="H35" s="1497"/>
      <c r="I35" s="1497"/>
      <c r="J35" s="121"/>
      <c r="K35" s="47"/>
      <c r="L35" s="45"/>
      <c r="S35" s="20"/>
      <c r="AJ35" s="359"/>
      <c r="AK35" s="360"/>
    </row>
    <row r="36" spans="1:37" s="5" customFormat="1">
      <c r="A36" s="1499"/>
      <c r="B36" s="1499"/>
      <c r="C36" s="1499"/>
      <c r="D36" s="1499"/>
      <c r="E36" s="1499"/>
      <c r="F36" s="1499"/>
      <c r="G36" s="1499"/>
      <c r="H36" s="160"/>
      <c r="I36" s="160"/>
      <c r="J36" s="122"/>
      <c r="K36" s="42"/>
      <c r="L36" s="37"/>
      <c r="AJ36" s="359"/>
      <c r="AK36" s="360"/>
    </row>
    <row r="37" spans="1:37" s="5" customFormat="1" ht="15.75">
      <c r="A37" s="1460" t="s">
        <v>1155</v>
      </c>
      <c r="B37" s="1460"/>
      <c r="C37" s="1460"/>
      <c r="D37" s="1460"/>
      <c r="E37" s="1460"/>
      <c r="F37" s="1125"/>
      <c r="G37" s="1125"/>
      <c r="H37" s="458"/>
      <c r="I37" s="458"/>
      <c r="J37" s="120"/>
      <c r="K37" s="45"/>
      <c r="L37" s="37"/>
      <c r="AJ37" s="359"/>
      <c r="AK37" s="360"/>
    </row>
    <row r="38" spans="1:37" s="5" customFormat="1" ht="12.75" customHeight="1">
      <c r="A38" s="1566"/>
      <c r="B38" s="1566"/>
      <c r="C38" s="1566"/>
      <c r="D38" s="1566"/>
      <c r="E38" s="1566"/>
      <c r="F38" s="1566"/>
      <c r="G38" s="1566"/>
      <c r="H38" s="50"/>
      <c r="I38" s="50"/>
      <c r="J38" s="119"/>
      <c r="K38" s="37"/>
      <c r="AJ38" s="359"/>
      <c r="AK38" s="360"/>
    </row>
    <row r="39" spans="1:37" s="5" customFormat="1">
      <c r="A39" s="1496" t="s">
        <v>161</v>
      </c>
      <c r="B39" s="1496"/>
      <c r="C39" s="1496"/>
      <c r="D39" s="1496"/>
      <c r="E39" s="1496"/>
      <c r="F39" s="1496"/>
      <c r="G39" s="1496"/>
      <c r="H39" s="451"/>
      <c r="I39" s="437"/>
      <c r="J39" s="119"/>
      <c r="K39" s="37"/>
      <c r="AJ39" s="359"/>
      <c r="AK39" s="360"/>
    </row>
    <row r="40" spans="1:37" s="5" customFormat="1" ht="25.5" customHeight="1">
      <c r="A40" s="298" t="s">
        <v>1137</v>
      </c>
      <c r="B40" s="298" t="s">
        <v>1355</v>
      </c>
      <c r="C40" s="298" t="s">
        <v>113</v>
      </c>
      <c r="D40" s="298" t="s">
        <v>1044</v>
      </c>
      <c r="E40" s="298" t="s">
        <v>1356</v>
      </c>
      <c r="F40" s="298" t="s">
        <v>116</v>
      </c>
      <c r="G40" s="298" t="s">
        <v>1045</v>
      </c>
      <c r="H40" s="298" t="s">
        <v>129</v>
      </c>
      <c r="J40" s="119"/>
      <c r="K40" s="37"/>
      <c r="L40" s="37"/>
      <c r="AJ40" s="359"/>
      <c r="AK40" s="360"/>
    </row>
    <row r="41" spans="1:37" s="5" customFormat="1" ht="38.25">
      <c r="A41" s="245" t="s">
        <v>188</v>
      </c>
      <c r="B41" s="83">
        <v>43520.27</v>
      </c>
      <c r="C41" s="83">
        <v>40804.19</v>
      </c>
      <c r="D41" s="623">
        <f>IFERROR(C41/B41, "NA")</f>
        <v>0.93759046072094698</v>
      </c>
      <c r="E41" s="1381">
        <v>4.4000000000000004</v>
      </c>
      <c r="F41" s="1381">
        <v>4.01</v>
      </c>
      <c r="G41" s="623">
        <f t="shared" ref="G41:G49" si="1">IFERROR(F41/E41, "NA")</f>
        <v>0.91136363636363626</v>
      </c>
      <c r="H41" s="1185" t="s">
        <v>1215</v>
      </c>
      <c r="I41" s="99"/>
      <c r="J41" s="119"/>
      <c r="K41" s="37"/>
      <c r="L41" s="37"/>
      <c r="AJ41" s="359"/>
      <c r="AK41" s="360"/>
    </row>
    <row r="42" spans="1:37" s="5" customFormat="1" ht="51">
      <c r="A42" s="245" t="s">
        <v>189</v>
      </c>
      <c r="B42" s="83">
        <v>49793.89</v>
      </c>
      <c r="C42" s="83">
        <v>83246.8</v>
      </c>
      <c r="D42" s="623">
        <f t="shared" ref="D42:D49" si="2">IFERROR(C42/B42, "NA")</f>
        <v>1.6718276077647278</v>
      </c>
      <c r="E42" s="1381">
        <v>3.64</v>
      </c>
      <c r="F42" s="1381">
        <v>7.66</v>
      </c>
      <c r="G42" s="623">
        <f t="shared" si="1"/>
        <v>2.1043956043956045</v>
      </c>
      <c r="H42" s="1185" t="s">
        <v>1216</v>
      </c>
      <c r="I42" s="99"/>
      <c r="J42" s="119"/>
      <c r="K42" s="37"/>
      <c r="L42" s="37"/>
      <c r="AJ42" s="359"/>
      <c r="AK42" s="360"/>
    </row>
    <row r="43" spans="1:37" s="5" customFormat="1" ht="25.5">
      <c r="A43" s="245" t="s">
        <v>190</v>
      </c>
      <c r="B43" s="83">
        <v>7329.53</v>
      </c>
      <c r="C43" s="83">
        <v>7134.43</v>
      </c>
      <c r="D43" s="623">
        <f t="shared" si="2"/>
        <v>0.97338164930084203</v>
      </c>
      <c r="E43" s="1382">
        <v>0.84</v>
      </c>
      <c r="F43" s="1382">
        <v>0.81</v>
      </c>
      <c r="G43" s="623">
        <f t="shared" si="1"/>
        <v>0.96428571428571441</v>
      </c>
      <c r="H43" s="1185" t="s">
        <v>385</v>
      </c>
      <c r="I43" s="100"/>
      <c r="J43" s="119"/>
      <c r="K43" s="37"/>
      <c r="L43" s="450"/>
      <c r="AJ43" s="359"/>
      <c r="AK43" s="360"/>
    </row>
    <row r="44" spans="1:37" s="5" customFormat="1" ht="38.25">
      <c r="A44" s="245" t="s">
        <v>192</v>
      </c>
      <c r="B44" s="83">
        <v>4694.1899999999969</v>
      </c>
      <c r="C44" s="1372">
        <v>5469.26</v>
      </c>
      <c r="D44" s="623">
        <f t="shared" si="2"/>
        <v>1.165112617938346</v>
      </c>
      <c r="E44" s="1382">
        <v>0.59</v>
      </c>
      <c r="F44" s="1382">
        <v>8.59</v>
      </c>
      <c r="G44" s="623">
        <f t="shared" si="1"/>
        <v>14.559322033898306</v>
      </c>
      <c r="H44" s="1185" t="s">
        <v>1358</v>
      </c>
      <c r="I44" s="100"/>
      <c r="J44" s="119"/>
      <c r="K44" s="37"/>
      <c r="L44" s="37"/>
    </row>
    <row r="45" spans="1:37" s="5" customFormat="1" ht="38.25">
      <c r="A45" s="245" t="s">
        <v>191</v>
      </c>
      <c r="B45" s="83">
        <v>9726.7000000000007</v>
      </c>
      <c r="C45" s="1372">
        <v>21840.85</v>
      </c>
      <c r="D45" s="623">
        <f t="shared" si="2"/>
        <v>2.2454532369662883</v>
      </c>
      <c r="E45" s="1383">
        <v>1.23</v>
      </c>
      <c r="F45" s="1383">
        <v>5.1100000000000003</v>
      </c>
      <c r="G45" s="623">
        <f t="shared" si="1"/>
        <v>4.1544715447154479</v>
      </c>
      <c r="H45" s="1185" t="s">
        <v>1358</v>
      </c>
      <c r="I45" s="101"/>
      <c r="J45" s="119"/>
      <c r="K45" s="37"/>
      <c r="L45" s="1531" t="s">
        <v>193</v>
      </c>
      <c r="M45" s="1531"/>
      <c r="N45" s="1531"/>
      <c r="O45" s="1531"/>
      <c r="P45" s="1531"/>
      <c r="Q45" s="1531"/>
      <c r="R45" s="1531"/>
    </row>
    <row r="46" spans="1:37" s="5" customFormat="1" ht="38.25">
      <c r="A46" s="245" t="s">
        <v>194</v>
      </c>
      <c r="B46" s="83">
        <v>2138730.0499999998</v>
      </c>
      <c r="C46" s="1372">
        <v>1658203.75</v>
      </c>
      <c r="D46" s="623">
        <f t="shared" si="2"/>
        <v>0.77532166810860503</v>
      </c>
      <c r="E46" s="1381">
        <v>216.97</v>
      </c>
      <c r="F46" s="1381">
        <v>163.15</v>
      </c>
      <c r="G46" s="623">
        <f t="shared" si="1"/>
        <v>0.75194727381665671</v>
      </c>
      <c r="H46" s="1185" t="s">
        <v>1217</v>
      </c>
      <c r="I46" s="99"/>
      <c r="J46" s="119"/>
      <c r="K46" s="37"/>
      <c r="L46" s="37"/>
    </row>
    <row r="47" spans="1:37" s="5" customFormat="1">
      <c r="A47" s="246" t="s">
        <v>195</v>
      </c>
      <c r="B47" s="83">
        <v>3317.8500000000004</v>
      </c>
      <c r="C47" s="1372">
        <v>4635</v>
      </c>
      <c r="D47" s="623">
        <f t="shared" si="2"/>
        <v>1.3969890139698899</v>
      </c>
      <c r="E47" s="1381">
        <v>0.23</v>
      </c>
      <c r="F47" s="1381">
        <v>0.52</v>
      </c>
      <c r="G47" s="623">
        <f t="shared" si="1"/>
        <v>2.2608695652173911</v>
      </c>
      <c r="H47" s="1185" t="s">
        <v>1218</v>
      </c>
      <c r="I47" s="99"/>
      <c r="J47" s="119"/>
      <c r="K47" s="37"/>
      <c r="L47" s="37"/>
    </row>
    <row r="48" spans="1:37" s="5" customFormat="1" ht="25.5">
      <c r="A48" s="245" t="s">
        <v>196</v>
      </c>
      <c r="B48" s="83">
        <v>1887.92</v>
      </c>
      <c r="C48" s="1374">
        <v>3156.28</v>
      </c>
      <c r="D48" s="623">
        <f t="shared" si="2"/>
        <v>1.6718293148014747</v>
      </c>
      <c r="E48" s="1382">
        <v>0.14000000000000001</v>
      </c>
      <c r="F48" s="1382">
        <v>0.28999999999999998</v>
      </c>
      <c r="G48" s="623">
        <f t="shared" si="1"/>
        <v>2.0714285714285712</v>
      </c>
      <c r="H48" s="1185" t="s">
        <v>1219</v>
      </c>
      <c r="I48" s="100"/>
      <c r="J48" s="119"/>
      <c r="K48" s="37"/>
      <c r="L48" s="37"/>
    </row>
    <row r="49" spans="1:18" s="5" customFormat="1" ht="38.25">
      <c r="A49" s="244" t="s">
        <v>197</v>
      </c>
      <c r="B49" s="625">
        <v>9143.57</v>
      </c>
      <c r="C49" s="1373">
        <v>15735.11</v>
      </c>
      <c r="D49" s="624">
        <f t="shared" si="2"/>
        <v>1.7208934803364551</v>
      </c>
      <c r="E49" s="1384">
        <v>0.27</v>
      </c>
      <c r="F49" s="1384">
        <v>1.59</v>
      </c>
      <c r="G49" s="624">
        <f t="shared" si="1"/>
        <v>5.8888888888888884</v>
      </c>
      <c r="H49" s="1319" t="s">
        <v>1220</v>
      </c>
      <c r="I49" s="99"/>
      <c r="J49" s="119"/>
      <c r="K49" s="37"/>
      <c r="L49" s="37"/>
    </row>
    <row r="50" spans="1:18" s="5" customFormat="1">
      <c r="A50" s="438" t="s">
        <v>69</v>
      </c>
      <c r="B50" s="194">
        <f>SUM(B41:B49)</f>
        <v>2268143.9699999997</v>
      </c>
      <c r="C50" s="194">
        <f>SUM(C41:C49)</f>
        <v>1840225.6700000002</v>
      </c>
      <c r="D50" s="44">
        <f>C50/B50</f>
        <v>0.8113354770861394</v>
      </c>
      <c r="E50" s="194">
        <f>SUM(E41:E49)</f>
        <v>228.30999999999997</v>
      </c>
      <c r="F50" s="194">
        <f>SUM(F41:F49)</f>
        <v>191.73000000000002</v>
      </c>
      <c r="G50" s="44">
        <f>F50/E50</f>
        <v>0.83977924751434474</v>
      </c>
      <c r="H50" s="51"/>
      <c r="I50" s="51"/>
      <c r="J50" s="119"/>
      <c r="K50" s="37"/>
      <c r="L50" s="37"/>
    </row>
    <row r="51" spans="1:18" s="1361" customFormat="1">
      <c r="A51" s="1362"/>
      <c r="B51" s="194"/>
      <c r="C51" s="194"/>
      <c r="D51" s="44"/>
      <c r="E51" s="194"/>
      <c r="F51" s="194"/>
      <c r="G51" s="44"/>
      <c r="H51" s="51"/>
      <c r="I51" s="51"/>
      <c r="J51" s="119"/>
      <c r="K51" s="37"/>
      <c r="L51" s="37"/>
    </row>
    <row r="52" spans="1:18" s="5" customFormat="1">
      <c r="A52" s="1131" t="s">
        <v>1157</v>
      </c>
      <c r="B52" s="53"/>
      <c r="C52" s="53"/>
      <c r="D52" s="53"/>
      <c r="E52" s="53"/>
      <c r="F52" s="53"/>
      <c r="G52" s="53"/>
      <c r="H52" s="53"/>
      <c r="I52" s="53"/>
      <c r="J52" s="119"/>
      <c r="K52" s="37"/>
      <c r="L52" s="37"/>
    </row>
    <row r="53" spans="1:18" s="5" customFormat="1">
      <c r="A53" s="1338" t="s">
        <v>1357</v>
      </c>
      <c r="B53" s="53"/>
      <c r="C53" s="53"/>
      <c r="D53" s="53"/>
      <c r="E53" s="53"/>
      <c r="F53" s="53"/>
      <c r="G53" s="53"/>
      <c r="H53" s="53"/>
      <c r="I53" s="53"/>
      <c r="J53" s="119"/>
      <c r="K53" s="37"/>
      <c r="L53" s="37"/>
    </row>
    <row r="54" spans="1:18" s="5" customFormat="1">
      <c r="B54" s="8"/>
      <c r="C54" s="37"/>
      <c r="D54" s="37"/>
      <c r="E54" s="37"/>
      <c r="F54" s="37"/>
      <c r="G54" s="37"/>
      <c r="H54" s="37"/>
      <c r="I54" s="37"/>
      <c r="J54" s="119"/>
      <c r="K54" s="37"/>
      <c r="L54" s="37"/>
    </row>
    <row r="55" spans="1:18" s="5" customFormat="1">
      <c r="A55" s="1531" t="s">
        <v>198</v>
      </c>
      <c r="B55" s="1531"/>
      <c r="C55" s="1531"/>
      <c r="D55" s="37"/>
      <c r="E55" s="37"/>
      <c r="F55" s="37"/>
      <c r="G55" s="37"/>
      <c r="H55" s="37"/>
      <c r="I55" s="37"/>
      <c r="J55" s="119"/>
      <c r="K55" s="37"/>
      <c r="L55" s="37"/>
    </row>
    <row r="56" spans="1:18" s="5" customFormat="1" ht="39" thickBot="1">
      <c r="A56" s="95" t="s">
        <v>80</v>
      </c>
      <c r="B56" s="669" t="s">
        <v>199</v>
      </c>
      <c r="C56" s="235"/>
      <c r="D56" s="235"/>
      <c r="E56" s="52"/>
      <c r="F56" s="52"/>
      <c r="G56" s="52"/>
      <c r="H56" s="52"/>
      <c r="I56" s="52"/>
      <c r="J56" s="119"/>
      <c r="K56" s="37"/>
      <c r="L56" s="37"/>
    </row>
    <row r="57" spans="1:18" s="5" customFormat="1">
      <c r="A57" s="246" t="s">
        <v>87</v>
      </c>
      <c r="B57" s="83">
        <v>77048</v>
      </c>
      <c r="C57" s="235"/>
      <c r="D57" s="37"/>
      <c r="E57" s="188"/>
      <c r="F57" s="52"/>
      <c r="G57" s="52"/>
      <c r="H57" s="52"/>
      <c r="I57" s="52"/>
      <c r="J57" s="119"/>
      <c r="K57" s="37"/>
      <c r="L57" s="37"/>
    </row>
    <row r="58" spans="1:18" s="1361" customFormat="1">
      <c r="A58" s="626" t="s">
        <v>184</v>
      </c>
      <c r="B58" s="83">
        <v>341</v>
      </c>
      <c r="C58" s="235"/>
      <c r="D58" s="37"/>
      <c r="E58" s="37"/>
      <c r="F58" s="52"/>
      <c r="G58" s="52"/>
      <c r="H58" s="52"/>
      <c r="I58" s="52"/>
      <c r="J58" s="119"/>
      <c r="K58" s="37"/>
      <c r="L58" s="37"/>
    </row>
    <row r="59" spans="1:18" s="5" customFormat="1">
      <c r="A59" s="626" t="s">
        <v>1049</v>
      </c>
      <c r="B59" s="83">
        <v>45</v>
      </c>
      <c r="C59" s="235"/>
      <c r="D59" s="37"/>
      <c r="E59" s="37"/>
      <c r="F59" s="52"/>
      <c r="G59" s="52"/>
      <c r="H59" s="52"/>
      <c r="I59" s="52"/>
      <c r="J59" s="119"/>
      <c r="K59" s="37"/>
      <c r="L59" s="37"/>
    </row>
    <row r="60" spans="1:18" s="5" customFormat="1">
      <c r="A60" s="627" t="s">
        <v>185</v>
      </c>
      <c r="B60" s="83">
        <v>99</v>
      </c>
      <c r="C60" s="235"/>
      <c r="D60" s="37"/>
      <c r="E60" s="37"/>
      <c r="F60" s="52"/>
      <c r="G60" s="52"/>
      <c r="H60" s="52"/>
      <c r="I60" s="52"/>
      <c r="J60" s="119"/>
      <c r="K60" s="37"/>
      <c r="L60" s="52"/>
      <c r="M60"/>
      <c r="N60"/>
      <c r="O60"/>
      <c r="P60"/>
      <c r="Q60"/>
      <c r="R60"/>
    </row>
    <row r="61" spans="1:18" s="5" customFormat="1">
      <c r="A61" s="628" t="s">
        <v>186</v>
      </c>
      <c r="B61" s="625">
        <v>219</v>
      </c>
      <c r="C61" s="235"/>
      <c r="D61" s="37"/>
      <c r="E61" s="37"/>
      <c r="F61" s="52"/>
      <c r="G61" s="52"/>
      <c r="H61" s="52"/>
      <c r="I61" s="52"/>
      <c r="J61" s="119"/>
      <c r="K61" s="37"/>
      <c r="L61" s="52"/>
      <c r="M61"/>
      <c r="N61"/>
      <c r="O61"/>
      <c r="P61"/>
      <c r="Q61"/>
      <c r="R61"/>
    </row>
    <row r="62" spans="1:18" s="5" customFormat="1">
      <c r="A62" s="168"/>
      <c r="B62" s="98"/>
      <c r="C62" s="98"/>
      <c r="D62" s="37"/>
      <c r="E62" s="37"/>
      <c r="F62" s="52"/>
      <c r="G62" s="52"/>
      <c r="H62" s="52"/>
      <c r="I62" s="52"/>
      <c r="J62" s="119"/>
      <c r="K62" s="37"/>
      <c r="L62" s="1438" t="s">
        <v>198</v>
      </c>
      <c r="M62" s="1438"/>
      <c r="N62" s="1438"/>
      <c r="O62" s="1438"/>
      <c r="P62" s="1438"/>
      <c r="Q62" s="1438"/>
      <c r="R62" s="1438"/>
    </row>
    <row r="63" spans="1:18" ht="13.5" customHeight="1">
      <c r="A63" s="1131" t="s">
        <v>1157</v>
      </c>
      <c r="B63" s="98"/>
      <c r="C63" s="98"/>
      <c r="D63" s="37"/>
      <c r="E63" s="37"/>
    </row>
    <row r="64" spans="1:18">
      <c r="A64" s="168"/>
      <c r="B64" s="98"/>
      <c r="C64" s="98"/>
      <c r="D64" s="37"/>
      <c r="E64" s="37"/>
    </row>
    <row r="65" spans="1:12">
      <c r="A65" s="1568" t="s">
        <v>182</v>
      </c>
      <c r="B65" s="1568"/>
      <c r="C65" s="1568"/>
      <c r="D65" s="1568"/>
      <c r="E65" s="1568"/>
      <c r="F65" s="1568"/>
      <c r="G65" s="1568"/>
    </row>
    <row r="66" spans="1:12" ht="13.5" thickBot="1">
      <c r="A66" s="243"/>
      <c r="B66" s="1491" t="s">
        <v>11</v>
      </c>
      <c r="C66" s="1491"/>
      <c r="D66" s="1492"/>
      <c r="E66" s="1491" t="s">
        <v>11</v>
      </c>
      <c r="F66" s="1491"/>
      <c r="G66" s="1491"/>
      <c r="H66" s="235"/>
    </row>
    <row r="67" spans="1:12" ht="13.5" thickBot="1">
      <c r="A67" s="153" t="s">
        <v>200</v>
      </c>
      <c r="B67" s="669" t="s">
        <v>112</v>
      </c>
      <c r="C67" s="669" t="s">
        <v>113</v>
      </c>
      <c r="D67" s="225" t="s">
        <v>15</v>
      </c>
      <c r="E67" s="669" t="s">
        <v>115</v>
      </c>
      <c r="F67" s="669" t="s">
        <v>116</v>
      </c>
      <c r="G67" s="669" t="s">
        <v>15</v>
      </c>
      <c r="H67" s="235"/>
    </row>
    <row r="68" spans="1:12">
      <c r="A68" s="627" t="s">
        <v>87</v>
      </c>
      <c r="B68" s="1385">
        <f>SUM(B41,B46,B49)</f>
        <v>2191393.8899999997</v>
      </c>
      <c r="C68" s="1385">
        <f>SUM(C41,C46,C49)</f>
        <v>1714743.05</v>
      </c>
      <c r="D68" s="630">
        <f t="shared" ref="D68:D72" si="3">IFERROR(C68/B68, "NA")</f>
        <v>0.78248965547677063</v>
      </c>
      <c r="E68" s="1390">
        <f>SUM(E41,E46,E49)</f>
        <v>221.64000000000001</v>
      </c>
      <c r="F68" s="1390">
        <f>SUM(F41,F46,F49)</f>
        <v>168.75</v>
      </c>
      <c r="G68" s="630">
        <f t="shared" ref="G68:G72" si="4">IFERROR(F68/E68, "NA")</f>
        <v>0.76136978884677853</v>
      </c>
      <c r="H68" s="235"/>
    </row>
    <row r="69" spans="1:12">
      <c r="A69" s="626" t="s">
        <v>184</v>
      </c>
      <c r="B69" s="1385">
        <f>SUM(B44,B45)</f>
        <v>14420.889999999998</v>
      </c>
      <c r="C69" s="1385">
        <f>SUM(C44,C45)</f>
        <v>27310.11</v>
      </c>
      <c r="D69" s="629">
        <f t="shared" si="3"/>
        <v>1.8937881087783073</v>
      </c>
      <c r="E69" s="1390">
        <f>SUM(E44,E45)</f>
        <v>1.8199999999999998</v>
      </c>
      <c r="F69" s="1390">
        <f>SUM(F44,F45)</f>
        <v>13.7</v>
      </c>
      <c r="G69" s="629">
        <f t="shared" si="4"/>
        <v>7.5274725274725274</v>
      </c>
      <c r="H69" s="235"/>
    </row>
    <row r="70" spans="1:12">
      <c r="A70" s="626" t="s">
        <v>1049</v>
      </c>
      <c r="B70" s="1385">
        <f>B47</f>
        <v>3317.8500000000004</v>
      </c>
      <c r="C70" s="1385">
        <f>C47</f>
        <v>4635</v>
      </c>
      <c r="D70" s="629">
        <f t="shared" si="3"/>
        <v>1.3969890139698899</v>
      </c>
      <c r="E70" s="1390">
        <f>E47</f>
        <v>0.23</v>
      </c>
      <c r="F70" s="1390">
        <f>F47</f>
        <v>0.52</v>
      </c>
      <c r="G70" s="629">
        <f t="shared" si="4"/>
        <v>2.2608695652173911</v>
      </c>
      <c r="H70" s="235"/>
    </row>
    <row r="71" spans="1:12">
      <c r="A71" s="627" t="s">
        <v>185</v>
      </c>
      <c r="B71" s="1385">
        <f>B43</f>
        <v>7329.53</v>
      </c>
      <c r="C71" s="1385">
        <f>C43</f>
        <v>7134.43</v>
      </c>
      <c r="D71" s="629">
        <f t="shared" si="3"/>
        <v>0.97338164930084203</v>
      </c>
      <c r="E71" s="1390">
        <f>E43</f>
        <v>0.84</v>
      </c>
      <c r="F71" s="1390">
        <f>F43</f>
        <v>0.81</v>
      </c>
      <c r="G71" s="629">
        <f t="shared" si="4"/>
        <v>0.96428571428571441</v>
      </c>
      <c r="H71" s="235"/>
    </row>
    <row r="72" spans="1:12">
      <c r="A72" s="628" t="s">
        <v>186</v>
      </c>
      <c r="B72" s="1386">
        <f>SUM(B48,B42)</f>
        <v>51681.81</v>
      </c>
      <c r="C72" s="1386">
        <f>SUM(C48,C42)</f>
        <v>86403.08</v>
      </c>
      <c r="D72" s="631">
        <f t="shared" si="3"/>
        <v>1.6718276701222345</v>
      </c>
      <c r="E72" s="1391">
        <f>SUM(E48,E42)</f>
        <v>3.7800000000000002</v>
      </c>
      <c r="F72" s="1391">
        <f>SUM(F48,F42)</f>
        <v>7.95</v>
      </c>
      <c r="G72" s="631">
        <f t="shared" si="4"/>
        <v>2.1031746031746033</v>
      </c>
      <c r="H72" s="235"/>
    </row>
    <row r="73" spans="1:12" s="1359" customFormat="1">
      <c r="A73" s="1387" t="s">
        <v>69</v>
      </c>
      <c r="B73" s="1388">
        <f>SUM(B68:B72)</f>
        <v>2268143.9699999997</v>
      </c>
      <c r="C73" s="1388">
        <f>SUM(C68:C72)</f>
        <v>1840225.6700000002</v>
      </c>
      <c r="D73" s="1389">
        <f>C73/B73</f>
        <v>0.8113354770861394</v>
      </c>
      <c r="E73" s="1388">
        <f>SUM(E68:E72)</f>
        <v>228.31</v>
      </c>
      <c r="F73" s="1388">
        <f>SUM(F68:F72)</f>
        <v>191.73</v>
      </c>
      <c r="G73" s="1389">
        <f>F73/E73</f>
        <v>0.83977924751434452</v>
      </c>
      <c r="H73" s="235"/>
      <c r="I73" s="52"/>
      <c r="J73" s="133"/>
      <c r="K73" s="52"/>
      <c r="L73" s="52"/>
    </row>
    <row r="74" spans="1:12">
      <c r="A74" s="5"/>
      <c r="B74" s="239"/>
      <c r="C74" s="238"/>
      <c r="D74" s="90"/>
      <c r="E74" s="37"/>
      <c r="F74" s="235"/>
      <c r="G74" s="235"/>
    </row>
    <row r="75" spans="1:12">
      <c r="A75" s="1131" t="s">
        <v>1157</v>
      </c>
      <c r="B75" s="239"/>
      <c r="C75" s="238"/>
      <c r="D75" s="90"/>
      <c r="E75" s="37"/>
    </row>
    <row r="76" spans="1:12">
      <c r="A76" s="5"/>
      <c r="B76" s="8"/>
      <c r="C76" s="37"/>
      <c r="D76" s="37"/>
      <c r="E76" s="37"/>
    </row>
    <row r="77" spans="1:12">
      <c r="A77" s="53"/>
      <c r="B77" s="8"/>
      <c r="C77" s="37"/>
      <c r="D77" s="37"/>
      <c r="E77" s="37"/>
    </row>
    <row r="78" spans="1:12">
      <c r="A78" s="5"/>
      <c r="B78" s="8"/>
      <c r="C78" s="37"/>
      <c r="D78" s="37"/>
      <c r="E78" s="37"/>
    </row>
    <row r="79" spans="1:12">
      <c r="A79" s="237"/>
      <c r="B79" s="236"/>
      <c r="C79" s="235"/>
      <c r="D79" s="235"/>
      <c r="E79" s="235"/>
    </row>
    <row r="86" ht="9" customHeight="1"/>
  </sheetData>
  <mergeCells count="36">
    <mergeCell ref="B66:D66"/>
    <mergeCell ref="E66:G66"/>
    <mergeCell ref="A65:G65"/>
    <mergeCell ref="A55:C55"/>
    <mergeCell ref="L45:R45"/>
    <mergeCell ref="L62:R62"/>
    <mergeCell ref="A6:G6"/>
    <mergeCell ref="A38:G38"/>
    <mergeCell ref="A36:G36"/>
    <mergeCell ref="B10:D10"/>
    <mergeCell ref="A23:D23"/>
    <mergeCell ref="A17:D17"/>
    <mergeCell ref="A9:G9"/>
    <mergeCell ref="A39:G39"/>
    <mergeCell ref="A35:I35"/>
    <mergeCell ref="T9:AG9"/>
    <mergeCell ref="T34:AG34"/>
    <mergeCell ref="L6:R6"/>
    <mergeCell ref="A37:E37"/>
    <mergeCell ref="E10:G10"/>
    <mergeCell ref="L29:R29"/>
    <mergeCell ref="L9:R9"/>
    <mergeCell ref="A8:G8"/>
    <mergeCell ref="A7:G7"/>
    <mergeCell ref="L8:R8"/>
    <mergeCell ref="L7:R7"/>
    <mergeCell ref="A19:C19"/>
    <mergeCell ref="B24:E24"/>
    <mergeCell ref="T31:AG31"/>
    <mergeCell ref="A1:R1"/>
    <mergeCell ref="A2:R2"/>
    <mergeCell ref="A3:R3"/>
    <mergeCell ref="L4:R4"/>
    <mergeCell ref="L5:R5"/>
    <mergeCell ref="A4:G4"/>
    <mergeCell ref="A5:G5"/>
  </mergeCells>
  <pageMargins left="0.7" right="0.7" top="0.75" bottom="0.75" header="0.3" footer="0.3"/>
  <pageSetup orientation="portrait" horizontalDpi="1200" verticalDpi="120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3483"/>
  <sheetViews>
    <sheetView zoomScaleNormal="100" workbookViewId="0">
      <selection activeCell="J14" sqref="J14"/>
    </sheetView>
  </sheetViews>
  <sheetFormatPr defaultRowHeight="12.75"/>
  <cols>
    <col min="1" max="1" width="36.5703125" customWidth="1"/>
    <col min="2" max="2" width="17.85546875" style="165" customWidth="1"/>
    <col min="3" max="3" width="15.85546875" style="52" customWidth="1"/>
    <col min="4" max="4" width="17.140625" style="52" customWidth="1"/>
    <col min="5" max="5" width="21.28515625" style="52" customWidth="1"/>
    <col min="6" max="6" width="17.85546875" style="52" customWidth="1"/>
    <col min="7" max="7" width="17.42578125" style="52" customWidth="1"/>
    <col min="8" max="9" width="15.140625" style="52" customWidth="1"/>
    <col min="10" max="11" width="15.140625" style="133" customWidth="1"/>
    <col min="12" max="12" width="0.5703125" style="52" customWidth="1"/>
    <col min="13" max="13" width="11.28515625" style="188" customWidth="1"/>
    <col min="14" max="14" width="12.85546875" style="52" customWidth="1"/>
    <col min="15" max="16" width="12.85546875" customWidth="1"/>
    <col min="17" max="17" width="10.5703125" customWidth="1"/>
    <col min="18" max="18" width="12.85546875" customWidth="1"/>
    <col min="19" max="19" width="10.5703125" customWidth="1"/>
    <col min="20" max="20" width="9.42578125" customWidth="1"/>
    <col min="21" max="21" width="10.85546875" customWidth="1"/>
    <col min="32" max="32" width="9" customWidth="1"/>
  </cols>
  <sheetData>
    <row r="1" spans="1:32">
      <c r="A1" s="1448" t="str">
        <f>Cover!B8</f>
        <v>KCP&amp;L-MO Evaluation, Measurement, and Verification Report – Appendix Databook</v>
      </c>
      <c r="B1" s="1448"/>
      <c r="C1" s="1448"/>
      <c r="D1" s="1448"/>
      <c r="E1" s="1448"/>
      <c r="F1" s="1448"/>
      <c r="G1" s="1448"/>
      <c r="H1" s="1448"/>
      <c r="I1" s="1448"/>
      <c r="J1" s="1448"/>
      <c r="K1" s="1448"/>
      <c r="L1" s="1448"/>
      <c r="M1" s="1448"/>
      <c r="N1" s="1448"/>
      <c r="O1" s="1448"/>
      <c r="P1" s="1448"/>
      <c r="Q1" s="1448"/>
      <c r="R1" s="1448"/>
      <c r="S1" s="1448"/>
      <c r="T1" s="1448"/>
    </row>
    <row r="2" spans="1:32" ht="35.25" customHeight="1">
      <c r="A2" s="1449"/>
      <c r="B2" s="1449"/>
      <c r="C2" s="1449"/>
      <c r="D2" s="1449"/>
      <c r="E2" s="1449"/>
      <c r="F2" s="1449"/>
      <c r="G2" s="1449"/>
      <c r="H2" s="1449"/>
      <c r="I2" s="1449"/>
      <c r="J2" s="1449"/>
      <c r="K2" s="1449"/>
      <c r="L2" s="1449"/>
      <c r="M2" s="1449"/>
      <c r="N2" s="1449"/>
      <c r="O2" s="1449"/>
      <c r="P2" s="1449"/>
      <c r="Q2" s="1449"/>
      <c r="R2" s="1449"/>
      <c r="S2" s="1449"/>
      <c r="T2" s="1449"/>
    </row>
    <row r="3" spans="1:32" ht="5.25" customHeight="1">
      <c r="A3" s="654"/>
      <c r="B3" s="654"/>
      <c r="C3" s="654"/>
      <c r="D3" s="654"/>
      <c r="E3" s="654"/>
      <c r="F3" s="654"/>
      <c r="G3" s="654"/>
      <c r="H3" s="654"/>
      <c r="I3" s="654"/>
      <c r="J3" s="654"/>
      <c r="K3" s="654"/>
      <c r="L3" s="654"/>
      <c r="M3" s="692"/>
      <c r="N3" s="654"/>
      <c r="O3" s="654"/>
      <c r="P3" s="654"/>
      <c r="Q3" s="654"/>
      <c r="R3" s="654"/>
      <c r="S3" s="1456"/>
      <c r="T3" s="1456"/>
    </row>
    <row r="4" spans="1:32" s="28" customFormat="1" ht="26.45" customHeight="1">
      <c r="A4" s="1455" t="s">
        <v>383</v>
      </c>
      <c r="B4" s="1455"/>
      <c r="C4" s="1455"/>
      <c r="D4" s="1455"/>
      <c r="E4" s="1455"/>
      <c r="F4" s="1455"/>
      <c r="G4" s="1455"/>
      <c r="H4" s="458"/>
      <c r="I4" s="458"/>
      <c r="J4" s="458"/>
      <c r="K4" s="657"/>
      <c r="L4" s="115"/>
      <c r="M4" s="657"/>
      <c r="N4" s="1455" t="s">
        <v>384</v>
      </c>
      <c r="O4" s="1455"/>
      <c r="P4" s="1455"/>
      <c r="Q4" s="1455"/>
      <c r="R4" s="1455"/>
      <c r="S4" s="1455"/>
      <c r="T4" s="1455"/>
      <c r="AA4" s="672"/>
      <c r="AB4" s="672"/>
      <c r="AC4" s="672"/>
      <c r="AD4" s="672"/>
      <c r="AE4" s="672"/>
      <c r="AF4" s="672"/>
    </row>
    <row r="5" spans="1:32" s="28" customFormat="1" ht="15.75">
      <c r="A5" s="1460" t="s">
        <v>1047</v>
      </c>
      <c r="B5" s="1460"/>
      <c r="C5" s="1460"/>
      <c r="D5" s="1460"/>
      <c r="E5" s="1460"/>
      <c r="F5" s="1460"/>
      <c r="G5" s="1460"/>
      <c r="H5" s="458"/>
      <c r="I5" s="458"/>
      <c r="J5" s="458"/>
      <c r="K5" s="657"/>
      <c r="L5" s="115"/>
      <c r="M5" s="657"/>
      <c r="N5" s="1503"/>
      <c r="O5" s="1503"/>
      <c r="P5" s="1503"/>
      <c r="Q5" s="1503"/>
      <c r="R5" s="1503"/>
      <c r="S5" s="1503"/>
      <c r="T5" s="1503"/>
    </row>
    <row r="6" spans="1:32" s="975" customFormat="1">
      <c r="A6" s="1502"/>
      <c r="B6" s="1502"/>
      <c r="C6" s="1502"/>
      <c r="D6" s="1502"/>
      <c r="E6" s="1502"/>
      <c r="F6" s="1502"/>
      <c r="G6" s="1502"/>
      <c r="H6" s="976"/>
      <c r="I6" s="976"/>
      <c r="J6" s="976"/>
      <c r="K6" s="976"/>
      <c r="L6" s="115"/>
      <c r="M6" s="976"/>
      <c r="N6" s="1454" t="s">
        <v>77</v>
      </c>
      <c r="O6" s="1454"/>
      <c r="P6" s="1454"/>
      <c r="Q6" s="1454"/>
      <c r="R6" s="1454"/>
      <c r="S6" s="1454"/>
      <c r="T6" s="1454"/>
      <c r="U6" s="1454"/>
      <c r="V6" s="1454"/>
    </row>
    <row r="7" spans="1:32">
      <c r="A7" s="1502" t="s">
        <v>1101</v>
      </c>
      <c r="B7" s="1502"/>
      <c r="C7" s="1502"/>
      <c r="D7" s="1502"/>
      <c r="E7" s="1502"/>
      <c r="F7" s="1502"/>
      <c r="G7" s="1502"/>
      <c r="H7" s="458"/>
      <c r="I7" s="458"/>
      <c r="J7" s="458"/>
      <c r="K7" s="657"/>
      <c r="L7" s="115"/>
      <c r="M7" s="657"/>
      <c r="N7" s="1044"/>
      <c r="O7" s="1044"/>
      <c r="P7" s="1044"/>
      <c r="Q7" s="1044"/>
      <c r="R7" s="1044"/>
      <c r="S7" s="1044"/>
      <c r="T7" s="1044"/>
      <c r="U7" s="1044"/>
      <c r="V7" s="1044"/>
      <c r="W7" s="1046"/>
    </row>
    <row r="8" spans="1:32" s="978" customFormat="1">
      <c r="A8" s="1502"/>
      <c r="B8" s="1502"/>
      <c r="C8" s="1502"/>
      <c r="D8" s="1502"/>
      <c r="E8" s="1502"/>
      <c r="F8" s="1502"/>
      <c r="G8" s="1502"/>
      <c r="H8" s="976"/>
      <c r="I8" s="976"/>
      <c r="J8" s="976"/>
      <c r="K8" s="976"/>
      <c r="L8" s="115"/>
      <c r="M8" s="976"/>
      <c r="N8" s="1046"/>
      <c r="O8" s="1046"/>
      <c r="P8" s="1046"/>
      <c r="Q8" s="1046"/>
      <c r="R8" s="1046"/>
      <c r="S8" s="1046"/>
      <c r="T8" s="1046"/>
      <c r="U8" s="1046"/>
      <c r="V8" s="1046"/>
      <c r="W8" s="1046"/>
    </row>
    <row r="9" spans="1:32" ht="13.5" customHeight="1">
      <c r="A9" s="1496" t="s">
        <v>76</v>
      </c>
      <c r="B9" s="1496"/>
      <c r="C9" s="1496"/>
      <c r="D9" s="1496"/>
      <c r="E9" s="1496"/>
      <c r="F9" s="1496"/>
      <c r="G9" s="1496"/>
      <c r="H9" s="458"/>
      <c r="I9" s="458"/>
      <c r="J9" s="458"/>
      <c r="K9" s="657"/>
      <c r="L9" s="115"/>
      <c r="M9" s="657"/>
      <c r="N9" s="1046"/>
      <c r="O9" s="1046"/>
      <c r="P9" s="1046"/>
      <c r="Q9" s="1046"/>
      <c r="R9" s="1046"/>
      <c r="S9" s="1046"/>
      <c r="T9" s="1046"/>
      <c r="U9" s="1046"/>
      <c r="V9" s="1046"/>
      <c r="W9" s="1046"/>
    </row>
    <row r="10" spans="1:32" ht="13.5" thickBot="1">
      <c r="A10" s="227"/>
      <c r="B10" s="1491" t="s">
        <v>11</v>
      </c>
      <c r="C10" s="1491"/>
      <c r="D10" s="1491"/>
      <c r="E10" s="1570" t="s">
        <v>12</v>
      </c>
      <c r="F10" s="1489"/>
      <c r="G10" s="1489"/>
      <c r="H10" s="659"/>
      <c r="I10" s="458"/>
      <c r="J10" s="7"/>
      <c r="K10" s="7"/>
      <c r="L10" s="115"/>
      <c r="M10" s="657"/>
      <c r="N10" s="1046"/>
      <c r="O10" s="1046"/>
      <c r="P10" s="1046"/>
      <c r="Q10" s="1046"/>
      <c r="R10" s="1046"/>
      <c r="S10" s="1046"/>
      <c r="T10" s="1046"/>
      <c r="U10" s="1046"/>
      <c r="V10" s="1046"/>
      <c r="W10" s="1046"/>
    </row>
    <row r="11" spans="1:32" ht="29.25" customHeight="1" thickBot="1">
      <c r="A11" s="226"/>
      <c r="B11" s="1122" t="s">
        <v>13</v>
      </c>
      <c r="C11" s="1122" t="s">
        <v>14</v>
      </c>
      <c r="D11" s="1246" t="s">
        <v>15</v>
      </c>
      <c r="E11" s="1122" t="s">
        <v>1145</v>
      </c>
      <c r="F11" s="1122" t="s">
        <v>14</v>
      </c>
      <c r="G11" s="1122" t="s">
        <v>16</v>
      </c>
      <c r="H11" s="659"/>
      <c r="I11" s="458"/>
      <c r="J11" s="70"/>
      <c r="K11" s="70"/>
      <c r="L11" s="115"/>
      <c r="M11" s="657"/>
      <c r="N11" s="1046"/>
      <c r="O11" s="1046"/>
      <c r="P11" s="1046"/>
      <c r="Q11" s="1046"/>
      <c r="R11" s="1046"/>
      <c r="S11" s="1046"/>
      <c r="T11" s="1046"/>
      <c r="U11" s="1046"/>
      <c r="V11" s="1046"/>
      <c r="W11" s="1046"/>
    </row>
    <row r="12" spans="1:32">
      <c r="A12" s="224" t="s">
        <v>1198</v>
      </c>
      <c r="B12" s="81">
        <v>11724824.534399999</v>
      </c>
      <c r="C12" s="81">
        <f>C35</f>
        <v>10657797</v>
      </c>
      <c r="D12" s="223">
        <f>D35</f>
        <v>0.90899412144744163</v>
      </c>
      <c r="E12" s="83">
        <f>'MEEIA Targets'!E12</f>
        <v>24692870.250000037</v>
      </c>
      <c r="F12" s="81">
        <f>(C33*E22)+(C34*E23)</f>
        <v>8877488.4179999996</v>
      </c>
      <c r="G12" s="222">
        <f>F12/E12</f>
        <v>0.35951626231057471</v>
      </c>
      <c r="H12" s="659"/>
      <c r="I12" s="458"/>
      <c r="J12" s="69"/>
      <c r="K12" s="69"/>
      <c r="L12" s="115"/>
      <c r="M12" s="657"/>
      <c r="N12" s="1046"/>
      <c r="O12" s="1046"/>
      <c r="P12" s="1046"/>
      <c r="Q12" s="1046"/>
      <c r="R12" s="1046"/>
      <c r="S12" s="1046"/>
      <c r="T12" s="1046"/>
      <c r="U12" s="1046"/>
      <c r="V12" s="1046"/>
      <c r="W12" s="1046"/>
    </row>
    <row r="13" spans="1:32">
      <c r="A13" s="224" t="s">
        <v>1199</v>
      </c>
      <c r="B13" s="81">
        <v>1174.2552000000001</v>
      </c>
      <c r="C13" s="81">
        <f>C47</f>
        <v>1241</v>
      </c>
      <c r="D13" s="221">
        <f>D47</f>
        <v>1.0570698466780239</v>
      </c>
      <c r="E13" s="83">
        <f>'MEEIA Targets'!K12</f>
        <v>2497.6875</v>
      </c>
      <c r="F13" s="81">
        <f>(C45*E22)+(C46*E23)</f>
        <v>1033.674</v>
      </c>
      <c r="G13" s="156">
        <f>F13/E13</f>
        <v>0.41385241348247126</v>
      </c>
      <c r="H13" s="659"/>
      <c r="I13" s="458"/>
      <c r="J13" s="70"/>
      <c r="K13" s="70"/>
      <c r="L13" s="115"/>
      <c r="M13" s="657"/>
      <c r="N13" s="1046"/>
      <c r="O13" s="1046"/>
      <c r="P13" s="1046"/>
      <c r="Q13" s="1046"/>
      <c r="R13" s="1046"/>
      <c r="S13" s="1046"/>
      <c r="T13" s="1046"/>
      <c r="U13" s="1046"/>
      <c r="V13" s="1046"/>
      <c r="W13" s="1046"/>
    </row>
    <row r="14" spans="1:32">
      <c r="A14" s="155"/>
      <c r="B14" s="81"/>
      <c r="C14" s="81"/>
      <c r="D14" s="81"/>
      <c r="E14" s="156"/>
      <c r="F14" s="81"/>
      <c r="G14" s="417"/>
      <c r="H14" s="542"/>
      <c r="I14" s="542"/>
      <c r="J14" s="70"/>
      <c r="K14" s="70"/>
      <c r="L14" s="115"/>
      <c r="M14" s="657"/>
      <c r="N14" s="1046"/>
      <c r="O14" s="1046"/>
      <c r="P14" s="1046"/>
      <c r="Q14" s="1046"/>
      <c r="R14" s="1046"/>
      <c r="S14" s="1046"/>
      <c r="T14" s="1046"/>
      <c r="U14" s="1046"/>
      <c r="V14" s="1046"/>
      <c r="W14" s="1046"/>
    </row>
    <row r="15" spans="1:32">
      <c r="A15" s="78" t="s">
        <v>146</v>
      </c>
      <c r="B15" s="81"/>
      <c r="C15" s="81"/>
      <c r="D15" s="81"/>
      <c r="E15" s="156"/>
      <c r="F15" s="81"/>
      <c r="G15" s="156"/>
      <c r="H15" s="541"/>
      <c r="I15" s="541"/>
      <c r="J15" s="70"/>
      <c r="K15" s="70"/>
      <c r="L15" s="115"/>
      <c r="M15" s="657"/>
      <c r="N15" s="1046"/>
      <c r="O15" s="1046"/>
      <c r="P15" s="1046"/>
      <c r="Q15" s="1046"/>
      <c r="R15" s="1046"/>
      <c r="S15" s="1046"/>
      <c r="T15" s="1046"/>
      <c r="U15" s="1046"/>
      <c r="V15" s="1046"/>
      <c r="W15" s="1046"/>
    </row>
    <row r="16" spans="1:32">
      <c r="A16" s="79" t="s">
        <v>1054</v>
      </c>
      <c r="B16" s="81"/>
      <c r="C16" s="81"/>
      <c r="D16" s="81"/>
      <c r="E16" s="156"/>
      <c r="F16" s="81"/>
      <c r="G16" s="156"/>
      <c r="H16" s="541"/>
      <c r="I16" s="541"/>
      <c r="J16" s="70"/>
      <c r="K16" s="70"/>
      <c r="L16" s="115"/>
      <c r="M16" s="657"/>
      <c r="N16" s="1046"/>
      <c r="O16" s="1046"/>
      <c r="P16" s="1046"/>
      <c r="Q16" s="1046"/>
      <c r="R16" s="1046"/>
      <c r="S16" s="1046"/>
      <c r="T16" s="1046"/>
      <c r="U16" s="1046"/>
      <c r="V16" s="1046"/>
      <c r="W16" s="1046"/>
    </row>
    <row r="17" spans="1:23">
      <c r="A17" s="1131" t="s">
        <v>1157</v>
      </c>
      <c r="B17" s="81"/>
      <c r="C17" s="81"/>
      <c r="D17" s="81"/>
      <c r="E17" s="156"/>
      <c r="F17" s="81"/>
      <c r="G17" s="156"/>
      <c r="H17" s="657"/>
      <c r="I17" s="657"/>
      <c r="J17" s="70"/>
      <c r="K17" s="70"/>
      <c r="L17" s="115"/>
      <c r="M17" s="657"/>
      <c r="N17" s="1046"/>
      <c r="O17" s="1046"/>
      <c r="P17" s="1046"/>
      <c r="Q17" s="1046"/>
      <c r="R17" s="1046"/>
      <c r="S17" s="1046"/>
      <c r="T17" s="1046"/>
      <c r="U17" s="1046"/>
      <c r="V17" s="1046"/>
      <c r="W17" s="1046"/>
    </row>
    <row r="18" spans="1:23" ht="13.5" customHeight="1">
      <c r="A18" s="96"/>
      <c r="B18" s="81"/>
      <c r="C18" s="81"/>
      <c r="D18" s="81"/>
      <c r="E18" s="156"/>
      <c r="F18" s="81"/>
      <c r="G18" s="156"/>
      <c r="H18" s="657"/>
      <c r="I18" s="657"/>
      <c r="J18" s="70"/>
      <c r="K18" s="70"/>
      <c r="L18" s="115"/>
      <c r="M18" s="657"/>
      <c r="N18" s="1046"/>
      <c r="O18" s="1046"/>
      <c r="P18" s="1046"/>
      <c r="Q18" s="1046"/>
      <c r="R18" s="1046"/>
      <c r="S18" s="1046"/>
      <c r="T18" s="1046"/>
      <c r="U18" s="1046"/>
      <c r="V18" s="1046"/>
      <c r="W18" s="1046"/>
    </row>
    <row r="19" spans="1:23" ht="13.5" customHeight="1">
      <c r="A19" s="155"/>
      <c r="B19" s="81"/>
      <c r="C19" s="81"/>
      <c r="D19" s="156"/>
      <c r="E19" s="453"/>
      <c r="F19" s="453"/>
      <c r="G19" s="453"/>
      <c r="H19" s="458"/>
      <c r="I19" s="458"/>
      <c r="J19" s="7"/>
      <c r="K19" s="7"/>
      <c r="L19" s="115"/>
      <c r="M19" s="657"/>
      <c r="N19" s="1046"/>
      <c r="O19" s="1046"/>
      <c r="P19" s="1049"/>
      <c r="Q19" s="1049"/>
      <c r="R19" s="1049"/>
      <c r="S19" s="1049"/>
      <c r="T19" s="1049"/>
      <c r="U19" s="1049"/>
      <c r="V19" s="1049"/>
      <c r="W19" s="1046"/>
    </row>
    <row r="20" spans="1:23" s="5" customFormat="1" ht="13.5" customHeight="1">
      <c r="A20" s="1496" t="s">
        <v>78</v>
      </c>
      <c r="B20" s="1496"/>
      <c r="C20" s="1496"/>
      <c r="D20" s="1496"/>
      <c r="E20" s="453"/>
      <c r="F20" s="453"/>
      <c r="G20" s="453"/>
      <c r="H20" s="458"/>
      <c r="I20" s="458"/>
      <c r="J20" s="37"/>
      <c r="K20" s="37"/>
      <c r="L20" s="115"/>
      <c r="M20" s="657"/>
      <c r="N20" s="1046"/>
      <c r="O20" s="1046"/>
      <c r="P20" s="1049"/>
      <c r="Q20" s="1049"/>
      <c r="R20" s="1049"/>
      <c r="S20" s="1049"/>
      <c r="T20" s="1049"/>
      <c r="U20" s="1049"/>
      <c r="V20" s="1049"/>
      <c r="W20" s="1049"/>
    </row>
    <row r="21" spans="1:23" s="5" customFormat="1" ht="27" customHeight="1" thickBot="1">
      <c r="A21" s="95" t="s">
        <v>94</v>
      </c>
      <c r="B21" s="220" t="s">
        <v>37</v>
      </c>
      <c r="C21" s="220" t="s">
        <v>38</v>
      </c>
      <c r="D21" s="220" t="s">
        <v>39</v>
      </c>
      <c r="E21" s="220" t="s">
        <v>951</v>
      </c>
      <c r="F21" s="514"/>
      <c r="G21" s="458"/>
      <c r="H21" s="458"/>
      <c r="I21" s="458"/>
      <c r="J21" s="37"/>
      <c r="K21" s="37"/>
      <c r="L21" s="115"/>
      <c r="M21" s="657"/>
      <c r="N21" s="1046"/>
      <c r="O21" s="1046"/>
      <c r="P21" s="1049"/>
      <c r="Q21" s="1049"/>
      <c r="R21" s="1049"/>
      <c r="S21" s="1049"/>
      <c r="T21" s="1049"/>
      <c r="U21" s="1049"/>
      <c r="V21" s="1049"/>
      <c r="W21" s="1049"/>
    </row>
    <row r="22" spans="1:23" s="5" customFormat="1">
      <c r="A22" s="71" t="s">
        <v>386</v>
      </c>
      <c r="B22" s="159">
        <v>0.14000000000000001</v>
      </c>
      <c r="C22" s="159" t="s">
        <v>385</v>
      </c>
      <c r="D22" s="159" t="s">
        <v>385</v>
      </c>
      <c r="E22" s="1174">
        <v>0.85799999999999998</v>
      </c>
      <c r="F22" s="1245"/>
      <c r="G22" s="514"/>
      <c r="H22" s="514"/>
      <c r="I22" s="514"/>
      <c r="J22" s="37"/>
      <c r="K22" s="37"/>
      <c r="L22" s="115"/>
      <c r="M22" s="657"/>
      <c r="N22" s="1046"/>
      <c r="O22" s="1046"/>
      <c r="P22" s="1049"/>
      <c r="Q22" s="1049"/>
      <c r="R22" s="1049"/>
      <c r="S22" s="1049"/>
      <c r="T22" s="1049"/>
      <c r="U22" s="1049"/>
      <c r="V22" s="1049"/>
      <c r="W22" s="1049"/>
    </row>
    <row r="23" spans="1:23" s="5" customFormat="1">
      <c r="A23" s="72" t="s">
        <v>387</v>
      </c>
      <c r="B23" s="159">
        <v>0.24</v>
      </c>
      <c r="C23" s="159" t="s">
        <v>385</v>
      </c>
      <c r="D23" s="159" t="s">
        <v>385</v>
      </c>
      <c r="E23" s="1174">
        <v>0.76200000000000001</v>
      </c>
      <c r="F23" s="514"/>
      <c r="G23" s="514"/>
      <c r="H23" s="514"/>
      <c r="I23" s="514"/>
      <c r="J23" s="37"/>
      <c r="K23" s="37"/>
      <c r="L23" s="115"/>
      <c r="M23" s="657"/>
      <c r="N23" s="1046"/>
      <c r="O23" s="1046"/>
      <c r="P23" s="1049"/>
      <c r="Q23" s="1049"/>
      <c r="R23" s="1049"/>
      <c r="S23" s="1049"/>
      <c r="T23" s="1049"/>
      <c r="U23" s="1049"/>
      <c r="V23" s="1049"/>
      <c r="W23" s="1049"/>
    </row>
    <row r="24" spans="1:23" s="5" customFormat="1" ht="13.5" thickBot="1">
      <c r="A24" s="197" t="s">
        <v>69</v>
      </c>
      <c r="B24" s="211">
        <v>0.16</v>
      </c>
      <c r="C24" s="211" t="s">
        <v>385</v>
      </c>
      <c r="D24" s="211" t="s">
        <v>385</v>
      </c>
      <c r="E24" s="234">
        <v>0.84</v>
      </c>
      <c r="F24" s="514"/>
      <c r="G24" s="458"/>
      <c r="H24" s="458"/>
      <c r="I24" s="458"/>
      <c r="J24" s="45"/>
      <c r="K24" s="45"/>
      <c r="L24" s="115"/>
      <c r="M24" s="657"/>
      <c r="N24" s="1046"/>
      <c r="O24" s="1046"/>
      <c r="P24" s="1049"/>
      <c r="Q24" s="1049"/>
      <c r="R24" s="1049"/>
      <c r="S24" s="1049"/>
      <c r="T24" s="1049"/>
      <c r="U24" s="1049"/>
      <c r="V24" s="1049"/>
      <c r="W24" s="1049"/>
    </row>
    <row r="25" spans="1:23" s="5" customFormat="1" ht="13.5" thickTop="1">
      <c r="B25" s="159"/>
      <c r="C25" s="159"/>
      <c r="D25" s="159"/>
      <c r="E25" s="159"/>
      <c r="F25" s="159"/>
      <c r="G25" s="514"/>
      <c r="H25" s="514"/>
      <c r="I25" s="514"/>
      <c r="J25" s="45"/>
      <c r="K25" s="45"/>
      <c r="L25" s="115"/>
      <c r="M25" s="657"/>
      <c r="N25" s="1046"/>
      <c r="O25" s="1046"/>
      <c r="P25" s="1049"/>
      <c r="Q25" s="1049"/>
      <c r="R25" s="1049"/>
      <c r="S25" s="1049"/>
      <c r="T25" s="1049"/>
      <c r="U25" s="1049"/>
      <c r="V25" s="1049"/>
      <c r="W25" s="1049"/>
    </row>
    <row r="26" spans="1:23" s="5" customFormat="1">
      <c r="A26" s="78" t="s">
        <v>146</v>
      </c>
      <c r="B26" s="159"/>
      <c r="C26" s="159"/>
      <c r="D26" s="159"/>
      <c r="E26" s="159"/>
      <c r="F26" s="159"/>
      <c r="G26" s="542"/>
      <c r="H26" s="542"/>
      <c r="I26" s="542"/>
      <c r="J26" s="45"/>
      <c r="K26" s="45"/>
      <c r="L26" s="115"/>
      <c r="M26" s="657"/>
      <c r="N26" s="1046"/>
      <c r="O26" s="1046"/>
      <c r="P26" s="1049"/>
      <c r="Q26" s="1049"/>
      <c r="R26" s="1049"/>
      <c r="S26" s="1049"/>
      <c r="T26" s="1049"/>
      <c r="U26" s="1049"/>
      <c r="V26" s="1049"/>
      <c r="W26" s="1049"/>
    </row>
    <row r="27" spans="1:23" s="5" customFormat="1">
      <c r="A27" s="79" t="s">
        <v>1139</v>
      </c>
      <c r="B27" s="159"/>
      <c r="C27" s="159"/>
      <c r="D27" s="159"/>
      <c r="E27" s="159"/>
      <c r="F27" s="159"/>
      <c r="G27" s="541"/>
      <c r="H27" s="541"/>
      <c r="I27" s="541"/>
      <c r="J27" s="45"/>
      <c r="K27" s="45"/>
      <c r="L27" s="115"/>
      <c r="M27" s="657"/>
      <c r="N27" s="1046"/>
      <c r="O27" s="1046"/>
      <c r="P27" s="1049"/>
      <c r="Q27" s="1049"/>
      <c r="R27" s="1049"/>
      <c r="S27" s="1049"/>
      <c r="T27" s="1049"/>
      <c r="U27" s="1049"/>
      <c r="V27" s="1049"/>
      <c r="W27" s="1049"/>
    </row>
    <row r="28" spans="1:23" s="5" customFormat="1">
      <c r="A28" s="96"/>
      <c r="B28" s="159"/>
      <c r="C28" s="159"/>
      <c r="D28" s="159"/>
      <c r="E28" s="159"/>
      <c r="F28" s="159"/>
      <c r="G28" s="514"/>
      <c r="H28" s="514"/>
      <c r="I28" s="514"/>
      <c r="J28" s="45"/>
      <c r="K28" s="45"/>
      <c r="L28" s="115"/>
      <c r="M28" s="657"/>
      <c r="N28" s="1454" t="s">
        <v>162</v>
      </c>
      <c r="O28" s="1454"/>
      <c r="P28" s="1454"/>
      <c r="Q28" s="1454"/>
      <c r="R28" s="1454"/>
      <c r="S28" s="1454"/>
      <c r="T28" s="1454"/>
      <c r="U28" s="1454"/>
      <c r="V28" s="1454"/>
      <c r="W28" s="1049"/>
    </row>
    <row r="29" spans="1:23" s="5" customFormat="1">
      <c r="A29" s="96"/>
      <c r="B29" s="159"/>
      <c r="C29" s="159"/>
      <c r="D29" s="159"/>
      <c r="E29" s="159"/>
      <c r="F29" s="159"/>
      <c r="G29" s="657"/>
      <c r="H29" s="657"/>
      <c r="I29" s="657"/>
      <c r="J29" s="45"/>
      <c r="K29" s="45"/>
      <c r="L29" s="115"/>
      <c r="M29" s="657"/>
      <c r="N29" s="1046"/>
      <c r="O29" s="1046"/>
      <c r="P29" s="1049"/>
      <c r="Q29" s="1049"/>
      <c r="R29" s="1049"/>
      <c r="S29" s="1049"/>
      <c r="T29" s="1049"/>
      <c r="U29" s="1049"/>
      <c r="V29" s="1049"/>
      <c r="W29" s="1049"/>
    </row>
    <row r="30" spans="1:23" s="5" customFormat="1" ht="13.5" customHeight="1">
      <c r="A30" s="438"/>
      <c r="B30" s="8"/>
      <c r="C30" s="37"/>
      <c r="D30" s="37"/>
      <c r="E30" s="37"/>
      <c r="F30" s="37"/>
      <c r="G30" s="37"/>
      <c r="H30" s="37"/>
      <c r="I30" s="37"/>
      <c r="J30" s="37"/>
      <c r="K30" s="37"/>
      <c r="L30" s="115"/>
      <c r="M30" s="657"/>
      <c r="N30" s="1046"/>
      <c r="O30" s="1046"/>
      <c r="P30" s="1049"/>
      <c r="Q30" s="1049"/>
      <c r="R30" s="1049"/>
      <c r="S30" s="1049"/>
      <c r="T30" s="1049"/>
      <c r="U30" s="1049"/>
      <c r="V30" s="1049"/>
      <c r="W30" s="1049"/>
    </row>
    <row r="31" spans="1:23" s="5" customFormat="1" ht="13.5" customHeight="1">
      <c r="A31" s="1496" t="s">
        <v>99</v>
      </c>
      <c r="B31" s="1496"/>
      <c r="C31" s="1496"/>
      <c r="D31" s="1496"/>
      <c r="E31" s="1496"/>
      <c r="F31" s="47"/>
      <c r="G31" s="47"/>
      <c r="H31" s="47"/>
      <c r="I31" s="47"/>
      <c r="J31" s="37"/>
      <c r="K31" s="37"/>
      <c r="L31" s="115"/>
      <c r="M31" s="657"/>
      <c r="N31" s="1046"/>
      <c r="O31" s="1046"/>
      <c r="P31" s="1049"/>
      <c r="Q31" s="1049"/>
      <c r="R31" s="1049"/>
      <c r="S31" s="1049"/>
      <c r="T31" s="1049"/>
      <c r="U31" s="1049"/>
      <c r="V31" s="1049"/>
      <c r="W31" s="1049"/>
    </row>
    <row r="32" spans="1:23" s="5" customFormat="1" ht="42" customHeight="1" thickBot="1">
      <c r="A32" s="95" t="s">
        <v>94</v>
      </c>
      <c r="B32" s="515" t="s">
        <v>100</v>
      </c>
      <c r="C32" s="515" t="s">
        <v>101</v>
      </c>
      <c r="D32" s="515" t="s">
        <v>102</v>
      </c>
      <c r="E32" s="515" t="s">
        <v>103</v>
      </c>
      <c r="F32" s="47"/>
      <c r="G32" s="47"/>
      <c r="H32" s="47"/>
      <c r="I32" s="47"/>
      <c r="J32" s="45"/>
      <c r="K32" s="45"/>
      <c r="L32" s="115"/>
      <c r="M32" s="657"/>
      <c r="N32" s="1049"/>
      <c r="O32" s="1049"/>
      <c r="P32" s="1049"/>
      <c r="Q32" s="1049"/>
      <c r="W32" s="1049"/>
    </row>
    <row r="33" spans="1:27" s="5" customFormat="1" ht="13.5" customHeight="1">
      <c r="A33" s="71" t="s">
        <v>386</v>
      </c>
      <c r="B33" s="82" t="s">
        <v>385</v>
      </c>
      <c r="C33" s="85">
        <v>7877574</v>
      </c>
      <c r="D33" s="82" t="s">
        <v>385</v>
      </c>
      <c r="E33" s="84" t="s">
        <v>385</v>
      </c>
      <c r="F33" s="47"/>
      <c r="G33" s="47"/>
      <c r="H33" s="47"/>
      <c r="I33" s="47"/>
      <c r="J33" s="50"/>
      <c r="K33" s="50"/>
      <c r="L33" s="115"/>
      <c r="M33" s="657"/>
      <c r="N33" s="1049"/>
      <c r="O33" s="1049"/>
      <c r="P33" s="1049"/>
      <c r="Q33" s="1049"/>
      <c r="W33" s="1049"/>
    </row>
    <row r="34" spans="1:27" s="5" customFormat="1">
      <c r="A34" s="72" t="s">
        <v>387</v>
      </c>
      <c r="B34" s="83" t="s">
        <v>385</v>
      </c>
      <c r="C34" s="86">
        <v>2780223</v>
      </c>
      <c r="D34" s="83" t="s">
        <v>385</v>
      </c>
      <c r="E34" s="84" t="s">
        <v>385</v>
      </c>
      <c r="F34" s="42"/>
      <c r="G34" s="42"/>
      <c r="H34" s="42"/>
      <c r="I34" s="42"/>
      <c r="J34" s="39"/>
      <c r="K34" s="39"/>
      <c r="L34" s="115"/>
      <c r="M34" s="657"/>
      <c r="N34" s="1049"/>
      <c r="O34" s="1049"/>
      <c r="P34" s="1049"/>
      <c r="Q34" s="1049"/>
      <c r="W34" s="1049"/>
    </row>
    <row r="35" spans="1:27" s="5" customFormat="1" ht="15.75" thickBot="1">
      <c r="A35" s="724" t="s">
        <v>69</v>
      </c>
      <c r="B35" s="721">
        <v>11724825</v>
      </c>
      <c r="C35" s="721">
        <f>SUM(C33:C34)</f>
        <v>10657797</v>
      </c>
      <c r="D35" s="722">
        <f>C35/B35</f>
        <v>0.90899412144744163</v>
      </c>
      <c r="E35" s="722" t="s">
        <v>385</v>
      </c>
      <c r="F35" s="170"/>
      <c r="G35" s="170"/>
      <c r="H35" s="170"/>
      <c r="I35" s="170"/>
      <c r="J35" s="712"/>
      <c r="K35" s="712"/>
      <c r="L35" s="723"/>
      <c r="M35" s="657"/>
      <c r="N35" s="1049"/>
      <c r="O35" s="1049"/>
      <c r="P35" s="1049"/>
      <c r="Q35" s="1048"/>
      <c r="W35" s="1049"/>
    </row>
    <row r="36" spans="1:27" s="5" customFormat="1" ht="13.5" thickTop="1">
      <c r="B36" s="8"/>
      <c r="C36" s="37"/>
      <c r="D36" s="37"/>
      <c r="E36" s="47"/>
      <c r="F36" s="47"/>
      <c r="G36" s="47"/>
      <c r="H36" s="47"/>
      <c r="I36" s="47"/>
      <c r="J36" s="50"/>
      <c r="K36" s="50"/>
      <c r="L36" s="115"/>
      <c r="M36" s="657"/>
      <c r="N36" s="107"/>
      <c r="O36" s="107"/>
      <c r="P36" s="107"/>
      <c r="Q36" s="107"/>
      <c r="R36" s="107"/>
      <c r="S36" s="107"/>
      <c r="T36" s="107"/>
      <c r="U36" s="107"/>
      <c r="V36" s="107"/>
      <c r="W36" s="1049"/>
    </row>
    <row r="37" spans="1:27" s="107" customFormat="1" ht="13.35" customHeight="1">
      <c r="A37" s="78" t="s">
        <v>146</v>
      </c>
      <c r="B37" s="8"/>
      <c r="C37" s="37"/>
      <c r="D37" s="37"/>
      <c r="E37" s="47"/>
      <c r="F37" s="47"/>
      <c r="G37" s="47"/>
      <c r="H37" s="47"/>
      <c r="I37" s="47"/>
      <c r="J37" s="50"/>
      <c r="K37" s="50"/>
      <c r="L37" s="115"/>
      <c r="M37" s="730"/>
      <c r="N37" s="1049"/>
      <c r="O37" s="1049"/>
      <c r="P37" s="1049"/>
      <c r="Q37" s="1049"/>
      <c r="R37" s="5"/>
      <c r="S37" s="5"/>
      <c r="T37" s="5"/>
      <c r="U37" s="5"/>
      <c r="V37" s="5"/>
    </row>
    <row r="38" spans="1:27" s="5" customFormat="1">
      <c r="A38" s="79" t="s">
        <v>1057</v>
      </c>
      <c r="B38" s="6"/>
      <c r="C38" s="42"/>
      <c r="D38" s="42"/>
      <c r="E38" s="42"/>
      <c r="F38" s="42"/>
      <c r="G38" s="42"/>
      <c r="H38" s="42"/>
      <c r="I38" s="42"/>
      <c r="J38" s="42"/>
      <c r="K38" s="42"/>
      <c r="L38" s="115"/>
      <c r="M38" s="657"/>
      <c r="N38" s="355"/>
      <c r="O38" s="355"/>
      <c r="P38" s="355"/>
      <c r="Q38" s="355"/>
      <c r="R38" s="355"/>
      <c r="S38" s="355"/>
      <c r="T38" s="355"/>
      <c r="U38" s="355"/>
      <c r="V38" s="355"/>
      <c r="W38" s="1049"/>
    </row>
    <row r="39" spans="1:27" s="355" customFormat="1" ht="13.35" customHeight="1">
      <c r="A39" s="1131" t="s">
        <v>1208</v>
      </c>
      <c r="B39" s="1131"/>
      <c r="C39" s="1131"/>
      <c r="D39" s="1131"/>
      <c r="E39" s="1131"/>
      <c r="F39" s="42"/>
      <c r="G39" s="42"/>
      <c r="H39" s="42"/>
      <c r="I39" s="42"/>
      <c r="J39" s="91"/>
      <c r="K39" s="91"/>
      <c r="L39" s="115"/>
      <c r="M39" s="1136"/>
      <c r="N39" s="1049"/>
      <c r="O39" s="1049"/>
      <c r="P39" s="1049"/>
      <c r="Q39" s="1049"/>
      <c r="R39" s="5"/>
      <c r="S39" s="5"/>
      <c r="T39" s="5"/>
      <c r="U39" s="5"/>
      <c r="V39" s="5"/>
    </row>
    <row r="40" spans="1:27" s="5" customFormat="1">
      <c r="A40" s="1131" t="s">
        <v>1157</v>
      </c>
      <c r="B40" s="6"/>
      <c r="C40" s="42"/>
      <c r="D40" s="42"/>
      <c r="E40" s="42"/>
      <c r="F40" s="42"/>
      <c r="G40" s="42"/>
      <c r="H40" s="42"/>
      <c r="I40" s="42"/>
      <c r="J40" s="50"/>
      <c r="K40" s="50"/>
      <c r="L40" s="115"/>
      <c r="M40" s="657"/>
      <c r="N40" s="1049"/>
      <c r="O40" s="1049"/>
      <c r="P40" s="1049"/>
      <c r="Q40" s="1049"/>
      <c r="W40" s="1049"/>
    </row>
    <row r="41" spans="1:27" s="5" customFormat="1">
      <c r="B41" s="6"/>
      <c r="C41" s="42"/>
      <c r="D41" s="42"/>
      <c r="E41" s="42"/>
      <c r="F41" s="42"/>
      <c r="G41" s="42"/>
      <c r="H41" s="42"/>
      <c r="I41" s="42"/>
      <c r="J41" s="50"/>
      <c r="K41" s="50"/>
      <c r="L41" s="115"/>
      <c r="M41" s="657"/>
      <c r="N41" s="1049"/>
      <c r="O41" s="1049"/>
      <c r="P41" s="1049"/>
      <c r="Q41" s="1049"/>
      <c r="W41" s="1049"/>
    </row>
    <row r="42" spans="1:27" s="5" customFormat="1">
      <c r="A42" s="438"/>
      <c r="B42" s="444"/>
      <c r="C42" s="43"/>
      <c r="D42" s="43"/>
      <c r="E42" s="43"/>
      <c r="F42" s="43"/>
      <c r="G42" s="43"/>
      <c r="H42" s="43"/>
      <c r="I42" s="43"/>
      <c r="J42" s="39"/>
      <c r="K42" s="39"/>
      <c r="L42" s="115"/>
      <c r="M42" s="657"/>
      <c r="N42" s="1049"/>
      <c r="O42" s="1049"/>
      <c r="P42" s="1049"/>
      <c r="Q42" s="1049"/>
      <c r="W42" s="1049"/>
    </row>
    <row r="43" spans="1:27" s="5" customFormat="1" ht="13.5" customHeight="1">
      <c r="A43" s="1496" t="s">
        <v>104</v>
      </c>
      <c r="B43" s="1496"/>
      <c r="C43" s="1496"/>
      <c r="D43" s="1496"/>
      <c r="E43" s="1496"/>
      <c r="F43" s="37"/>
      <c r="G43" s="37"/>
      <c r="H43" s="37"/>
      <c r="I43" s="37"/>
      <c r="J43" s="39"/>
      <c r="K43" s="39"/>
      <c r="L43" s="115"/>
      <c r="M43" s="657"/>
      <c r="N43" s="1124"/>
      <c r="O43" s="1124"/>
      <c r="P43" s="1139"/>
      <c r="Q43" s="1139"/>
      <c r="R43" s="1139"/>
      <c r="S43" s="1139"/>
      <c r="T43" s="1139"/>
      <c r="U43" s="1139"/>
      <c r="V43" s="1139"/>
      <c r="W43" s="1049"/>
    </row>
    <row r="44" spans="1:27" s="1139" customFormat="1" ht="59.25" customHeight="1" thickBot="1">
      <c r="A44" s="95" t="s">
        <v>94</v>
      </c>
      <c r="B44" s="1133" t="s">
        <v>105</v>
      </c>
      <c r="C44" s="1133" t="s">
        <v>106</v>
      </c>
      <c r="D44" s="1133" t="s">
        <v>107</v>
      </c>
      <c r="E44" s="1133" t="s">
        <v>103</v>
      </c>
      <c r="F44" s="893"/>
      <c r="G44" s="893"/>
      <c r="H44" s="893"/>
      <c r="I44" s="893"/>
      <c r="J44" s="45"/>
      <c r="K44" s="45"/>
      <c r="L44" s="115"/>
      <c r="M44" s="1136"/>
      <c r="N44" s="37"/>
    </row>
    <row r="45" spans="1:27" s="5" customFormat="1" ht="13.5" customHeight="1">
      <c r="A45" s="71" t="s">
        <v>386</v>
      </c>
      <c r="B45" s="82" t="s">
        <v>385</v>
      </c>
      <c r="C45" s="85">
        <v>917</v>
      </c>
      <c r="D45" s="82" t="s">
        <v>385</v>
      </c>
      <c r="E45" s="84" t="s">
        <v>385</v>
      </c>
      <c r="F45" s="37"/>
      <c r="G45" s="37"/>
      <c r="H45" s="37"/>
      <c r="I45" s="37"/>
      <c r="J45" s="87"/>
      <c r="K45" s="87"/>
      <c r="L45" s="115"/>
      <c r="M45" s="657"/>
      <c r="N45" s="40"/>
      <c r="U45" s="1049"/>
      <c r="V45" s="1049"/>
      <c r="W45" s="1049"/>
      <c r="X45" s="1049"/>
      <c r="Y45" s="1049"/>
      <c r="Z45" s="1049"/>
      <c r="AA45" s="1049"/>
    </row>
    <row r="46" spans="1:27" s="5" customFormat="1" ht="13.5" customHeight="1">
      <c r="A46" s="72" t="s">
        <v>387</v>
      </c>
      <c r="B46" s="83" t="s">
        <v>385</v>
      </c>
      <c r="C46" s="86">
        <v>324</v>
      </c>
      <c r="D46" s="83" t="s">
        <v>385</v>
      </c>
      <c r="E46" s="84" t="s">
        <v>385</v>
      </c>
      <c r="F46" s="50"/>
      <c r="G46" s="50"/>
      <c r="H46" s="50"/>
      <c r="I46" s="50"/>
      <c r="J46" s="93"/>
      <c r="K46" s="93"/>
      <c r="L46" s="115"/>
      <c r="M46" s="657"/>
      <c r="N46" s="40"/>
      <c r="U46" s="1049"/>
      <c r="V46" s="1049"/>
      <c r="W46" s="1049"/>
      <c r="X46" s="1049"/>
      <c r="Y46" s="1049"/>
      <c r="Z46" s="1049"/>
      <c r="AA46" s="1049"/>
    </row>
    <row r="47" spans="1:27" s="5" customFormat="1" ht="13.5" thickBot="1">
      <c r="A47" s="197" t="s">
        <v>69</v>
      </c>
      <c r="B47" s="196">
        <v>1174</v>
      </c>
      <c r="C47" s="196">
        <v>1241</v>
      </c>
      <c r="D47" s="212">
        <f>C47/B47</f>
        <v>1.0570698466780239</v>
      </c>
      <c r="E47" s="212" t="s">
        <v>385</v>
      </c>
      <c r="F47" s="39"/>
      <c r="G47" s="39"/>
      <c r="H47" s="39"/>
      <c r="I47" s="39"/>
      <c r="J47" s="94"/>
      <c r="K47" s="94"/>
      <c r="L47" s="115"/>
      <c r="M47" s="657"/>
      <c r="N47" s="40"/>
      <c r="U47" s="1049"/>
      <c r="V47" s="1049"/>
      <c r="W47" s="1049"/>
      <c r="X47" s="1049"/>
      <c r="Y47" s="1049"/>
      <c r="Z47" s="1049"/>
      <c r="AA47" s="1049"/>
    </row>
    <row r="48" spans="1:27" s="12" customFormat="1" ht="15.75" thickTop="1">
      <c r="A48" s="5"/>
      <c r="B48" s="8"/>
      <c r="C48" s="37"/>
      <c r="D48" s="37"/>
      <c r="E48" s="47"/>
      <c r="F48" s="41"/>
      <c r="G48" s="41"/>
      <c r="H48" s="41"/>
      <c r="I48" s="41"/>
      <c r="J48" s="91"/>
      <c r="K48" s="91"/>
      <c r="L48" s="115"/>
      <c r="M48" s="657"/>
      <c r="N48" s="40"/>
      <c r="O48" s="5"/>
      <c r="P48" s="5"/>
      <c r="Q48" s="5"/>
      <c r="R48" s="5"/>
      <c r="S48" s="5"/>
      <c r="T48" s="5"/>
      <c r="U48" s="355"/>
      <c r="V48" s="355"/>
      <c r="W48" s="355"/>
      <c r="X48" s="355"/>
      <c r="Y48" s="355"/>
      <c r="Z48" s="355"/>
      <c r="AA48" s="355"/>
    </row>
    <row r="49" spans="1:27" s="12" customFormat="1" ht="15">
      <c r="A49" s="78" t="s">
        <v>146</v>
      </c>
      <c r="B49" s="8"/>
      <c r="C49" s="37"/>
      <c r="D49" s="37"/>
      <c r="E49" s="47"/>
      <c r="F49" s="41"/>
      <c r="G49" s="41"/>
      <c r="H49" s="41"/>
      <c r="I49" s="41"/>
      <c r="J49" s="91"/>
      <c r="K49" s="91"/>
      <c r="L49" s="115"/>
      <c r="M49" s="657"/>
      <c r="N49" s="40"/>
      <c r="O49" s="5"/>
      <c r="P49" s="5"/>
      <c r="Q49" s="5"/>
      <c r="R49" s="5"/>
      <c r="S49" s="5"/>
      <c r="T49" s="5"/>
      <c r="U49" s="355"/>
      <c r="V49" s="355"/>
      <c r="W49" s="355"/>
      <c r="X49" s="355"/>
      <c r="Y49" s="355"/>
      <c r="Z49" s="355"/>
      <c r="AA49" s="355"/>
    </row>
    <row r="50" spans="1:27" s="12" customFormat="1" ht="13.35" customHeight="1">
      <c r="A50" s="79" t="s">
        <v>1057</v>
      </c>
      <c r="B50" s="6"/>
      <c r="C50" s="50"/>
      <c r="D50" s="50"/>
      <c r="E50" s="50"/>
      <c r="F50" s="50"/>
      <c r="G50" s="50"/>
      <c r="H50" s="50"/>
      <c r="I50" s="50"/>
      <c r="J50" s="91"/>
      <c r="K50" s="91"/>
      <c r="L50" s="115"/>
      <c r="M50" s="657"/>
      <c r="N50" s="1559" t="s">
        <v>1056</v>
      </c>
      <c r="O50" s="1559"/>
      <c r="P50" s="1559"/>
      <c r="Q50" s="1559"/>
      <c r="R50" s="1559"/>
      <c r="S50" s="1559"/>
      <c r="T50" s="1559"/>
      <c r="U50" s="355"/>
      <c r="V50" s="355"/>
      <c r="W50" s="355"/>
      <c r="X50" s="355"/>
      <c r="Y50" s="355"/>
      <c r="Z50" s="355"/>
      <c r="AA50" s="355"/>
    </row>
    <row r="51" spans="1:27" s="12" customFormat="1" ht="13.35" customHeight="1">
      <c r="A51" s="96" t="s">
        <v>1209</v>
      </c>
      <c r="B51" s="96"/>
      <c r="C51" s="96"/>
      <c r="D51" s="96"/>
      <c r="E51" s="96"/>
      <c r="F51" s="42"/>
      <c r="G51" s="42"/>
      <c r="H51" s="42"/>
      <c r="I51" s="42"/>
      <c r="J51" s="91"/>
      <c r="K51" s="91"/>
      <c r="L51" s="115"/>
      <c r="M51" s="657"/>
      <c r="N51" s="93"/>
      <c r="O51" s="355"/>
      <c r="P51" s="355"/>
      <c r="Q51" s="355"/>
      <c r="R51" s="355"/>
      <c r="S51" s="355"/>
      <c r="T51" s="355"/>
      <c r="U51" s="355"/>
      <c r="V51" s="355"/>
      <c r="W51" s="355"/>
      <c r="X51" s="355"/>
      <c r="Y51" s="355"/>
      <c r="Z51" s="355"/>
      <c r="AA51" s="355"/>
    </row>
    <row r="52" spans="1:27" s="355" customFormat="1" ht="13.35" customHeight="1">
      <c r="A52" s="1131" t="s">
        <v>1157</v>
      </c>
      <c r="B52" s="143"/>
      <c r="C52" s="159"/>
      <c r="D52" s="159"/>
      <c r="E52" s="458"/>
      <c r="F52" s="458"/>
      <c r="G52" s="458"/>
      <c r="H52" s="458"/>
      <c r="I52" s="458"/>
      <c r="J52" s="7"/>
      <c r="K52" s="7"/>
      <c r="L52" s="115"/>
      <c r="M52" s="657"/>
      <c r="N52" s="92"/>
    </row>
    <row r="53" spans="1:27" s="355" customFormat="1" ht="13.35" customHeight="1">
      <c r="A53" s="1131"/>
      <c r="B53" s="143"/>
      <c r="C53" s="159"/>
      <c r="D53" s="159"/>
      <c r="E53" s="1136"/>
      <c r="F53" s="1136"/>
      <c r="G53" s="1136"/>
      <c r="H53" s="1136"/>
      <c r="I53" s="1136"/>
      <c r="J53" s="889"/>
      <c r="K53" s="889"/>
      <c r="L53" s="115"/>
      <c r="M53" s="1136"/>
      <c r="N53" s="92"/>
    </row>
    <row r="54" spans="1:27" s="12" customFormat="1" ht="5.25" customHeight="1">
      <c r="A54" s="1497"/>
      <c r="B54" s="1497"/>
      <c r="C54" s="1497"/>
      <c r="D54" s="1497"/>
      <c r="E54" s="1497"/>
      <c r="F54" s="1497"/>
      <c r="G54" s="1497"/>
      <c r="H54" s="1497"/>
      <c r="I54" s="1497"/>
      <c r="J54" s="447"/>
      <c r="K54" s="654"/>
      <c r="L54" s="115"/>
      <c r="M54" s="657"/>
      <c r="N54" s="92"/>
      <c r="O54" s="355"/>
      <c r="P54" s="355"/>
      <c r="Q54" s="355"/>
      <c r="R54" s="355"/>
      <c r="S54" s="355"/>
      <c r="T54" s="355"/>
      <c r="U54" s="355"/>
      <c r="V54" s="355"/>
      <c r="W54" s="355"/>
      <c r="X54" s="355"/>
      <c r="Y54" s="355"/>
      <c r="Z54" s="355"/>
      <c r="AA54" s="355"/>
    </row>
    <row r="55" spans="1:27" s="12" customFormat="1">
      <c r="A55" s="1499"/>
      <c r="B55" s="1499"/>
      <c r="C55" s="1499"/>
      <c r="D55" s="1499"/>
      <c r="E55" s="160"/>
      <c r="F55" s="160"/>
      <c r="G55" s="160"/>
      <c r="H55" s="160"/>
      <c r="I55" s="160"/>
      <c r="J55" s="458"/>
      <c r="K55" s="657"/>
      <c r="L55" s="115"/>
      <c r="M55" s="657"/>
      <c r="N55" s="92"/>
      <c r="O55" s="355"/>
      <c r="P55" s="355"/>
      <c r="Q55" s="355"/>
      <c r="R55" s="355"/>
      <c r="S55" s="355"/>
      <c r="T55" s="355"/>
      <c r="U55" s="355"/>
      <c r="V55" s="355"/>
      <c r="W55" s="355"/>
      <c r="X55" s="355"/>
      <c r="Y55" s="355"/>
      <c r="Z55" s="355"/>
      <c r="AA55" s="355"/>
    </row>
    <row r="56" spans="1:27" s="5" customFormat="1" ht="15.75">
      <c r="A56" s="1460" t="s">
        <v>1155</v>
      </c>
      <c r="B56" s="1460"/>
      <c r="C56" s="1460"/>
      <c r="D56" s="1460"/>
      <c r="E56" s="458"/>
      <c r="F56" s="458"/>
      <c r="G56" s="458"/>
      <c r="H56" s="458"/>
      <c r="I56" s="458"/>
      <c r="J56" s="7"/>
      <c r="K56" s="7"/>
      <c r="L56" s="115"/>
      <c r="M56" s="657"/>
      <c r="N56" s="92"/>
      <c r="O56" s="355"/>
      <c r="P56" s="355"/>
      <c r="Q56" s="355"/>
      <c r="R56" s="355"/>
      <c r="S56" s="355"/>
      <c r="T56" s="355"/>
      <c r="U56" s="1049"/>
      <c r="V56" s="1049"/>
      <c r="W56" s="1049"/>
      <c r="X56" s="1046"/>
      <c r="Y56" s="1046"/>
      <c r="Z56" s="1049"/>
      <c r="AA56" s="1049"/>
    </row>
    <row r="57" spans="1:27" s="5" customFormat="1" ht="13.5" customHeight="1">
      <c r="A57" s="1460"/>
      <c r="B57" s="1460"/>
      <c r="C57" s="1460"/>
      <c r="D57" s="1460"/>
      <c r="E57" s="657"/>
      <c r="F57" s="657"/>
      <c r="G57" s="657"/>
      <c r="H57" s="657"/>
      <c r="I57" s="657"/>
      <c r="J57" s="7"/>
      <c r="K57" s="7"/>
      <c r="L57" s="115"/>
      <c r="M57" s="657"/>
      <c r="N57" s="92"/>
      <c r="O57" s="355"/>
      <c r="P57" s="355"/>
      <c r="Q57" s="355"/>
      <c r="R57" s="355"/>
      <c r="S57" s="355"/>
      <c r="T57" s="355"/>
      <c r="U57" s="1049"/>
      <c r="V57" s="1049"/>
      <c r="W57" s="1049"/>
      <c r="X57" s="1046"/>
      <c r="Y57" s="1046"/>
      <c r="Z57" s="1049"/>
      <c r="AA57" s="1049"/>
    </row>
    <row r="58" spans="1:27">
      <c r="A58" s="1496" t="s">
        <v>1383</v>
      </c>
      <c r="B58" s="1496"/>
      <c r="C58" s="1496"/>
      <c r="D58" s="1496"/>
      <c r="E58" s="451"/>
      <c r="F58" s="451"/>
      <c r="G58" s="451"/>
      <c r="H58" s="451"/>
      <c r="I58" s="451"/>
      <c r="J58" s="70"/>
      <c r="K58" s="70"/>
      <c r="L58" s="115"/>
      <c r="M58" s="657"/>
      <c r="N58" s="46"/>
      <c r="O58" s="5"/>
      <c r="P58" s="5"/>
      <c r="Q58" s="5"/>
      <c r="R58" s="5"/>
      <c r="S58" s="5"/>
      <c r="T58" s="5"/>
      <c r="U58" s="1046"/>
      <c r="V58" s="1046"/>
      <c r="W58" s="1046"/>
      <c r="X58" s="1046"/>
      <c r="Y58" s="1046"/>
      <c r="Z58" s="1046"/>
      <c r="AA58" s="1046"/>
    </row>
    <row r="59" spans="1:27" ht="26.25" thickBot="1">
      <c r="A59" s="95" t="s">
        <v>94</v>
      </c>
      <c r="B59" s="515" t="s">
        <v>952</v>
      </c>
      <c r="C59" s="515" t="s">
        <v>388</v>
      </c>
      <c r="D59" s="515" t="s">
        <v>389</v>
      </c>
      <c r="E59" s="7"/>
      <c r="F59" s="7"/>
      <c r="G59" s="7"/>
      <c r="H59" s="7"/>
      <c r="I59" s="7"/>
      <c r="J59" s="69"/>
      <c r="K59" s="69"/>
      <c r="L59" s="115"/>
      <c r="M59" s="657"/>
      <c r="N59"/>
      <c r="T59" s="5"/>
      <c r="U59" s="1046"/>
      <c r="V59" s="1046"/>
      <c r="W59" s="1046"/>
      <c r="X59" s="1046"/>
      <c r="Y59" s="1046"/>
      <c r="Z59" s="1046"/>
      <c r="AA59" s="1046"/>
    </row>
    <row r="60" spans="1:27">
      <c r="A60" s="71" t="s">
        <v>386</v>
      </c>
      <c r="B60" s="80">
        <v>1521450</v>
      </c>
      <c r="C60" s="80">
        <v>26543</v>
      </c>
      <c r="D60" s="80">
        <v>53938</v>
      </c>
      <c r="E60" s="34"/>
      <c r="F60" s="70"/>
      <c r="G60" s="70"/>
      <c r="H60" s="70"/>
      <c r="I60" s="70"/>
      <c r="J60" s="70"/>
      <c r="K60" s="70"/>
      <c r="L60" s="115"/>
      <c r="M60" s="657"/>
      <c r="N60" s="451"/>
      <c r="U60" s="1046"/>
      <c r="V60" s="1046"/>
      <c r="W60" s="1046"/>
      <c r="X60" s="1046"/>
      <c r="Y60" s="1046"/>
      <c r="Z60" s="1046"/>
      <c r="AA60" s="1046"/>
    </row>
    <row r="61" spans="1:27">
      <c r="A61" s="72" t="s">
        <v>387</v>
      </c>
      <c r="B61" s="82">
        <v>774237</v>
      </c>
      <c r="C61" s="80">
        <v>14435</v>
      </c>
      <c r="D61" s="80">
        <v>27391</v>
      </c>
      <c r="E61" s="35"/>
      <c r="F61" s="69"/>
      <c r="G61" s="69"/>
      <c r="H61" s="69"/>
      <c r="I61" s="69"/>
      <c r="J61" s="7"/>
      <c r="K61" s="7"/>
      <c r="L61" s="115"/>
      <c r="M61" s="657"/>
      <c r="N61"/>
      <c r="U61" s="1046"/>
      <c r="V61" s="1046"/>
      <c r="W61" s="1046"/>
      <c r="X61" s="1046"/>
      <c r="Y61" s="1046"/>
      <c r="Z61" s="1046"/>
      <c r="AA61" s="1046"/>
    </row>
    <row r="62" spans="1:27" ht="13.5" thickBot="1">
      <c r="A62" s="197" t="s">
        <v>69</v>
      </c>
      <c r="B62" s="196">
        <f>SUM(B60:B61)</f>
        <v>2295687</v>
      </c>
      <c r="C62" s="196">
        <f>SUM(C60:C61)</f>
        <v>40978</v>
      </c>
      <c r="D62" s="196">
        <f>SUM(D60:D61)</f>
        <v>81329</v>
      </c>
      <c r="E62" s="37"/>
      <c r="F62" s="37"/>
      <c r="G62" s="37"/>
      <c r="H62" s="37"/>
      <c r="I62" s="37"/>
      <c r="J62" s="47"/>
      <c r="K62" s="47"/>
      <c r="L62" s="115"/>
      <c r="M62" s="657"/>
      <c r="N62"/>
      <c r="U62" s="1046"/>
      <c r="V62" s="1046"/>
      <c r="W62" s="1046"/>
      <c r="X62" s="1046"/>
      <c r="Y62" s="1046"/>
      <c r="Z62" s="1046"/>
      <c r="AA62" s="1046"/>
    </row>
    <row r="63" spans="1:27" ht="13.5" thickTop="1">
      <c r="A63" s="5"/>
      <c r="B63" s="8"/>
      <c r="C63" s="37"/>
      <c r="D63" s="37"/>
      <c r="E63" s="37"/>
      <c r="F63" s="37"/>
      <c r="G63" s="37"/>
      <c r="H63" s="37"/>
      <c r="I63" s="37"/>
      <c r="J63" s="47"/>
      <c r="K63" s="47"/>
      <c r="L63" s="115"/>
      <c r="M63" s="657"/>
      <c r="N63" s="54"/>
      <c r="U63" s="1046"/>
      <c r="V63" s="1046"/>
      <c r="W63" s="1046"/>
      <c r="X63" s="1046"/>
      <c r="Y63" s="1046"/>
      <c r="Z63" s="1046"/>
      <c r="AA63" s="1046"/>
    </row>
    <row r="64" spans="1:27" s="5" customFormat="1">
      <c r="A64" s="1404" t="s">
        <v>146</v>
      </c>
      <c r="B64" s="8"/>
      <c r="C64" s="37"/>
      <c r="D64" s="37"/>
      <c r="E64" s="37"/>
      <c r="F64" s="37"/>
      <c r="G64" s="37"/>
      <c r="H64" s="37"/>
      <c r="I64" s="37"/>
      <c r="J64" s="47"/>
      <c r="K64" s="47"/>
      <c r="L64" s="115"/>
      <c r="M64" s="657"/>
      <c r="N64" s="54"/>
      <c r="O64"/>
      <c r="P64"/>
      <c r="Q64"/>
      <c r="R64"/>
      <c r="S64"/>
      <c r="T64"/>
      <c r="U64" s="1049"/>
      <c r="V64" s="1049"/>
      <c r="W64" s="1049"/>
      <c r="X64" s="1049"/>
      <c r="Y64" s="1049"/>
      <c r="Z64" s="1049"/>
      <c r="AA64" s="1049"/>
    </row>
    <row r="65" spans="1:27" s="5" customFormat="1">
      <c r="A65" s="79" t="s">
        <v>1392</v>
      </c>
      <c r="B65" s="8"/>
      <c r="C65" s="37"/>
      <c r="D65" s="37"/>
      <c r="E65" s="37"/>
      <c r="F65" s="37"/>
      <c r="G65" s="37"/>
      <c r="H65" s="37"/>
      <c r="I65" s="37"/>
      <c r="J65" s="47"/>
      <c r="K65" s="47"/>
      <c r="L65" s="115"/>
      <c r="M65" s="657"/>
      <c r="N65" s="54"/>
      <c r="O65"/>
      <c r="P65"/>
      <c r="Q65"/>
      <c r="R65"/>
      <c r="S65"/>
      <c r="T65"/>
      <c r="U65" s="20"/>
      <c r="V65" s="1049"/>
      <c r="W65" s="1049"/>
      <c r="X65" s="1049"/>
      <c r="Y65" s="1049"/>
      <c r="Z65" s="1049"/>
      <c r="AA65" s="1049"/>
    </row>
    <row r="66" spans="1:27" s="5" customFormat="1">
      <c r="A66" s="1338" t="s">
        <v>1393</v>
      </c>
      <c r="B66" s="77"/>
      <c r="C66" s="77"/>
      <c r="D66" s="77"/>
      <c r="E66" s="77"/>
      <c r="F66" s="45"/>
      <c r="G66" s="45"/>
      <c r="H66" s="45"/>
      <c r="I66" s="45"/>
      <c r="J66" s="42"/>
      <c r="K66" s="42"/>
      <c r="L66" s="115"/>
      <c r="M66" s="657"/>
      <c r="N66" s="38"/>
      <c r="U66" s="20"/>
      <c r="V66" s="1049"/>
      <c r="W66" s="1049"/>
      <c r="X66" s="1049"/>
      <c r="Y66" s="1049"/>
      <c r="Z66" s="1049"/>
      <c r="AA66" s="1049"/>
    </row>
    <row r="67" spans="1:27" s="5" customFormat="1">
      <c r="B67" s="8"/>
      <c r="C67" s="7"/>
      <c r="D67" s="7"/>
      <c r="E67" s="7"/>
      <c r="F67" s="7"/>
      <c r="G67" s="7"/>
      <c r="H67" s="7"/>
      <c r="I67" s="7"/>
      <c r="J67" s="45"/>
      <c r="K67" s="45"/>
      <c r="L67" s="115"/>
      <c r="M67" s="657"/>
      <c r="N67" s="48"/>
      <c r="R67" s="19"/>
      <c r="S67" s="29"/>
      <c r="T67" s="30"/>
      <c r="U67" s="20"/>
    </row>
    <row r="68" spans="1:27" s="5" customFormat="1">
      <c r="B68" s="8"/>
      <c r="C68" s="7"/>
      <c r="D68" s="7"/>
      <c r="E68" s="7"/>
      <c r="F68" s="7"/>
      <c r="G68" s="7"/>
      <c r="H68" s="7"/>
      <c r="I68" s="7"/>
      <c r="J68" s="37"/>
      <c r="K68" s="37"/>
      <c r="L68" s="115"/>
      <c r="M68" s="657"/>
      <c r="N68" s="48"/>
      <c r="R68" s="19"/>
      <c r="S68" s="29"/>
      <c r="T68" s="30"/>
      <c r="U68" s="1049"/>
    </row>
    <row r="69" spans="1:27" s="5" customFormat="1" ht="13.5" customHeight="1">
      <c r="A69" s="1496" t="s">
        <v>1384</v>
      </c>
      <c r="B69" s="1496"/>
      <c r="C69" s="1496"/>
      <c r="D69" s="1496"/>
      <c r="E69" s="451"/>
      <c r="F69" s="451"/>
      <c r="G69" s="451"/>
      <c r="H69" s="451"/>
      <c r="I69" s="451"/>
      <c r="J69" s="37"/>
      <c r="K69" s="37"/>
      <c r="L69" s="115"/>
      <c r="M69" s="657"/>
      <c r="N69" s="48"/>
      <c r="R69" s="19"/>
      <c r="S69" s="29"/>
      <c r="T69" s="30"/>
      <c r="U69" s="1049"/>
    </row>
    <row r="70" spans="1:27" s="5" customFormat="1" ht="27" customHeight="1" thickBot="1">
      <c r="A70" s="95" t="s">
        <v>94</v>
      </c>
      <c r="B70" s="515" t="s">
        <v>952</v>
      </c>
      <c r="C70" s="515" t="s">
        <v>388</v>
      </c>
      <c r="D70" s="515" t="s">
        <v>389</v>
      </c>
      <c r="E70" s="7"/>
      <c r="F70" s="7"/>
      <c r="G70" s="7"/>
      <c r="H70" s="7"/>
      <c r="I70" s="7"/>
      <c r="J70" s="47"/>
      <c r="K70" s="47"/>
      <c r="L70" s="115"/>
      <c r="M70" s="657"/>
      <c r="N70" s="40"/>
      <c r="R70" s="21"/>
      <c r="U70" s="1049"/>
    </row>
    <row r="71" spans="1:27" s="5" customFormat="1" ht="13.5" customHeight="1">
      <c r="A71" s="71" t="s">
        <v>386</v>
      </c>
      <c r="B71" s="82">
        <v>6470465</v>
      </c>
      <c r="C71" s="80">
        <v>81142</v>
      </c>
      <c r="D71" s="80">
        <v>229389</v>
      </c>
      <c r="E71" s="36"/>
      <c r="F71" s="70"/>
      <c r="G71" s="70"/>
      <c r="H71" s="70"/>
      <c r="I71" s="70"/>
      <c r="J71" s="47"/>
      <c r="K71" s="47"/>
      <c r="L71" s="115"/>
      <c r="M71" s="657"/>
      <c r="N71" s="45"/>
      <c r="U71" s="1049"/>
    </row>
    <row r="72" spans="1:27" s="5" customFormat="1" ht="13.5" customHeight="1">
      <c r="A72" s="72" t="s">
        <v>387</v>
      </c>
      <c r="B72" s="513">
        <v>2283619</v>
      </c>
      <c r="C72" s="80">
        <v>36183</v>
      </c>
      <c r="D72" s="80">
        <v>80790</v>
      </c>
      <c r="E72" s="7"/>
      <c r="F72" s="7"/>
      <c r="G72" s="7"/>
      <c r="H72" s="7"/>
      <c r="I72" s="7"/>
      <c r="J72" s="47"/>
      <c r="K72" s="47"/>
      <c r="L72" s="115"/>
      <c r="M72" s="657"/>
      <c r="N72" s="45"/>
      <c r="U72" s="1049"/>
    </row>
    <row r="73" spans="1:27" s="5" customFormat="1" ht="13.5" thickBot="1">
      <c r="A73" s="197" t="s">
        <v>69</v>
      </c>
      <c r="B73" s="196">
        <f>SUM(B71:B72)</f>
        <v>8754084</v>
      </c>
      <c r="C73" s="196">
        <f>SUM(C71:C72)</f>
        <v>117325</v>
      </c>
      <c r="D73" s="196">
        <f>SUM(D71:D72)</f>
        <v>310179</v>
      </c>
      <c r="E73" s="37"/>
      <c r="F73" s="37"/>
      <c r="G73" s="37"/>
      <c r="H73" s="37"/>
      <c r="I73" s="37"/>
      <c r="J73" s="42"/>
      <c r="K73" s="42"/>
      <c r="L73" s="115"/>
      <c r="M73" s="657"/>
      <c r="N73" s="49"/>
      <c r="R73" s="21"/>
      <c r="U73" s="20"/>
    </row>
    <row r="74" spans="1:27" s="5" customFormat="1" ht="13.5" thickTop="1">
      <c r="B74" s="8"/>
      <c r="C74" s="37"/>
      <c r="D74" s="37"/>
      <c r="E74" s="37"/>
      <c r="F74" s="37"/>
      <c r="G74" s="37"/>
      <c r="H74" s="37"/>
      <c r="I74" s="37"/>
      <c r="J74" s="37"/>
      <c r="K74" s="37"/>
      <c r="L74" s="115"/>
      <c r="M74" s="657"/>
      <c r="N74" s="49"/>
      <c r="R74" s="21"/>
      <c r="U74" s="20"/>
    </row>
    <row r="75" spans="1:27" s="5" customFormat="1">
      <c r="A75" s="1404" t="s">
        <v>146</v>
      </c>
      <c r="B75" s="8"/>
      <c r="C75" s="37"/>
      <c r="D75" s="37"/>
      <c r="E75" s="37"/>
      <c r="F75" s="37"/>
      <c r="G75" s="37"/>
      <c r="H75" s="37"/>
      <c r="I75" s="37"/>
      <c r="J75" s="37"/>
      <c r="K75" s="37"/>
      <c r="L75" s="115"/>
      <c r="M75" s="657"/>
      <c r="N75" s="48"/>
      <c r="P75" s="355"/>
      <c r="R75" s="19"/>
      <c r="S75" s="29"/>
      <c r="T75" s="30"/>
      <c r="U75" s="20"/>
    </row>
    <row r="76" spans="1:27" s="5" customFormat="1">
      <c r="A76" s="79" t="s">
        <v>1392</v>
      </c>
      <c r="B76" s="8"/>
      <c r="C76" s="37"/>
      <c r="D76" s="37"/>
      <c r="E76" s="37"/>
      <c r="F76" s="37"/>
      <c r="G76" s="37"/>
      <c r="H76" s="37"/>
      <c r="I76" s="37"/>
      <c r="J76" s="37"/>
      <c r="K76" s="37"/>
      <c r="L76" s="115"/>
      <c r="M76" s="657"/>
      <c r="N76" s="48"/>
      <c r="R76" s="19"/>
      <c r="S76" s="29"/>
      <c r="T76" s="30"/>
    </row>
    <row r="77" spans="1:27" s="5" customFormat="1">
      <c r="A77" s="1338" t="s">
        <v>1393</v>
      </c>
      <c r="B77" s="77"/>
      <c r="C77" s="77"/>
      <c r="D77" s="77"/>
      <c r="E77" s="77"/>
      <c r="F77" s="45"/>
      <c r="G77" s="45"/>
      <c r="H77" s="45"/>
      <c r="I77" s="45"/>
      <c r="J77" s="42"/>
      <c r="K77" s="42"/>
      <c r="L77" s="115"/>
      <c r="M77" s="657"/>
      <c r="N77" s="48"/>
      <c r="R77" s="19"/>
      <c r="S77" s="29"/>
      <c r="T77" s="30"/>
    </row>
    <row r="78" spans="1:27" s="5" customFormat="1">
      <c r="A78" s="438"/>
      <c r="B78" s="8"/>
      <c r="C78" s="37"/>
      <c r="D78" s="37"/>
      <c r="E78" s="37"/>
      <c r="F78" s="37"/>
      <c r="G78" s="37"/>
      <c r="H78" s="37"/>
      <c r="I78" s="37"/>
      <c r="J78" s="43"/>
      <c r="K78" s="43"/>
      <c r="L78" s="115"/>
      <c r="M78" s="657"/>
      <c r="N78" s="40"/>
      <c r="R78" s="21"/>
    </row>
    <row r="79" spans="1:27" s="5" customFormat="1">
      <c r="A79" s="1405"/>
      <c r="B79" s="8"/>
      <c r="C79" s="37"/>
      <c r="D79" s="37"/>
      <c r="E79" s="37"/>
      <c r="F79" s="37"/>
      <c r="G79" s="37"/>
      <c r="H79" s="37"/>
      <c r="I79" s="37"/>
      <c r="J79" s="43"/>
      <c r="K79" s="43"/>
      <c r="L79" s="115"/>
      <c r="M79" s="657"/>
      <c r="N79" s="49"/>
      <c r="R79" s="21"/>
    </row>
    <row r="80" spans="1:27" s="5" customFormat="1">
      <c r="A80" s="1496" t="s">
        <v>1385</v>
      </c>
      <c r="B80" s="1496"/>
      <c r="C80" s="1496"/>
      <c r="D80" s="1496"/>
      <c r="E80" s="37"/>
      <c r="F80" s="37"/>
      <c r="G80" s="37"/>
      <c r="H80" s="37"/>
      <c r="I80" s="37"/>
      <c r="J80" s="43"/>
      <c r="K80" s="43"/>
      <c r="L80" s="115"/>
      <c r="M80" s="657"/>
      <c r="N80" s="49"/>
      <c r="R80" s="21"/>
      <c r="U80" s="20"/>
    </row>
    <row r="81" spans="1:21" s="167" customFormat="1" ht="26.25" thickBot="1">
      <c r="A81" s="95" t="s">
        <v>94</v>
      </c>
      <c r="B81" s="1402" t="s">
        <v>952</v>
      </c>
      <c r="C81" s="1402" t="s">
        <v>388</v>
      </c>
      <c r="D81" s="1402" t="s">
        <v>389</v>
      </c>
      <c r="E81" s="37"/>
      <c r="F81" s="37"/>
      <c r="G81" s="37"/>
      <c r="H81" s="37"/>
      <c r="I81" s="37"/>
      <c r="J81" s="43"/>
      <c r="K81" s="43"/>
      <c r="L81" s="115"/>
      <c r="M81" s="657"/>
      <c r="N81" s="49"/>
      <c r="O81" s="5"/>
      <c r="P81" s="5"/>
      <c r="Q81" s="5"/>
      <c r="R81" s="21"/>
      <c r="S81" s="5"/>
      <c r="T81" s="5"/>
      <c r="U81" s="438"/>
    </row>
    <row r="82" spans="1:21" s="1139" customFormat="1">
      <c r="A82" s="71" t="s">
        <v>386</v>
      </c>
      <c r="B82" s="80">
        <v>330812</v>
      </c>
      <c r="C82" s="80">
        <v>1264</v>
      </c>
      <c r="D82" s="80">
        <v>2568</v>
      </c>
      <c r="E82" s="37"/>
      <c r="F82" s="37"/>
      <c r="G82" s="37"/>
      <c r="H82" s="37"/>
      <c r="I82" s="37"/>
      <c r="J82" s="43"/>
      <c r="K82" s="43"/>
      <c r="L82" s="115"/>
      <c r="M82" s="1136"/>
      <c r="N82" s="37"/>
      <c r="O82" s="37"/>
    </row>
    <row r="83" spans="1:21" s="12" customFormat="1" ht="13.5" customHeight="1">
      <c r="A83" s="73" t="s">
        <v>387</v>
      </c>
      <c r="B83" s="82">
        <v>168332</v>
      </c>
      <c r="C83" s="80">
        <v>687</v>
      </c>
      <c r="D83" s="80">
        <v>1304</v>
      </c>
      <c r="E83" s="37"/>
      <c r="F83" s="37"/>
      <c r="G83" s="37"/>
      <c r="H83" s="37"/>
      <c r="I83" s="37"/>
      <c r="J83" s="43"/>
      <c r="K83" s="43"/>
      <c r="L83" s="115"/>
      <c r="M83" s="657"/>
      <c r="N83" s="44"/>
      <c r="O83" s="438"/>
      <c r="P83" s="438"/>
      <c r="Q83" s="438"/>
      <c r="R83" s="438"/>
      <c r="S83" s="438"/>
      <c r="T83" s="438"/>
      <c r="U83" s="355"/>
    </row>
    <row r="84" spans="1:21" s="5" customFormat="1" ht="13.5" customHeight="1" thickBot="1">
      <c r="A84" s="1430" t="s">
        <v>69</v>
      </c>
      <c r="B84" s="1431">
        <f>SUM(B82:B83)</f>
        <v>499144</v>
      </c>
      <c r="C84" s="1431">
        <f>SUM(C82:C83)</f>
        <v>1951</v>
      </c>
      <c r="D84" s="1431">
        <f>SUM(D82:D83)</f>
        <v>3872</v>
      </c>
      <c r="E84" s="37"/>
      <c r="F84" s="37"/>
      <c r="G84" s="37"/>
      <c r="H84" s="37"/>
      <c r="I84" s="37"/>
      <c r="J84" s="43"/>
      <c r="K84" s="43"/>
      <c r="L84" s="115"/>
      <c r="M84" s="657"/>
      <c r="N84" s="44"/>
      <c r="O84" s="438"/>
      <c r="P84" s="438"/>
      <c r="Q84" s="438"/>
      <c r="R84" s="438"/>
      <c r="S84" s="438"/>
      <c r="T84" s="438"/>
    </row>
    <row r="85" spans="1:21" s="5" customFormat="1" ht="13.5" thickTop="1">
      <c r="A85" s="1403"/>
      <c r="B85" s="8"/>
      <c r="C85" s="37"/>
      <c r="D85" s="37"/>
      <c r="E85" s="37"/>
      <c r="F85" s="37"/>
      <c r="G85" s="37"/>
      <c r="H85" s="37"/>
      <c r="I85" s="37"/>
      <c r="J85" s="43"/>
      <c r="K85" s="43"/>
      <c r="L85" s="115"/>
      <c r="M85" s="657"/>
      <c r="N85" s="92"/>
      <c r="O85" s="355"/>
      <c r="P85" s="355"/>
      <c r="Q85" s="355"/>
      <c r="R85" s="355"/>
      <c r="S85" s="355"/>
      <c r="T85" s="355"/>
    </row>
    <row r="86" spans="1:21" s="5" customFormat="1">
      <c r="A86" s="1404" t="s">
        <v>146</v>
      </c>
      <c r="B86" s="8"/>
      <c r="C86" s="37"/>
      <c r="D86" s="37"/>
      <c r="E86" s="37"/>
      <c r="F86" s="37"/>
      <c r="G86" s="37"/>
      <c r="H86" s="37"/>
      <c r="I86" s="37"/>
      <c r="J86" s="43"/>
      <c r="K86" s="43"/>
      <c r="L86" s="115"/>
      <c r="M86" s="657"/>
      <c r="N86" s="37"/>
    </row>
    <row r="87" spans="1:21" s="5" customFormat="1">
      <c r="A87" s="79" t="s">
        <v>1386</v>
      </c>
      <c r="B87" s="8"/>
      <c r="C87" s="37"/>
      <c r="D87" s="37"/>
      <c r="E87" s="37"/>
      <c r="F87" s="37"/>
      <c r="G87" s="37"/>
      <c r="H87" s="37"/>
      <c r="I87" s="37"/>
      <c r="J87" s="43"/>
      <c r="K87" s="43"/>
      <c r="L87" s="115"/>
      <c r="M87" s="657"/>
      <c r="N87" s="37"/>
      <c r="O87" s="37"/>
    </row>
    <row r="88" spans="1:21" s="5" customFormat="1">
      <c r="A88" s="1338" t="s">
        <v>1387</v>
      </c>
      <c r="B88" s="77"/>
      <c r="C88" s="77"/>
      <c r="D88" s="77"/>
      <c r="E88" s="37"/>
      <c r="F88" s="37"/>
      <c r="G88" s="37"/>
      <c r="H88" s="37"/>
      <c r="I88" s="37"/>
      <c r="J88" s="43"/>
      <c r="K88" s="43"/>
      <c r="L88" s="115"/>
      <c r="M88" s="657"/>
      <c r="N88" s="37"/>
      <c r="O88" s="37"/>
    </row>
    <row r="89" spans="1:21" s="1403" customFormat="1">
      <c r="A89" s="1338"/>
      <c r="B89" s="77"/>
      <c r="C89" s="77"/>
      <c r="D89" s="77"/>
      <c r="E89" s="37"/>
      <c r="F89" s="37"/>
      <c r="G89" s="37"/>
      <c r="H89" s="37"/>
      <c r="I89" s="37"/>
      <c r="J89" s="43"/>
      <c r="K89" s="43"/>
      <c r="L89" s="115"/>
      <c r="M89" s="1401"/>
      <c r="N89" s="37"/>
      <c r="O89" s="37"/>
    </row>
    <row r="90" spans="1:21" s="1403" customFormat="1">
      <c r="A90" s="1338"/>
      <c r="B90" s="77"/>
      <c r="C90" s="77"/>
      <c r="D90" s="77"/>
      <c r="E90" s="37"/>
      <c r="F90" s="37"/>
      <c r="G90" s="37"/>
      <c r="H90" s="37"/>
      <c r="I90" s="37"/>
      <c r="J90" s="43"/>
      <c r="K90" s="43"/>
      <c r="L90" s="115"/>
      <c r="M90" s="1401"/>
      <c r="N90" s="37"/>
      <c r="O90" s="37"/>
    </row>
    <row r="91" spans="1:21" s="1403" customFormat="1">
      <c r="A91" s="1496" t="s">
        <v>1388</v>
      </c>
      <c r="B91" s="1496"/>
      <c r="C91" s="1496"/>
      <c r="D91" s="1496"/>
      <c r="E91" s="37"/>
      <c r="F91" s="37"/>
      <c r="G91" s="37"/>
      <c r="H91" s="37"/>
      <c r="I91" s="37"/>
      <c r="J91" s="43"/>
      <c r="K91" s="43"/>
      <c r="L91" s="115"/>
      <c r="M91" s="1401"/>
      <c r="N91" s="37"/>
      <c r="O91" s="37"/>
    </row>
    <row r="92" spans="1:21" s="1403" customFormat="1" ht="26.25" thickBot="1">
      <c r="A92" s="95" t="s">
        <v>94</v>
      </c>
      <c r="B92" s="1402" t="s">
        <v>952</v>
      </c>
      <c r="C92" s="1402" t="s">
        <v>388</v>
      </c>
      <c r="D92" s="1402" t="s">
        <v>389</v>
      </c>
      <c r="E92" s="37"/>
      <c r="F92" s="37"/>
      <c r="G92" s="37"/>
      <c r="H92" s="37"/>
      <c r="I92" s="37"/>
      <c r="J92" s="43"/>
      <c r="K92" s="43"/>
      <c r="L92" s="115"/>
      <c r="M92" s="1401"/>
      <c r="N92" s="37"/>
      <c r="O92" s="37"/>
    </row>
    <row r="93" spans="1:21" s="1403" customFormat="1">
      <c r="A93" s="71" t="s">
        <v>386</v>
      </c>
      <c r="B93" s="82">
        <v>1407109</v>
      </c>
      <c r="C93" s="80">
        <v>3864</v>
      </c>
      <c r="D93" s="80">
        <v>10923</v>
      </c>
      <c r="E93" s="37"/>
      <c r="F93" s="37"/>
      <c r="G93" s="37"/>
      <c r="H93" s="37"/>
      <c r="I93" s="37"/>
      <c r="J93" s="43"/>
      <c r="K93" s="43"/>
      <c r="L93" s="115"/>
      <c r="M93" s="1401"/>
      <c r="N93" s="37"/>
      <c r="O93" s="37"/>
    </row>
    <row r="94" spans="1:21" s="1403" customFormat="1">
      <c r="A94" s="73" t="s">
        <v>387</v>
      </c>
      <c r="B94" s="513">
        <v>496604</v>
      </c>
      <c r="C94" s="80">
        <v>1723</v>
      </c>
      <c r="D94" s="80">
        <v>3847</v>
      </c>
      <c r="E94" s="37"/>
      <c r="F94" s="37"/>
      <c r="G94" s="37"/>
      <c r="H94" s="37"/>
      <c r="I94" s="37"/>
      <c r="J94" s="43"/>
      <c r="K94" s="43"/>
      <c r="L94" s="115"/>
      <c r="M94" s="1401"/>
      <c r="N94" s="37"/>
      <c r="O94" s="37"/>
    </row>
    <row r="95" spans="1:21" s="1403" customFormat="1" ht="13.5" thickBot="1">
      <c r="A95" s="1430" t="s">
        <v>69</v>
      </c>
      <c r="B95" s="1431">
        <f>SUM(B93:B94)</f>
        <v>1903713</v>
      </c>
      <c r="C95" s="1431">
        <f>SUM(C93:C94)</f>
        <v>5587</v>
      </c>
      <c r="D95" s="1431">
        <f>SUM(D93:D94)</f>
        <v>14770</v>
      </c>
      <c r="E95" s="37"/>
      <c r="F95" s="37"/>
      <c r="G95" s="37"/>
      <c r="H95" s="37"/>
      <c r="I95" s="37"/>
      <c r="J95" s="43"/>
      <c r="K95" s="43"/>
      <c r="L95" s="115"/>
      <c r="M95" s="1401"/>
      <c r="N95" s="37"/>
      <c r="O95" s="37"/>
    </row>
    <row r="96" spans="1:21" s="1403" customFormat="1" ht="13.5" thickTop="1">
      <c r="B96" s="8"/>
      <c r="C96" s="37"/>
      <c r="D96" s="37"/>
      <c r="E96" s="37"/>
      <c r="F96" s="37"/>
      <c r="G96" s="37"/>
      <c r="H96" s="37"/>
      <c r="I96" s="37"/>
      <c r="J96" s="43"/>
      <c r="K96" s="43"/>
      <c r="L96" s="115"/>
      <c r="M96" s="1401"/>
      <c r="N96" s="37"/>
      <c r="O96" s="37"/>
    </row>
    <row r="97" spans="1:15" s="1403" customFormat="1">
      <c r="A97" s="1404" t="s">
        <v>146</v>
      </c>
      <c r="B97" s="8"/>
      <c r="C97" s="37"/>
      <c r="D97" s="37"/>
      <c r="E97" s="37"/>
      <c r="F97" s="37"/>
      <c r="G97" s="37"/>
      <c r="H97" s="37"/>
      <c r="I97" s="37"/>
      <c r="J97" s="43"/>
      <c r="K97" s="43"/>
      <c r="L97" s="115"/>
      <c r="M97" s="1401"/>
      <c r="N97" s="37"/>
      <c r="O97" s="37"/>
    </row>
    <row r="98" spans="1:15" s="1403" customFormat="1">
      <c r="A98" s="79" t="s">
        <v>1386</v>
      </c>
      <c r="B98" s="8"/>
      <c r="C98" s="37"/>
      <c r="D98" s="37"/>
      <c r="E98" s="37"/>
      <c r="F98" s="37"/>
      <c r="G98" s="37"/>
      <c r="H98" s="37"/>
      <c r="I98" s="37"/>
      <c r="J98" s="43"/>
      <c r="K98" s="43"/>
      <c r="L98" s="115"/>
      <c r="M98" s="1401"/>
      <c r="N98" s="37"/>
      <c r="O98" s="37"/>
    </row>
    <row r="99" spans="1:15" s="5" customFormat="1" ht="15">
      <c r="A99" s="1338" t="s">
        <v>1387</v>
      </c>
      <c r="B99" s="77"/>
      <c r="C99" s="77"/>
      <c r="D99" s="77"/>
      <c r="E99" s="37"/>
      <c r="F99" s="37"/>
      <c r="G99" s="37"/>
      <c r="H99" s="37"/>
      <c r="I99" s="37"/>
      <c r="J99" s="41"/>
      <c r="K99" s="41"/>
      <c r="L99" s="115"/>
      <c r="M99" s="657"/>
      <c r="N99" s="37"/>
      <c r="O99" s="37"/>
    </row>
    <row r="100" spans="1:15" s="1403" customFormat="1" ht="15">
      <c r="A100" s="1338"/>
      <c r="B100" s="77"/>
      <c r="C100" s="77"/>
      <c r="D100" s="77"/>
      <c r="E100" s="37"/>
      <c r="F100" s="37"/>
      <c r="G100" s="37"/>
      <c r="H100" s="37"/>
      <c r="I100" s="37"/>
      <c r="J100" s="41"/>
      <c r="K100" s="41"/>
      <c r="L100" s="115"/>
      <c r="M100" s="1401"/>
      <c r="N100" s="37"/>
      <c r="O100" s="37"/>
    </row>
    <row r="101" spans="1:15" s="1403" customFormat="1" ht="15">
      <c r="A101" s="1338"/>
      <c r="B101" s="77"/>
      <c r="C101" s="77"/>
      <c r="D101" s="77"/>
      <c r="E101" s="37"/>
      <c r="F101" s="37"/>
      <c r="G101" s="37"/>
      <c r="H101" s="37"/>
      <c r="I101" s="37"/>
      <c r="J101" s="41"/>
      <c r="K101" s="41"/>
      <c r="L101" s="115"/>
      <c r="M101" s="1401"/>
      <c r="N101" s="37"/>
      <c r="O101" s="37"/>
    </row>
    <row r="102" spans="1:15" s="1403" customFormat="1" ht="15">
      <c r="A102" s="1496" t="s">
        <v>1391</v>
      </c>
      <c r="B102" s="1496"/>
      <c r="C102" s="1496"/>
      <c r="D102" s="1496"/>
      <c r="E102" s="37"/>
      <c r="F102" s="37"/>
      <c r="G102" s="37"/>
      <c r="H102" s="37"/>
      <c r="I102" s="37"/>
      <c r="J102" s="41"/>
      <c r="K102" s="41"/>
      <c r="L102" s="115"/>
      <c r="M102" s="1401"/>
      <c r="N102" s="37"/>
      <c r="O102" s="37"/>
    </row>
    <row r="103" spans="1:15" s="1403" customFormat="1" ht="36" customHeight="1" thickBot="1">
      <c r="A103" s="95" t="s">
        <v>94</v>
      </c>
      <c r="B103" s="1402" t="s">
        <v>952</v>
      </c>
      <c r="C103" s="1402" t="s">
        <v>388</v>
      </c>
      <c r="D103" s="1402" t="s">
        <v>389</v>
      </c>
      <c r="E103" s="37"/>
      <c r="F103" s="37"/>
      <c r="G103" s="37"/>
      <c r="H103" s="37"/>
      <c r="I103" s="37"/>
      <c r="J103" s="41"/>
      <c r="K103" s="41"/>
      <c r="L103" s="115"/>
      <c r="M103" s="1401"/>
      <c r="N103" s="37"/>
      <c r="O103" s="37"/>
    </row>
    <row r="104" spans="1:15" s="1403" customFormat="1" ht="15">
      <c r="A104" s="71" t="s">
        <v>386</v>
      </c>
      <c r="B104" s="80">
        <v>217338</v>
      </c>
      <c r="C104" s="80">
        <v>3792</v>
      </c>
      <c r="D104" s="80">
        <v>7705</v>
      </c>
      <c r="E104" s="37"/>
      <c r="F104" s="37"/>
      <c r="G104" s="37"/>
      <c r="H104" s="37"/>
      <c r="I104" s="37"/>
      <c r="J104" s="41"/>
      <c r="K104" s="41"/>
      <c r="L104" s="115"/>
      <c r="M104" s="1401"/>
      <c r="N104" s="37"/>
      <c r="O104" s="37"/>
    </row>
    <row r="105" spans="1:15" s="1403" customFormat="1" ht="15">
      <c r="A105" s="73" t="s">
        <v>387</v>
      </c>
      <c r="B105" s="82">
        <v>110605</v>
      </c>
      <c r="C105" s="80">
        <v>2062</v>
      </c>
      <c r="D105" s="80">
        <v>3913</v>
      </c>
      <c r="E105" s="37"/>
      <c r="F105" s="37"/>
      <c r="G105" s="37"/>
      <c r="H105" s="37"/>
      <c r="I105" s="37"/>
      <c r="J105" s="41"/>
      <c r="K105" s="41"/>
      <c r="L105" s="115"/>
      <c r="M105" s="1401"/>
      <c r="N105" s="37"/>
      <c r="O105" s="37"/>
    </row>
    <row r="106" spans="1:15" s="1403" customFormat="1" ht="15.75" thickBot="1">
      <c r="A106" s="1430" t="s">
        <v>69</v>
      </c>
      <c r="B106" s="1431">
        <f>SUM(B104:B105)</f>
        <v>327943</v>
      </c>
      <c r="C106" s="1431">
        <f>SUM(C104:C105)</f>
        <v>5854</v>
      </c>
      <c r="D106" s="1431">
        <f>SUM(D104:D105)</f>
        <v>11618</v>
      </c>
      <c r="E106" s="37"/>
      <c r="F106" s="37"/>
      <c r="G106" s="37"/>
      <c r="H106" s="37"/>
      <c r="I106" s="37"/>
      <c r="J106" s="41"/>
      <c r="K106" s="41"/>
      <c r="L106" s="115"/>
      <c r="M106" s="1401"/>
      <c r="N106" s="37"/>
      <c r="O106" s="37"/>
    </row>
    <row r="107" spans="1:15" s="1403" customFormat="1" ht="15.75" thickTop="1">
      <c r="B107" s="8"/>
      <c r="C107" s="37"/>
      <c r="D107" s="37"/>
      <c r="E107" s="37"/>
      <c r="F107" s="37"/>
      <c r="G107" s="37"/>
      <c r="H107" s="37"/>
      <c r="I107" s="37"/>
      <c r="J107" s="41"/>
      <c r="K107" s="41"/>
      <c r="L107" s="115"/>
      <c r="M107" s="1401"/>
      <c r="N107" s="37"/>
      <c r="O107" s="37"/>
    </row>
    <row r="108" spans="1:15" s="1403" customFormat="1" ht="15">
      <c r="A108" s="1404" t="s">
        <v>146</v>
      </c>
      <c r="B108" s="8"/>
      <c r="C108" s="37"/>
      <c r="D108" s="37"/>
      <c r="E108" s="37"/>
      <c r="F108" s="37"/>
      <c r="G108" s="37"/>
      <c r="H108" s="37"/>
      <c r="I108" s="37"/>
      <c r="J108" s="41"/>
      <c r="K108" s="41"/>
      <c r="L108" s="115"/>
      <c r="M108" s="1401"/>
      <c r="N108" s="37"/>
      <c r="O108" s="37"/>
    </row>
    <row r="109" spans="1:15" s="1403" customFormat="1" ht="15">
      <c r="A109" s="79" t="s">
        <v>1390</v>
      </c>
      <c r="B109" s="8"/>
      <c r="C109" s="37"/>
      <c r="D109" s="37"/>
      <c r="E109" s="37"/>
      <c r="F109" s="37"/>
      <c r="G109" s="37"/>
      <c r="H109" s="37"/>
      <c r="I109" s="37"/>
      <c r="J109" s="41"/>
      <c r="K109" s="41"/>
      <c r="L109" s="115"/>
      <c r="M109" s="1401"/>
      <c r="N109" s="37"/>
      <c r="O109" s="37"/>
    </row>
    <row r="110" spans="1:15" s="1403" customFormat="1" ht="15">
      <c r="A110" s="1338" t="s">
        <v>1387</v>
      </c>
      <c r="B110" s="77"/>
      <c r="C110" s="77"/>
      <c r="D110" s="77"/>
      <c r="E110" s="37"/>
      <c r="F110" s="37"/>
      <c r="G110" s="37"/>
      <c r="H110" s="37"/>
      <c r="I110" s="37"/>
      <c r="J110" s="41"/>
      <c r="K110" s="41"/>
      <c r="L110" s="115"/>
      <c r="M110" s="1401"/>
      <c r="N110" s="37"/>
      <c r="O110" s="37"/>
    </row>
    <row r="111" spans="1:15" s="1403" customFormat="1" ht="15">
      <c r="A111" s="1338"/>
      <c r="B111" s="77"/>
      <c r="C111" s="77"/>
      <c r="D111" s="77"/>
      <c r="E111" s="37"/>
      <c r="F111" s="37"/>
      <c r="G111" s="37"/>
      <c r="H111" s="37"/>
      <c r="I111" s="37"/>
      <c r="J111" s="41"/>
      <c r="K111" s="41"/>
      <c r="L111" s="115"/>
      <c r="M111" s="1401"/>
      <c r="N111" s="37"/>
      <c r="O111" s="37"/>
    </row>
    <row r="112" spans="1:15" s="1403" customFormat="1" ht="15">
      <c r="A112" s="1338"/>
      <c r="B112" s="77"/>
      <c r="C112" s="77"/>
      <c r="D112" s="77"/>
      <c r="E112" s="37"/>
      <c r="F112" s="37"/>
      <c r="G112" s="37"/>
      <c r="H112" s="37"/>
      <c r="I112" s="37"/>
      <c r="J112" s="41"/>
      <c r="K112" s="41"/>
      <c r="L112" s="115"/>
      <c r="M112" s="1401"/>
      <c r="N112" s="37"/>
      <c r="O112" s="37"/>
    </row>
    <row r="113" spans="1:15" s="1403" customFormat="1" ht="15">
      <c r="A113" s="1496" t="s">
        <v>1389</v>
      </c>
      <c r="B113" s="1496"/>
      <c r="C113" s="1496"/>
      <c r="D113" s="1496"/>
      <c r="E113" s="37"/>
      <c r="F113" s="37"/>
      <c r="G113" s="37"/>
      <c r="H113" s="37"/>
      <c r="I113" s="37"/>
      <c r="J113" s="41"/>
      <c r="K113" s="41"/>
      <c r="L113" s="115"/>
      <c r="M113" s="1401"/>
      <c r="N113" s="37"/>
      <c r="O113" s="37"/>
    </row>
    <row r="114" spans="1:15" s="1403" customFormat="1" ht="33" customHeight="1" thickBot="1">
      <c r="A114" s="95" t="s">
        <v>94</v>
      </c>
      <c r="B114" s="1402" t="s">
        <v>952</v>
      </c>
      <c r="C114" s="1402" t="s">
        <v>388</v>
      </c>
      <c r="D114" s="1402" t="s">
        <v>389</v>
      </c>
      <c r="E114" s="37"/>
      <c r="F114" s="37"/>
      <c r="G114" s="37"/>
      <c r="H114" s="37"/>
      <c r="I114" s="37"/>
      <c r="J114" s="41"/>
      <c r="K114" s="41"/>
      <c r="L114" s="115"/>
      <c r="M114" s="1401"/>
      <c r="N114" s="37"/>
      <c r="O114" s="37"/>
    </row>
    <row r="115" spans="1:15" s="1403" customFormat="1" ht="15">
      <c r="A115" s="71" t="s">
        <v>386</v>
      </c>
      <c r="B115" s="82">
        <v>924356</v>
      </c>
      <c r="C115" s="80">
        <v>11592</v>
      </c>
      <c r="D115" s="80">
        <v>32770</v>
      </c>
      <c r="E115" s="37"/>
      <c r="F115" s="37"/>
      <c r="G115" s="37"/>
      <c r="H115" s="37"/>
      <c r="I115" s="37"/>
      <c r="J115" s="41"/>
      <c r="K115" s="41"/>
      <c r="L115" s="115"/>
      <c r="M115" s="1401"/>
      <c r="N115" s="37"/>
      <c r="O115" s="37"/>
    </row>
    <row r="116" spans="1:15" s="1403" customFormat="1" ht="15">
      <c r="A116" s="73" t="s">
        <v>387</v>
      </c>
      <c r="B116" s="513">
        <v>326247</v>
      </c>
      <c r="C116" s="80">
        <v>5169</v>
      </c>
      <c r="D116" s="80">
        <v>11542</v>
      </c>
      <c r="E116" s="37"/>
      <c r="F116" s="37"/>
      <c r="G116" s="37"/>
      <c r="H116" s="37"/>
      <c r="I116" s="37"/>
      <c r="J116" s="41"/>
      <c r="K116" s="41"/>
      <c r="L116" s="115"/>
      <c r="M116" s="1401"/>
      <c r="N116" s="37"/>
      <c r="O116" s="37"/>
    </row>
    <row r="117" spans="1:15" s="1403" customFormat="1" ht="15.75" thickBot="1">
      <c r="A117" s="1430" t="s">
        <v>69</v>
      </c>
      <c r="B117" s="1431">
        <f>SUM(B115:B116)</f>
        <v>1250603</v>
      </c>
      <c r="C117" s="1431">
        <f>SUM(C115:C116)</f>
        <v>16761</v>
      </c>
      <c r="D117" s="1431">
        <f>SUM(D115:D116)</f>
        <v>44312</v>
      </c>
      <c r="E117" s="37"/>
      <c r="F117" s="37"/>
      <c r="G117" s="37"/>
      <c r="H117" s="37"/>
      <c r="I117" s="37"/>
      <c r="J117" s="41"/>
      <c r="K117" s="41"/>
      <c r="L117" s="115"/>
      <c r="M117" s="1401"/>
      <c r="N117" s="37"/>
      <c r="O117" s="37"/>
    </row>
    <row r="118" spans="1:15" s="1403" customFormat="1" ht="15.75" thickTop="1">
      <c r="B118" s="8"/>
      <c r="C118" s="37"/>
      <c r="D118" s="37"/>
      <c r="E118" s="37"/>
      <c r="F118" s="37"/>
      <c r="G118" s="37"/>
      <c r="H118" s="37"/>
      <c r="I118" s="37"/>
      <c r="J118" s="41"/>
      <c r="K118" s="41"/>
      <c r="L118" s="115"/>
      <c r="M118" s="1401"/>
      <c r="N118" s="37"/>
      <c r="O118" s="37"/>
    </row>
    <row r="119" spans="1:15" s="1403" customFormat="1" ht="15">
      <c r="A119" s="1404" t="s">
        <v>146</v>
      </c>
      <c r="B119" s="8"/>
      <c r="C119" s="37"/>
      <c r="D119" s="37"/>
      <c r="E119" s="37"/>
      <c r="F119" s="37"/>
      <c r="G119" s="37"/>
      <c r="H119" s="37"/>
      <c r="I119" s="37"/>
      <c r="J119" s="41"/>
      <c r="K119" s="41"/>
      <c r="L119" s="115"/>
      <c r="M119" s="1401"/>
      <c r="N119" s="37"/>
      <c r="O119" s="37"/>
    </row>
    <row r="120" spans="1:15" s="1403" customFormat="1" ht="15">
      <c r="A120" s="79" t="s">
        <v>1390</v>
      </c>
      <c r="B120" s="8"/>
      <c r="C120" s="37"/>
      <c r="D120" s="37"/>
      <c r="E120" s="37"/>
      <c r="F120" s="37"/>
      <c r="G120" s="37"/>
      <c r="H120" s="37"/>
      <c r="I120" s="37"/>
      <c r="J120" s="41"/>
      <c r="K120" s="41"/>
      <c r="L120" s="115"/>
      <c r="M120" s="1401"/>
      <c r="N120" s="37"/>
      <c r="O120" s="37"/>
    </row>
    <row r="121" spans="1:15" s="1403" customFormat="1" ht="15">
      <c r="A121" s="1338" t="s">
        <v>1387</v>
      </c>
      <c r="B121" s="77"/>
      <c r="C121" s="77"/>
      <c r="D121" s="77"/>
      <c r="E121" s="37"/>
      <c r="F121" s="37"/>
      <c r="G121" s="37"/>
      <c r="H121" s="37"/>
      <c r="I121" s="37"/>
      <c r="J121" s="41"/>
      <c r="K121" s="41"/>
      <c r="L121" s="115"/>
      <c r="M121" s="1401"/>
      <c r="N121" s="37"/>
      <c r="O121" s="37"/>
    </row>
    <row r="122" spans="1:15" s="1403" customFormat="1" ht="15">
      <c r="A122" s="1338"/>
      <c r="B122" s="77"/>
      <c r="C122" s="77"/>
      <c r="D122" s="77"/>
      <c r="E122" s="37"/>
      <c r="F122" s="37"/>
      <c r="G122" s="37"/>
      <c r="H122" s="37"/>
      <c r="I122" s="37"/>
      <c r="J122" s="41"/>
      <c r="K122" s="41"/>
      <c r="L122" s="115"/>
      <c r="M122" s="1401"/>
      <c r="N122" s="37"/>
      <c r="O122" s="37"/>
    </row>
    <row r="123" spans="1:15" s="1403" customFormat="1" ht="15">
      <c r="A123" s="1338"/>
      <c r="B123" s="77"/>
      <c r="C123" s="77"/>
      <c r="D123" s="77"/>
      <c r="E123" s="37"/>
      <c r="F123" s="37"/>
      <c r="G123" s="37"/>
      <c r="H123" s="37"/>
      <c r="I123" s="37"/>
      <c r="J123" s="41"/>
      <c r="K123" s="41"/>
      <c r="L123" s="115"/>
      <c r="M123" s="1401"/>
      <c r="N123" s="37"/>
      <c r="O123" s="37"/>
    </row>
    <row r="124" spans="1:15" s="1403" customFormat="1" ht="15">
      <c r="A124" s="1338"/>
      <c r="B124" s="77"/>
      <c r="C124" s="77"/>
      <c r="D124" s="77"/>
      <c r="E124" s="37"/>
      <c r="F124" s="37"/>
      <c r="G124" s="37"/>
      <c r="H124" s="37"/>
      <c r="I124" s="37"/>
      <c r="J124" s="41"/>
      <c r="K124" s="41"/>
      <c r="L124" s="115"/>
      <c r="M124" s="1401"/>
      <c r="N124" s="37"/>
      <c r="O124" s="37"/>
    </row>
    <row r="125" spans="1:15" s="5" customFormat="1">
      <c r="A125" s="1494" t="s">
        <v>390</v>
      </c>
      <c r="B125" s="1494"/>
      <c r="C125" s="1494"/>
      <c r="D125" s="1494"/>
      <c r="E125" s="1494"/>
      <c r="F125" s="1494"/>
      <c r="G125" s="1494"/>
      <c r="H125" s="1494"/>
      <c r="I125" s="1494"/>
      <c r="J125" s="37"/>
      <c r="K125" s="37"/>
      <c r="L125" s="115"/>
      <c r="M125" s="657"/>
      <c r="N125" s="37"/>
      <c r="O125" s="37"/>
    </row>
    <row r="126" spans="1:15" s="5" customFormat="1" ht="39" thickBot="1">
      <c r="A126" s="1132" t="s">
        <v>391</v>
      </c>
      <c r="B126" s="1133" t="s">
        <v>151</v>
      </c>
      <c r="C126" s="1134" t="s">
        <v>152</v>
      </c>
      <c r="D126" s="1134" t="s">
        <v>38</v>
      </c>
      <c r="E126" s="1134" t="s">
        <v>153</v>
      </c>
      <c r="F126" s="1134" t="s">
        <v>154</v>
      </c>
      <c r="G126" s="1139"/>
      <c r="H126" s="1139"/>
      <c r="I126" s="37"/>
      <c r="J126" s="37"/>
      <c r="K126" s="37"/>
      <c r="L126" s="115"/>
      <c r="M126" s="657"/>
      <c r="N126" s="37"/>
    </row>
    <row r="127" spans="1:15" s="5" customFormat="1" ht="13.5" customHeight="1">
      <c r="A127" s="355" t="s">
        <v>953</v>
      </c>
      <c r="B127" s="97">
        <v>2016</v>
      </c>
      <c r="C127" s="170">
        <v>0.14000000000000001</v>
      </c>
      <c r="D127" s="170" t="s">
        <v>392</v>
      </c>
      <c r="E127" s="170" t="s">
        <v>392</v>
      </c>
      <c r="F127" s="136">
        <v>1</v>
      </c>
      <c r="G127" s="12"/>
      <c r="H127" s="12"/>
      <c r="I127" s="37"/>
      <c r="J127" s="37"/>
      <c r="K127" s="37"/>
      <c r="L127" s="115"/>
      <c r="M127" s="657"/>
      <c r="N127" s="37"/>
    </row>
    <row r="128" spans="1:15" s="5" customFormat="1" ht="42" customHeight="1">
      <c r="A128" s="355" t="s">
        <v>954</v>
      </c>
      <c r="B128" s="97">
        <v>2016</v>
      </c>
      <c r="C128" s="170">
        <v>0.24</v>
      </c>
      <c r="D128" s="170" t="s">
        <v>392</v>
      </c>
      <c r="E128" s="170" t="s">
        <v>392</v>
      </c>
      <c r="F128" s="136">
        <v>1</v>
      </c>
      <c r="I128" s="37"/>
      <c r="J128" s="37"/>
      <c r="K128" s="37"/>
      <c r="L128" s="115"/>
      <c r="M128" s="657"/>
      <c r="N128" s="37"/>
    </row>
    <row r="129" spans="1:20" s="5" customFormat="1" ht="13.5" customHeight="1">
      <c r="A129" s="355" t="s">
        <v>955</v>
      </c>
      <c r="B129" s="97">
        <v>2016</v>
      </c>
      <c r="C129" s="170">
        <v>0.16</v>
      </c>
      <c r="D129" s="170" t="s">
        <v>392</v>
      </c>
      <c r="E129" s="170" t="s">
        <v>392</v>
      </c>
      <c r="F129" s="136">
        <v>1</v>
      </c>
      <c r="I129" s="37"/>
      <c r="J129" s="37"/>
      <c r="K129" s="37"/>
      <c r="L129" s="115"/>
      <c r="M129" s="657"/>
      <c r="N129" s="37"/>
    </row>
    <row r="130" spans="1:20" s="1149" customFormat="1">
      <c r="A130" s="5"/>
      <c r="B130" s="8"/>
      <c r="C130" s="37"/>
      <c r="D130" s="37"/>
      <c r="E130" s="37"/>
      <c r="F130" s="37"/>
      <c r="G130" s="37"/>
      <c r="H130" s="37"/>
      <c r="I130" s="37"/>
      <c r="J130" s="37"/>
      <c r="K130" s="37"/>
      <c r="L130" s="115"/>
      <c r="M130" s="1148"/>
      <c r="N130" s="37"/>
    </row>
    <row r="131" spans="1:20" s="5" customFormat="1">
      <c r="A131" s="78" t="s">
        <v>146</v>
      </c>
      <c r="B131" s="8"/>
      <c r="C131" s="37"/>
      <c r="D131" s="37"/>
      <c r="E131" s="37"/>
      <c r="F131" s="37"/>
      <c r="G131" s="37"/>
      <c r="H131" s="37"/>
      <c r="I131" s="37"/>
      <c r="J131" s="37"/>
      <c r="K131" s="37"/>
      <c r="L131" s="115"/>
      <c r="M131" s="657"/>
      <c r="N131" s="37"/>
    </row>
    <row r="132" spans="1:20" s="5" customFormat="1">
      <c r="A132" s="78" t="s">
        <v>1058</v>
      </c>
      <c r="B132" s="8"/>
      <c r="C132" s="37"/>
      <c r="D132" s="37"/>
      <c r="E132" s="37"/>
      <c r="F132" s="37"/>
      <c r="G132" s="37"/>
      <c r="H132" s="37"/>
      <c r="I132" s="37"/>
      <c r="J132" s="37"/>
      <c r="K132" s="37"/>
      <c r="L132" s="115"/>
      <c r="M132" s="657"/>
      <c r="N132" s="37"/>
    </row>
    <row r="133" spans="1:20" s="5" customFormat="1">
      <c r="A133" s="1182" t="s">
        <v>1222</v>
      </c>
      <c r="B133" s="8"/>
      <c r="C133" s="37"/>
      <c r="D133" s="37"/>
      <c r="E133" s="37"/>
      <c r="F133" s="37"/>
      <c r="G133" s="37"/>
      <c r="H133" s="37"/>
      <c r="I133" s="37"/>
      <c r="J133" s="37"/>
      <c r="K133" s="37"/>
      <c r="L133" s="115"/>
      <c r="M133" s="657"/>
    </row>
    <row r="134" spans="1:20" s="5" customFormat="1">
      <c r="B134" s="8"/>
      <c r="C134" s="37"/>
      <c r="D134" s="37"/>
      <c r="E134" s="37"/>
      <c r="F134" s="37"/>
      <c r="G134" s="37"/>
      <c r="H134" s="37"/>
      <c r="I134" s="37"/>
      <c r="J134" s="37"/>
      <c r="K134" s="37"/>
      <c r="L134" s="115"/>
      <c r="M134" s="657"/>
    </row>
    <row r="135" spans="1:20" s="5" customFormat="1">
      <c r="A135" s="53"/>
      <c r="B135" s="8"/>
      <c r="C135" s="37"/>
      <c r="D135" s="37"/>
      <c r="E135" s="37"/>
      <c r="F135" s="37"/>
      <c r="G135" s="37"/>
      <c r="H135" s="37"/>
      <c r="I135" s="37"/>
      <c r="J135" s="37"/>
      <c r="K135" s="37"/>
      <c r="L135" s="115"/>
      <c r="M135" s="657"/>
    </row>
    <row r="136" spans="1:20" s="5" customFormat="1">
      <c r="A136" s="1558" t="s">
        <v>393</v>
      </c>
      <c r="B136" s="1558"/>
      <c r="C136" s="1558"/>
      <c r="D136" s="1558"/>
      <c r="E136" s="453"/>
      <c r="F136" s="453"/>
      <c r="G136" s="453"/>
      <c r="H136" s="453"/>
      <c r="I136" s="438"/>
      <c r="J136" s="37"/>
      <c r="K136" s="37"/>
      <c r="L136" s="115"/>
      <c r="M136" s="657"/>
    </row>
    <row r="137" spans="1:20" s="5" customFormat="1" ht="39" thickBot="1">
      <c r="A137" s="462" t="s">
        <v>394</v>
      </c>
      <c r="B137" s="460" t="s">
        <v>151</v>
      </c>
      <c r="C137" s="973" t="s">
        <v>152</v>
      </c>
      <c r="D137" s="973" t="s">
        <v>154</v>
      </c>
      <c r="E137" s="37"/>
      <c r="F137" s="37"/>
      <c r="G137" s="37"/>
      <c r="H137" s="37"/>
      <c r="J137" s="37"/>
      <c r="K137" s="37"/>
      <c r="L137" s="115"/>
      <c r="M137" s="657"/>
    </row>
    <row r="138" spans="1:20" s="5" customFormat="1">
      <c r="A138" s="355" t="s">
        <v>395</v>
      </c>
      <c r="B138" s="97">
        <v>2016</v>
      </c>
      <c r="C138" s="97">
        <v>0.26</v>
      </c>
      <c r="D138" s="219">
        <v>1</v>
      </c>
      <c r="E138" s="37"/>
      <c r="F138" s="37"/>
      <c r="G138" s="37"/>
      <c r="H138" s="37"/>
      <c r="J138" s="37"/>
      <c r="K138" s="37"/>
      <c r="L138" s="115"/>
      <c r="M138" s="657"/>
    </row>
    <row r="139" spans="1:20" s="5" customFormat="1">
      <c r="A139" s="355" t="s">
        <v>396</v>
      </c>
      <c r="B139" s="97">
        <v>2016</v>
      </c>
      <c r="C139" s="97">
        <v>0.08</v>
      </c>
      <c r="D139" s="219">
        <v>1</v>
      </c>
      <c r="E139" s="37"/>
      <c r="F139" s="37"/>
      <c r="G139" s="37"/>
      <c r="H139" s="37"/>
      <c r="I139" s="1149"/>
      <c r="J139" s="37"/>
      <c r="K139" s="37"/>
      <c r="L139" s="115"/>
      <c r="M139" s="657"/>
      <c r="N139" s="37"/>
      <c r="O139" s="37"/>
    </row>
    <row r="140" spans="1:20" s="5" customFormat="1">
      <c r="A140" s="355" t="s">
        <v>397</v>
      </c>
      <c r="B140" s="97">
        <v>2016</v>
      </c>
      <c r="C140" s="97">
        <v>0.26</v>
      </c>
      <c r="D140" s="219">
        <v>1</v>
      </c>
      <c r="E140" s="37"/>
      <c r="F140" s="37"/>
      <c r="G140" s="37"/>
      <c r="H140" s="37"/>
      <c r="J140" s="37"/>
      <c r="K140" s="37"/>
      <c r="L140" s="115"/>
      <c r="M140" s="657"/>
      <c r="N140" s="37"/>
      <c r="O140" s="37"/>
    </row>
    <row r="141" spans="1:20" s="5" customFormat="1" ht="13.5" customHeight="1">
      <c r="A141" s="355" t="s">
        <v>398</v>
      </c>
      <c r="B141" s="97">
        <v>2016</v>
      </c>
      <c r="C141" s="97">
        <v>0.16</v>
      </c>
      <c r="D141" s="219">
        <v>1</v>
      </c>
      <c r="E141" s="37"/>
      <c r="F141" s="37"/>
      <c r="G141" s="37"/>
      <c r="H141" s="37"/>
      <c r="J141" s="37"/>
      <c r="K141" s="37"/>
      <c r="L141" s="115"/>
      <c r="M141" s="657"/>
      <c r="N141" s="37"/>
    </row>
    <row r="142" spans="1:20" s="5" customFormat="1" ht="36.75" customHeight="1" thickBot="1">
      <c r="A142" s="197" t="s">
        <v>956</v>
      </c>
      <c r="B142" s="206">
        <v>2016</v>
      </c>
      <c r="C142" s="210">
        <v>0.16</v>
      </c>
      <c r="D142" s="212">
        <v>1</v>
      </c>
      <c r="E142" s="37"/>
      <c r="F142" s="37"/>
      <c r="G142" s="37"/>
      <c r="H142" s="37"/>
      <c r="J142" s="37"/>
      <c r="K142" s="37"/>
      <c r="L142" s="115"/>
      <c r="M142" s="657"/>
      <c r="N142" s="37"/>
    </row>
    <row r="143" spans="1:20" s="5" customFormat="1" ht="13.5" customHeight="1" thickTop="1">
      <c r="B143" s="8"/>
      <c r="C143" s="8"/>
      <c r="D143" s="97"/>
      <c r="E143" s="170"/>
      <c r="F143" s="170"/>
      <c r="G143" s="170"/>
      <c r="H143" s="170"/>
      <c r="I143" s="136"/>
      <c r="J143" s="37"/>
      <c r="K143" s="37"/>
      <c r="L143" s="115"/>
      <c r="M143" s="657"/>
      <c r="N143" s="37"/>
    </row>
    <row r="144" spans="1:20" ht="13.5" customHeight="1">
      <c r="A144" s="78" t="s">
        <v>146</v>
      </c>
      <c r="B144" s="8"/>
      <c r="C144" s="8"/>
      <c r="D144" s="97"/>
      <c r="E144" s="170"/>
      <c r="F144" s="170"/>
      <c r="G144" s="170"/>
      <c r="H144" s="170"/>
      <c r="I144" s="136"/>
      <c r="J144" s="37"/>
      <c r="K144" s="37"/>
      <c r="L144" s="115"/>
      <c r="M144" s="657"/>
      <c r="N144" s="37"/>
      <c r="O144" s="5"/>
      <c r="P144" s="5"/>
      <c r="Q144" s="5"/>
      <c r="R144" s="5"/>
      <c r="S144" s="5"/>
      <c r="T144" s="5"/>
    </row>
    <row r="145" spans="1:22">
      <c r="A145" s="78" t="s">
        <v>1058</v>
      </c>
      <c r="B145" s="8"/>
      <c r="C145" s="37"/>
      <c r="D145" s="37"/>
      <c r="E145" s="37"/>
      <c r="F145" s="37"/>
      <c r="G145" s="37"/>
      <c r="H145" s="37"/>
      <c r="I145" s="37"/>
      <c r="J145" s="37"/>
      <c r="K145" s="37"/>
      <c r="L145" s="115"/>
      <c r="M145" s="657"/>
      <c r="N145" s="37"/>
      <c r="O145" s="5"/>
      <c r="P145" s="5"/>
      <c r="Q145" s="5"/>
      <c r="R145" s="5"/>
      <c r="S145" s="5"/>
      <c r="T145" s="5"/>
    </row>
    <row r="146" spans="1:22">
      <c r="A146" s="53" t="s">
        <v>399</v>
      </c>
      <c r="B146" s="8"/>
      <c r="C146" s="37"/>
      <c r="D146" s="37"/>
      <c r="E146" s="37"/>
      <c r="F146" s="37"/>
      <c r="G146" s="37"/>
      <c r="H146" s="37"/>
      <c r="I146" s="37"/>
      <c r="J146" s="37"/>
      <c r="K146" s="37"/>
      <c r="L146" s="115"/>
      <c r="M146" s="657"/>
      <c r="O146" s="1496"/>
      <c r="P146" s="1496"/>
      <c r="Q146" s="1496"/>
      <c r="R146" s="1496"/>
      <c r="S146" s="1496"/>
      <c r="T146" s="1496"/>
      <c r="V146" s="1"/>
    </row>
    <row r="147" spans="1:22">
      <c r="A147" s="53"/>
      <c r="B147" s="8"/>
      <c r="C147" s="37"/>
      <c r="D147" s="37"/>
      <c r="E147" s="37"/>
      <c r="F147" s="37"/>
      <c r="G147" s="37"/>
      <c r="H147" s="37"/>
      <c r="I147" s="37"/>
      <c r="J147" s="37"/>
      <c r="K147" s="37"/>
      <c r="L147" s="115"/>
      <c r="M147" s="657"/>
      <c r="O147" s="184"/>
      <c r="V147" s="1"/>
    </row>
    <row r="148" spans="1:22">
      <c r="A148" s="53"/>
      <c r="B148" s="8"/>
      <c r="C148" s="37"/>
      <c r="D148" s="37"/>
      <c r="E148" s="37"/>
      <c r="F148" s="37"/>
      <c r="G148" s="37"/>
      <c r="H148" s="37"/>
      <c r="I148" s="37"/>
      <c r="J148" s="37"/>
      <c r="K148" s="37"/>
      <c r="L148" s="115"/>
      <c r="M148" s="657"/>
      <c r="O148" s="52"/>
    </row>
    <row r="149" spans="1:22">
      <c r="A149" s="53"/>
      <c r="B149" s="8"/>
      <c r="C149" s="37"/>
      <c r="D149" s="37"/>
      <c r="E149" s="37"/>
      <c r="F149" s="37"/>
      <c r="G149" s="37"/>
      <c r="H149" s="37"/>
      <c r="I149" s="37"/>
      <c r="J149" s="37"/>
      <c r="K149" s="37"/>
      <c r="L149" s="115"/>
      <c r="M149" s="657"/>
      <c r="O149" s="52"/>
    </row>
    <row r="150" spans="1:22">
      <c r="A150" s="1496" t="s">
        <v>400</v>
      </c>
      <c r="B150" s="1496"/>
      <c r="C150" s="1496"/>
      <c r="D150" s="1496"/>
      <c r="J150" s="188"/>
      <c r="K150" s="188"/>
      <c r="L150" s="115"/>
      <c r="M150" s="657"/>
      <c r="O150" s="52"/>
    </row>
    <row r="151" spans="1:22" ht="13.5" thickBot="1">
      <c r="A151" s="462" t="s">
        <v>401</v>
      </c>
      <c r="B151" s="460" t="s">
        <v>171</v>
      </c>
      <c r="C151" s="518" t="s">
        <v>47</v>
      </c>
      <c r="D151" s="460" t="s">
        <v>402</v>
      </c>
      <c r="J151" s="188"/>
      <c r="K151" s="188"/>
      <c r="L151" s="115"/>
      <c r="M151" s="657"/>
      <c r="O151" s="52"/>
      <c r="V151" s="189"/>
    </row>
    <row r="152" spans="1:22">
      <c r="A152" s="181" t="s">
        <v>403</v>
      </c>
      <c r="B152" s="459">
        <v>50</v>
      </c>
      <c r="C152" s="459">
        <v>50</v>
      </c>
      <c r="D152" s="459">
        <v>100</v>
      </c>
      <c r="J152" s="188"/>
      <c r="K152" s="188"/>
      <c r="L152" s="115"/>
      <c r="M152" s="657"/>
      <c r="O152" s="52"/>
    </row>
    <row r="153" spans="1:22">
      <c r="A153" t="s">
        <v>405</v>
      </c>
      <c r="B153" s="82">
        <v>3813</v>
      </c>
      <c r="C153" s="82">
        <v>2842</v>
      </c>
      <c r="D153" s="82">
        <v>6655</v>
      </c>
      <c r="J153" s="188"/>
      <c r="K153" s="188"/>
      <c r="L153" s="115"/>
      <c r="M153" s="657"/>
      <c r="O153" s="52"/>
    </row>
    <row r="154" spans="1:22">
      <c r="A154" t="s">
        <v>406</v>
      </c>
      <c r="B154" s="3">
        <v>76</v>
      </c>
      <c r="C154" s="3">
        <v>57</v>
      </c>
      <c r="D154" s="3">
        <v>67</v>
      </c>
      <c r="J154" s="188"/>
      <c r="K154" s="188"/>
      <c r="L154" s="115"/>
      <c r="M154" s="657"/>
      <c r="O154" s="52"/>
    </row>
    <row r="155" spans="1:22">
      <c r="A155" t="s">
        <v>407</v>
      </c>
      <c r="B155" s="216">
        <v>0.43</v>
      </c>
      <c r="C155" s="216">
        <v>0.46</v>
      </c>
      <c r="D155" s="216">
        <v>0.44</v>
      </c>
      <c r="E155" s="218"/>
      <c r="J155" s="188"/>
      <c r="K155" s="188"/>
      <c r="L155" s="115"/>
      <c r="M155" s="657"/>
      <c r="O155" s="52"/>
    </row>
    <row r="156" spans="1:22">
      <c r="A156" s="1" t="s">
        <v>408</v>
      </c>
      <c r="B156" s="216">
        <v>0.2</v>
      </c>
      <c r="C156" s="216">
        <v>0.23</v>
      </c>
      <c r="D156" s="216">
        <v>0.21</v>
      </c>
      <c r="J156" s="188"/>
      <c r="K156" s="188"/>
      <c r="L156" s="115"/>
      <c r="M156" s="657"/>
      <c r="O156" s="52"/>
    </row>
    <row r="157" spans="1:22">
      <c r="A157" s="1" t="s">
        <v>210</v>
      </c>
      <c r="B157" s="216">
        <v>0.2</v>
      </c>
      <c r="C157" s="216">
        <v>0.13</v>
      </c>
      <c r="D157" s="216">
        <v>0.16</v>
      </c>
      <c r="J157" s="188"/>
      <c r="K157" s="188"/>
      <c r="L157" s="115"/>
      <c r="M157" s="657"/>
      <c r="O157" s="52"/>
    </row>
    <row r="158" spans="1:22">
      <c r="A158" t="s">
        <v>409</v>
      </c>
      <c r="B158" s="216">
        <v>0.08</v>
      </c>
      <c r="C158" s="216">
        <v>0.06</v>
      </c>
      <c r="D158" s="216">
        <v>7.0000000000000007E-2</v>
      </c>
      <c r="J158" s="188"/>
      <c r="K158" s="188"/>
      <c r="L158" s="115"/>
      <c r="M158" s="657"/>
      <c r="O158" s="52"/>
    </row>
    <row r="159" spans="1:22">
      <c r="A159" t="s">
        <v>410</v>
      </c>
      <c r="B159" s="216">
        <v>0.06</v>
      </c>
      <c r="C159" s="216">
        <v>0.06</v>
      </c>
      <c r="D159" s="216">
        <v>0.06</v>
      </c>
      <c r="J159" s="188"/>
      <c r="K159" s="188"/>
      <c r="L159" s="115"/>
      <c r="M159" s="657"/>
      <c r="O159" s="52"/>
    </row>
    <row r="160" spans="1:22">
      <c r="A160" t="s">
        <v>411</v>
      </c>
      <c r="B160" s="216">
        <v>0.03</v>
      </c>
      <c r="C160" s="216">
        <v>0.06</v>
      </c>
      <c r="D160" s="216">
        <v>0.04</v>
      </c>
      <c r="J160" s="188"/>
      <c r="K160" s="188"/>
      <c r="L160" s="115"/>
      <c r="M160" s="657"/>
      <c r="O160" s="52"/>
    </row>
    <row r="161" spans="1:20" ht="13.5" customHeight="1">
      <c r="A161" s="189" t="s">
        <v>412</v>
      </c>
      <c r="B161" s="217">
        <v>0.01</v>
      </c>
      <c r="C161" s="217">
        <v>0.01</v>
      </c>
      <c r="D161" s="217">
        <v>0.01</v>
      </c>
      <c r="J161" s="188"/>
      <c r="K161" s="188"/>
      <c r="L161" s="115"/>
      <c r="M161" s="657"/>
      <c r="O161" s="52"/>
    </row>
    <row r="162" spans="1:20" ht="13.5" customHeight="1">
      <c r="A162" s="1" t="s">
        <v>413</v>
      </c>
      <c r="B162" s="216">
        <v>0.39</v>
      </c>
      <c r="C162" s="216">
        <v>0.35</v>
      </c>
      <c r="D162" s="216">
        <v>0.37</v>
      </c>
      <c r="J162" s="188"/>
      <c r="K162" s="188"/>
      <c r="L162" s="115"/>
      <c r="M162" s="657"/>
      <c r="O162" s="52"/>
    </row>
    <row r="163" spans="1:20" s="5" customFormat="1" ht="13.5" customHeight="1">
      <c r="A163" s="1" t="s">
        <v>414</v>
      </c>
      <c r="B163" s="216">
        <v>0.48</v>
      </c>
      <c r="C163" s="216">
        <v>0.41</v>
      </c>
      <c r="D163" s="216">
        <v>0.45</v>
      </c>
      <c r="E163" s="52"/>
      <c r="F163" s="52"/>
      <c r="G163" s="52"/>
      <c r="H163" s="52"/>
      <c r="I163" s="52"/>
      <c r="J163" s="188"/>
      <c r="K163" s="188"/>
      <c r="L163" s="115"/>
      <c r="M163" s="657"/>
      <c r="N163" s="52"/>
      <c r="O163" s="52"/>
      <c r="P163"/>
      <c r="Q163"/>
      <c r="R163"/>
      <c r="S163"/>
      <c r="T163"/>
    </row>
    <row r="164" spans="1:20" ht="13.5" customHeight="1">
      <c r="A164" s="1" t="s">
        <v>415</v>
      </c>
      <c r="B164" s="216">
        <v>0.49</v>
      </c>
      <c r="C164" s="216">
        <v>0.52</v>
      </c>
      <c r="D164" s="216">
        <v>0.5</v>
      </c>
      <c r="J164" s="188"/>
      <c r="K164" s="188"/>
      <c r="L164" s="115"/>
      <c r="M164" s="657"/>
      <c r="O164" s="52"/>
    </row>
    <row r="165" spans="1:20">
      <c r="A165" s="1"/>
      <c r="B165" s="3"/>
      <c r="C165" s="3"/>
      <c r="D165" s="3"/>
      <c r="J165" s="188"/>
      <c r="K165" s="188"/>
      <c r="L165" s="115"/>
      <c r="M165" s="657"/>
      <c r="N165" s="37"/>
      <c r="O165" s="5"/>
      <c r="P165" s="5"/>
      <c r="Q165" s="5"/>
      <c r="R165" s="5"/>
      <c r="S165" s="5"/>
      <c r="T165" s="5"/>
    </row>
    <row r="166" spans="1:20">
      <c r="A166" s="183" t="s">
        <v>416</v>
      </c>
      <c r="B166" s="3"/>
      <c r="C166" s="3"/>
      <c r="D166" s="3"/>
      <c r="J166" s="188"/>
      <c r="K166" s="188"/>
      <c r="L166" s="115"/>
      <c r="M166" s="657"/>
      <c r="O166" s="52"/>
    </row>
    <row r="167" spans="1:20">
      <c r="A167" s="1"/>
      <c r="B167" s="3"/>
      <c r="C167" s="3"/>
      <c r="D167" s="3"/>
      <c r="J167" s="188"/>
      <c r="K167" s="188"/>
      <c r="L167" s="115"/>
      <c r="M167" s="657"/>
      <c r="O167" s="52"/>
    </row>
    <row r="168" spans="1:20">
      <c r="A168" s="1"/>
      <c r="B168" s="3"/>
      <c r="C168" s="3"/>
      <c r="D168" s="3"/>
      <c r="J168" s="188"/>
      <c r="K168" s="188"/>
      <c r="L168" s="115"/>
      <c r="M168" s="657"/>
      <c r="O168" s="52"/>
    </row>
    <row r="169" spans="1:20">
      <c r="A169" s="53"/>
      <c r="B169" s="8"/>
      <c r="C169" s="37"/>
      <c r="D169" s="37"/>
      <c r="E169" s="37"/>
      <c r="F169" s="37"/>
      <c r="G169" s="37"/>
      <c r="H169" s="37"/>
      <c r="I169" s="37"/>
      <c r="J169" s="37"/>
      <c r="K169" s="37"/>
      <c r="L169" s="115"/>
      <c r="M169" s="657"/>
      <c r="O169" s="52"/>
    </row>
    <row r="170" spans="1:20">
      <c r="A170" s="1496" t="s">
        <v>417</v>
      </c>
      <c r="B170" s="1496"/>
      <c r="C170" s="1496"/>
      <c r="D170" s="1496"/>
      <c r="J170" s="52"/>
      <c r="K170" s="52"/>
      <c r="L170" s="115"/>
      <c r="M170" s="657"/>
      <c r="O170" s="52"/>
    </row>
    <row r="171" spans="1:20" ht="13.5" thickBot="1">
      <c r="A171" s="462" t="s">
        <v>401</v>
      </c>
      <c r="B171" s="518" t="s">
        <v>171</v>
      </c>
      <c r="C171" s="460" t="s">
        <v>47</v>
      </c>
      <c r="D171" s="460" t="s">
        <v>402</v>
      </c>
      <c r="J171" s="52"/>
      <c r="K171" s="52"/>
      <c r="L171" s="115"/>
      <c r="M171" s="657"/>
      <c r="O171" s="52"/>
    </row>
    <row r="172" spans="1:20">
      <c r="A172" s="181" t="s">
        <v>403</v>
      </c>
      <c r="B172" s="459" t="s">
        <v>404</v>
      </c>
      <c r="C172" s="459" t="s">
        <v>404</v>
      </c>
      <c r="D172" s="459" t="s">
        <v>404</v>
      </c>
      <c r="J172" s="52"/>
      <c r="K172" s="52"/>
      <c r="L172" s="115"/>
      <c r="M172" s="657"/>
      <c r="O172" s="52"/>
    </row>
    <row r="173" spans="1:20">
      <c r="A173" t="s">
        <v>1041</v>
      </c>
      <c r="B173" s="3">
        <v>29</v>
      </c>
      <c r="C173" s="3">
        <v>20</v>
      </c>
      <c r="D173" s="3">
        <v>50</v>
      </c>
      <c r="J173" s="52"/>
      <c r="K173" s="52"/>
      <c r="L173" s="115"/>
      <c r="M173" s="657"/>
      <c r="O173" s="52"/>
    </row>
    <row r="174" spans="1:20">
      <c r="A174" s="1" t="s">
        <v>1042</v>
      </c>
      <c r="B174" s="3">
        <v>377</v>
      </c>
      <c r="C174" s="3">
        <v>155</v>
      </c>
      <c r="D174" s="3">
        <v>534</v>
      </c>
      <c r="J174" s="52"/>
      <c r="K174" s="52"/>
      <c r="L174" s="115"/>
      <c r="M174" s="657"/>
      <c r="O174" s="52"/>
    </row>
    <row r="175" spans="1:20">
      <c r="A175" s="1" t="s">
        <v>418</v>
      </c>
      <c r="B175" s="435">
        <v>0.49</v>
      </c>
      <c r="C175" s="435">
        <v>0.6</v>
      </c>
      <c r="D175" s="435">
        <v>0.52</v>
      </c>
      <c r="J175" s="52"/>
      <c r="K175" s="52"/>
      <c r="L175" s="115"/>
      <c r="M175" s="657"/>
      <c r="O175" s="52"/>
    </row>
    <row r="176" spans="1:20" ht="13.5" customHeight="1">
      <c r="A176" s="1" t="s">
        <v>419</v>
      </c>
      <c r="B176" s="435">
        <v>0.51</v>
      </c>
      <c r="C176" s="435">
        <v>0.4</v>
      </c>
      <c r="D176" s="435">
        <v>0.48</v>
      </c>
      <c r="J176" s="52"/>
      <c r="K176" s="52"/>
      <c r="L176" s="115"/>
      <c r="M176" s="657"/>
      <c r="O176" s="52"/>
    </row>
    <row r="177" spans="1:15" ht="33.75" customHeight="1">
      <c r="A177" s="1"/>
      <c r="B177" s="3"/>
      <c r="C177" s="3"/>
      <c r="D177" s="3"/>
      <c r="J177" s="52"/>
      <c r="K177" s="52"/>
      <c r="L177" s="115"/>
      <c r="M177" s="657"/>
      <c r="O177" s="52"/>
    </row>
    <row r="178" spans="1:15" ht="13.5" customHeight="1">
      <c r="A178" s="78" t="s">
        <v>146</v>
      </c>
      <c r="B178" s="3"/>
      <c r="C178" s="3"/>
      <c r="D178" s="3"/>
      <c r="J178" s="52"/>
      <c r="K178" s="52"/>
      <c r="L178" s="115"/>
      <c r="M178" s="657"/>
      <c r="O178" s="52"/>
    </row>
    <row r="179" spans="1:15" ht="13.5" customHeight="1">
      <c r="A179" s="78" t="s">
        <v>1043</v>
      </c>
      <c r="B179" s="3"/>
      <c r="C179" s="3"/>
      <c r="D179" s="3"/>
      <c r="J179" s="52"/>
      <c r="K179" s="52"/>
      <c r="L179" s="115"/>
      <c r="M179" s="657"/>
      <c r="O179" s="52"/>
    </row>
    <row r="180" spans="1:15">
      <c r="A180" s="78" t="s">
        <v>1059</v>
      </c>
      <c r="B180" s="3"/>
      <c r="C180" s="3"/>
      <c r="D180" s="3"/>
      <c r="J180" s="52"/>
      <c r="K180" s="52"/>
      <c r="L180" s="115"/>
      <c r="M180" s="657"/>
      <c r="O180" s="466" t="s">
        <v>420</v>
      </c>
    </row>
    <row r="181" spans="1:15">
      <c r="A181" s="183" t="s">
        <v>416</v>
      </c>
      <c r="B181" s="3"/>
      <c r="C181" s="3"/>
      <c r="D181" s="3"/>
      <c r="J181" s="52"/>
      <c r="K181" s="52"/>
      <c r="L181" s="115"/>
      <c r="M181" s="657"/>
      <c r="O181" s="52"/>
    </row>
    <row r="182" spans="1:15">
      <c r="A182" s="1"/>
      <c r="B182" s="3"/>
      <c r="C182" s="3"/>
      <c r="D182" s="3"/>
      <c r="J182" s="52"/>
      <c r="K182" s="52"/>
      <c r="L182" s="115"/>
      <c r="M182" s="657"/>
    </row>
    <row r="183" spans="1:15">
      <c r="A183" s="1"/>
      <c r="B183" s="3"/>
      <c r="C183" s="3"/>
      <c r="D183" s="3"/>
      <c r="J183" s="52"/>
      <c r="K183" s="52"/>
      <c r="L183" s="115"/>
      <c r="M183" s="657"/>
      <c r="O183" s="175"/>
    </row>
    <row r="184" spans="1:15">
      <c r="B184" s="445"/>
      <c r="J184" s="188"/>
      <c r="K184" s="188"/>
      <c r="L184" s="115"/>
      <c r="M184" s="657"/>
      <c r="O184" s="52"/>
    </row>
    <row r="185" spans="1:15">
      <c r="A185" s="1496" t="s">
        <v>421</v>
      </c>
      <c r="B185" s="1496"/>
      <c r="C185" s="1496"/>
      <c r="D185" s="1496"/>
      <c r="J185" s="52"/>
      <c r="K185" s="52"/>
      <c r="L185" s="115"/>
      <c r="M185" s="657"/>
      <c r="O185" s="52"/>
    </row>
    <row r="186" spans="1:15" ht="26.25" thickBot="1">
      <c r="A186" s="462" t="s">
        <v>422</v>
      </c>
      <c r="B186" s="518" t="s">
        <v>171</v>
      </c>
      <c r="C186" s="460" t="s">
        <v>47</v>
      </c>
      <c r="D186" s="460" t="s">
        <v>402</v>
      </c>
      <c r="J186" s="52"/>
      <c r="K186" s="52"/>
      <c r="L186" s="115"/>
      <c r="M186" s="657"/>
      <c r="O186" s="52"/>
    </row>
    <row r="187" spans="1:15">
      <c r="A187" s="181" t="s">
        <v>403</v>
      </c>
      <c r="B187" s="459" t="s">
        <v>404</v>
      </c>
      <c r="C187" s="459" t="s">
        <v>404</v>
      </c>
      <c r="D187" s="459" t="s">
        <v>404</v>
      </c>
      <c r="J187" s="52"/>
      <c r="K187" s="52"/>
      <c r="L187" s="115"/>
      <c r="M187" s="657"/>
      <c r="O187" s="52"/>
    </row>
    <row r="188" spans="1:15">
      <c r="A188" t="s">
        <v>403</v>
      </c>
      <c r="B188" s="3">
        <v>50</v>
      </c>
      <c r="C188" s="3">
        <v>50</v>
      </c>
      <c r="D188" s="3">
        <v>100</v>
      </c>
      <c r="J188" s="52"/>
      <c r="K188" s="52"/>
      <c r="L188" s="115"/>
      <c r="M188" s="657"/>
      <c r="O188" s="52"/>
    </row>
    <row r="189" spans="1:15">
      <c r="A189" s="1" t="s">
        <v>407</v>
      </c>
      <c r="B189" s="216">
        <v>0.99</v>
      </c>
      <c r="C189" s="216">
        <v>1</v>
      </c>
      <c r="D189" s="216">
        <v>1</v>
      </c>
      <c r="J189" s="52"/>
      <c r="K189" s="52"/>
      <c r="L189" s="115"/>
      <c r="M189" s="657"/>
      <c r="O189" s="52"/>
    </row>
    <row r="190" spans="1:15">
      <c r="A190" s="1" t="s">
        <v>408</v>
      </c>
      <c r="B190" s="216">
        <v>0.86</v>
      </c>
      <c r="C190" s="216">
        <v>0.92</v>
      </c>
      <c r="D190" s="216">
        <v>0.89</v>
      </c>
      <c r="J190" s="52"/>
      <c r="K190" s="52"/>
      <c r="L190" s="115"/>
      <c r="M190" s="657"/>
      <c r="O190" s="52"/>
    </row>
    <row r="191" spans="1:15">
      <c r="A191" t="s">
        <v>210</v>
      </c>
      <c r="B191" s="216">
        <v>0.85</v>
      </c>
      <c r="C191" s="216">
        <v>0.68</v>
      </c>
      <c r="D191" s="216">
        <v>0.76</v>
      </c>
      <c r="J191" s="52"/>
      <c r="K191" s="52"/>
      <c r="L191" s="115"/>
      <c r="M191" s="657"/>
      <c r="O191" s="52"/>
    </row>
    <row r="192" spans="1:15" ht="13.5" customHeight="1">
      <c r="A192" t="s">
        <v>410</v>
      </c>
      <c r="B192" s="216">
        <v>0.61</v>
      </c>
      <c r="C192" s="216">
        <v>0.59</v>
      </c>
      <c r="D192" s="216">
        <v>0.6</v>
      </c>
      <c r="J192" s="52"/>
      <c r="K192" s="52"/>
      <c r="L192" s="115"/>
      <c r="M192" s="657"/>
      <c r="O192" s="52"/>
    </row>
    <row r="193" spans="1:20" ht="13.5" customHeight="1">
      <c r="A193" t="s">
        <v>412</v>
      </c>
      <c r="B193" s="216">
        <v>0.55000000000000004</v>
      </c>
      <c r="C193" s="216">
        <v>0.62</v>
      </c>
      <c r="D193" s="216">
        <v>0.59</v>
      </c>
      <c r="J193" s="52"/>
      <c r="K193" s="52"/>
      <c r="L193" s="115"/>
      <c r="M193" s="657"/>
      <c r="O193" s="52"/>
    </row>
    <row r="194" spans="1:20" ht="13.5" customHeight="1">
      <c r="A194" t="s">
        <v>409</v>
      </c>
      <c r="B194" s="216">
        <v>0.64</v>
      </c>
      <c r="C194" s="216">
        <v>0.53</v>
      </c>
      <c r="D194" s="216">
        <v>0.57999999999999996</v>
      </c>
      <c r="J194" s="52"/>
      <c r="K194" s="52"/>
      <c r="L194" s="115"/>
      <c r="M194" s="657"/>
      <c r="O194" s="52"/>
    </row>
    <row r="195" spans="1:20" ht="13.5" customHeight="1">
      <c r="A195" t="s">
        <v>957</v>
      </c>
      <c r="B195" s="216">
        <v>0.15</v>
      </c>
      <c r="C195" s="216">
        <v>0.18</v>
      </c>
      <c r="D195" s="216">
        <v>0.17</v>
      </c>
      <c r="J195" s="52"/>
      <c r="K195" s="52"/>
      <c r="L195" s="115"/>
      <c r="M195" s="657"/>
      <c r="O195" s="52"/>
    </row>
    <row r="196" spans="1:20">
      <c r="B196" s="3"/>
      <c r="C196" s="3"/>
      <c r="D196" s="3"/>
      <c r="J196" s="52"/>
      <c r="K196" s="52"/>
      <c r="L196" s="115"/>
      <c r="M196" s="657"/>
      <c r="P196" s="215"/>
      <c r="Q196" s="215"/>
      <c r="R196" s="215"/>
      <c r="S196" s="215"/>
      <c r="T196" s="215"/>
    </row>
    <row r="197" spans="1:20">
      <c r="A197" s="183" t="s">
        <v>416</v>
      </c>
      <c r="B197" s="3"/>
      <c r="C197" s="3"/>
      <c r="D197" s="3"/>
      <c r="J197" s="52"/>
      <c r="K197" s="52"/>
      <c r="L197" s="115"/>
      <c r="M197" s="657"/>
    </row>
    <row r="198" spans="1:20">
      <c r="A198" s="183"/>
      <c r="B198" s="3"/>
      <c r="C198" s="3"/>
      <c r="D198" s="3"/>
      <c r="J198" s="52"/>
      <c r="K198" s="52"/>
      <c r="L198" s="115"/>
      <c r="M198" s="657"/>
    </row>
    <row r="199" spans="1:20">
      <c r="B199" s="3"/>
      <c r="C199" s="3"/>
      <c r="D199" s="3"/>
      <c r="J199" s="52"/>
      <c r="K199" s="52"/>
      <c r="L199" s="115"/>
      <c r="M199" s="657"/>
    </row>
    <row r="200" spans="1:20">
      <c r="B200" s="445"/>
      <c r="J200" s="52"/>
      <c r="K200" s="52"/>
      <c r="L200" s="115"/>
      <c r="M200" s="657"/>
    </row>
    <row r="201" spans="1:20">
      <c r="A201" s="1496" t="s">
        <v>423</v>
      </c>
      <c r="B201" s="1496"/>
      <c r="C201" s="1496"/>
      <c r="D201" s="1496"/>
      <c r="E201" s="1496"/>
      <c r="J201" s="52"/>
      <c r="K201" s="52"/>
      <c r="L201" s="115"/>
      <c r="M201" s="657"/>
    </row>
    <row r="202" spans="1:20" ht="13.5" thickBot="1">
      <c r="A202" s="460"/>
      <c r="B202" s="460"/>
      <c r="C202" s="460" t="s">
        <v>424</v>
      </c>
      <c r="D202" s="460" t="s">
        <v>425</v>
      </c>
      <c r="E202" s="460" t="s">
        <v>69</v>
      </c>
      <c r="J202" s="52"/>
      <c r="K202" s="52"/>
      <c r="L202" s="115"/>
      <c r="M202" s="657"/>
    </row>
    <row r="203" spans="1:20">
      <c r="A203" s="1577" t="s">
        <v>408</v>
      </c>
      <c r="B203" s="214" t="s">
        <v>403</v>
      </c>
      <c r="C203" s="213">
        <v>90</v>
      </c>
      <c r="D203" s="213">
        <v>151</v>
      </c>
      <c r="E203" s="213">
        <v>241</v>
      </c>
      <c r="J203" s="52"/>
      <c r="K203" s="52"/>
      <c r="L203" s="115"/>
      <c r="M203" s="657"/>
      <c r="O203" s="466"/>
    </row>
    <row r="204" spans="1:20">
      <c r="A204" s="1578"/>
      <c r="B204" s="3" t="s">
        <v>343</v>
      </c>
      <c r="C204" s="171">
        <v>0.9</v>
      </c>
      <c r="D204" s="171">
        <v>0.94</v>
      </c>
      <c r="E204" s="171">
        <v>0.92</v>
      </c>
      <c r="J204" s="52"/>
      <c r="K204" s="52"/>
      <c r="L204" s="115"/>
      <c r="M204" s="657"/>
    </row>
    <row r="205" spans="1:20">
      <c r="A205" s="1578" t="s">
        <v>426</v>
      </c>
      <c r="B205" s="214" t="s">
        <v>403</v>
      </c>
      <c r="C205" s="213">
        <v>74</v>
      </c>
      <c r="D205" s="213">
        <v>148</v>
      </c>
      <c r="E205" s="213">
        <v>222</v>
      </c>
      <c r="J205" s="52"/>
      <c r="K205" s="52"/>
      <c r="L205" s="115"/>
      <c r="M205" s="657"/>
    </row>
    <row r="206" spans="1:20" ht="13.5" customHeight="1">
      <c r="A206" s="1578"/>
      <c r="B206" s="3" t="s">
        <v>343</v>
      </c>
      <c r="C206" s="171">
        <v>0.65</v>
      </c>
      <c r="D206" s="171">
        <v>0.66</v>
      </c>
      <c r="E206" s="171">
        <v>0.66</v>
      </c>
      <c r="J206" s="52"/>
      <c r="K206" s="52"/>
      <c r="L206" s="115"/>
      <c r="M206" s="657"/>
    </row>
    <row r="207" spans="1:20" ht="13.5" customHeight="1">
      <c r="A207" s="1578" t="s">
        <v>427</v>
      </c>
      <c r="B207" s="214" t="s">
        <v>403</v>
      </c>
      <c r="C207" s="213">
        <v>65</v>
      </c>
      <c r="D207" s="213">
        <v>143</v>
      </c>
      <c r="E207" s="213">
        <v>208</v>
      </c>
      <c r="J207" s="52"/>
      <c r="K207" s="52"/>
      <c r="L207" s="115"/>
      <c r="M207" s="657"/>
    </row>
    <row r="208" spans="1:20" ht="13.5" customHeight="1">
      <c r="A208" s="1578"/>
      <c r="B208" s="3" t="s">
        <v>343</v>
      </c>
      <c r="C208" s="171">
        <v>0.53</v>
      </c>
      <c r="D208" s="171">
        <v>0.39</v>
      </c>
      <c r="E208" s="171">
        <v>0.44</v>
      </c>
      <c r="J208" s="52"/>
      <c r="K208" s="52"/>
      <c r="L208" s="115"/>
      <c r="M208" s="657"/>
    </row>
    <row r="209" spans="1:15" ht="13.5" customHeight="1">
      <c r="B209" s="445"/>
      <c r="J209" s="52"/>
      <c r="K209" s="52"/>
      <c r="L209" s="115"/>
      <c r="M209" s="657"/>
    </row>
    <row r="210" spans="1:15" ht="12.75" customHeight="1">
      <c r="A210" s="78" t="s">
        <v>1060</v>
      </c>
      <c r="B210" s="445"/>
      <c r="J210" s="52"/>
      <c r="K210" s="52"/>
      <c r="L210" s="115"/>
      <c r="M210" s="657"/>
    </row>
    <row r="211" spans="1:15">
      <c r="A211" s="53" t="s">
        <v>428</v>
      </c>
      <c r="B211" s="445"/>
      <c r="J211" s="52"/>
      <c r="K211" s="52"/>
      <c r="L211" s="115"/>
      <c r="M211" s="657"/>
      <c r="O211" s="175"/>
    </row>
    <row r="212" spans="1:15">
      <c r="A212" s="53"/>
      <c r="B212" s="445"/>
      <c r="J212" s="52"/>
      <c r="K212" s="52"/>
      <c r="L212" s="115"/>
      <c r="M212" s="657"/>
      <c r="O212" s="52"/>
    </row>
    <row r="213" spans="1:15">
      <c r="A213" s="53"/>
      <c r="B213" s="652"/>
      <c r="J213" s="52"/>
      <c r="K213" s="52"/>
      <c r="L213" s="115"/>
      <c r="M213" s="657"/>
      <c r="O213" s="52"/>
    </row>
    <row r="214" spans="1:15">
      <c r="B214" s="445"/>
      <c r="J214" s="52"/>
      <c r="K214"/>
      <c r="L214" s="115"/>
      <c r="M214" s="657"/>
      <c r="O214" s="52"/>
    </row>
    <row r="215" spans="1:15">
      <c r="A215" s="1496" t="s">
        <v>429</v>
      </c>
      <c r="B215" s="1496"/>
      <c r="C215" s="1496"/>
      <c r="D215" s="1496"/>
      <c r="E215" s="1496"/>
      <c r="F215" s="1496"/>
      <c r="G215" s="1496"/>
      <c r="H215" s="1496"/>
      <c r="I215" s="1496"/>
      <c r="J215" s="1496"/>
      <c r="K215"/>
      <c r="L215" s="115"/>
      <c r="M215" s="657"/>
    </row>
    <row r="216" spans="1:15" ht="38.25">
      <c r="A216" s="461"/>
      <c r="B216" s="1547" t="s">
        <v>430</v>
      </c>
      <c r="C216" s="1547"/>
      <c r="D216" s="1547"/>
      <c r="E216" s="665" t="s">
        <v>431</v>
      </c>
      <c r="F216" s="972"/>
      <c r="G216" s="977"/>
      <c r="H216" s="1547" t="s">
        <v>432</v>
      </c>
      <c r="I216" s="1547"/>
      <c r="J216" s="1547"/>
      <c r="K216"/>
      <c r="L216" s="115"/>
      <c r="M216" s="657"/>
    </row>
    <row r="217" spans="1:15" ht="13.5" thickBot="1">
      <c r="A217" s="462" t="s">
        <v>433</v>
      </c>
      <c r="B217" s="518" t="s">
        <v>171</v>
      </c>
      <c r="C217" s="460" t="s">
        <v>47</v>
      </c>
      <c r="D217" s="460" t="s">
        <v>402</v>
      </c>
      <c r="E217" s="187" t="s">
        <v>171</v>
      </c>
      <c r="F217" s="1035" t="s">
        <v>47</v>
      </c>
      <c r="G217" s="727" t="s">
        <v>402</v>
      </c>
      <c r="H217" s="655" t="s">
        <v>171</v>
      </c>
      <c r="I217" s="655" t="s">
        <v>47</v>
      </c>
      <c r="J217" s="655" t="s">
        <v>402</v>
      </c>
      <c r="K217"/>
      <c r="L217" s="115"/>
      <c r="M217" s="657"/>
      <c r="O217" s="52"/>
    </row>
    <row r="218" spans="1:15">
      <c r="A218" s="181" t="s">
        <v>434</v>
      </c>
      <c r="B218" s="517"/>
      <c r="C218" s="517"/>
      <c r="D218" s="517"/>
      <c r="E218" s="520"/>
      <c r="F218" s="517"/>
      <c r="G218" s="517"/>
      <c r="H218" s="520"/>
      <c r="I218" s="517"/>
      <c r="J218" s="517"/>
      <c r="K218"/>
      <c r="L218" s="115"/>
      <c r="M218" s="657"/>
      <c r="O218" s="52"/>
    </row>
    <row r="219" spans="1:15" ht="13.5" customHeight="1">
      <c r="A219" s="181" t="s">
        <v>403</v>
      </c>
      <c r="B219" s="517">
        <v>34</v>
      </c>
      <c r="C219" s="517">
        <v>25</v>
      </c>
      <c r="D219" s="517">
        <v>60</v>
      </c>
      <c r="E219" s="520">
        <v>34</v>
      </c>
      <c r="F219" s="517">
        <v>25</v>
      </c>
      <c r="G219" s="517">
        <v>60</v>
      </c>
      <c r="H219" s="520">
        <v>50</v>
      </c>
      <c r="I219" s="517">
        <v>50</v>
      </c>
      <c r="J219" s="517">
        <v>100</v>
      </c>
      <c r="K219"/>
      <c r="L219" s="115"/>
      <c r="M219" s="657"/>
      <c r="O219" s="52"/>
    </row>
    <row r="220" spans="1:15" ht="13.5" customHeight="1">
      <c r="A220" s="1" t="s">
        <v>386</v>
      </c>
      <c r="B220" s="3">
        <v>149</v>
      </c>
      <c r="C220" s="3">
        <v>82</v>
      </c>
      <c r="D220" s="3">
        <v>369</v>
      </c>
      <c r="E220" s="3">
        <v>4</v>
      </c>
      <c r="F220" s="3">
        <v>3</v>
      </c>
      <c r="G220" s="3">
        <v>4</v>
      </c>
      <c r="H220" s="3">
        <v>1</v>
      </c>
      <c r="I220" s="3">
        <v>1</v>
      </c>
      <c r="J220" s="3">
        <v>2</v>
      </c>
      <c r="K220"/>
      <c r="L220" s="115"/>
      <c r="M220" s="657"/>
      <c r="O220" s="52"/>
    </row>
    <row r="221" spans="1:15" ht="13.5" customHeight="1">
      <c r="A221" s="1" t="s">
        <v>387</v>
      </c>
      <c r="B221" s="3">
        <v>342</v>
      </c>
      <c r="C221" s="3">
        <v>148</v>
      </c>
      <c r="D221" s="3">
        <v>490</v>
      </c>
      <c r="E221" s="3">
        <v>10</v>
      </c>
      <c r="F221" s="3">
        <v>6</v>
      </c>
      <c r="G221" s="3">
        <v>8</v>
      </c>
      <c r="H221" s="3">
        <v>3</v>
      </c>
      <c r="I221" s="3">
        <v>1</v>
      </c>
      <c r="J221" s="3">
        <v>5</v>
      </c>
      <c r="K221"/>
      <c r="L221" s="115"/>
      <c r="M221" s="657"/>
      <c r="O221" s="52"/>
    </row>
    <row r="222" spans="1:15" ht="13.5" customHeight="1" thickBot="1">
      <c r="A222" s="197" t="s">
        <v>69</v>
      </c>
      <c r="B222" s="206">
        <v>491</v>
      </c>
      <c r="C222" s="206">
        <v>230</v>
      </c>
      <c r="D222" s="206">
        <v>859</v>
      </c>
      <c r="E222" s="206">
        <v>14</v>
      </c>
      <c r="F222" s="206">
        <v>9</v>
      </c>
      <c r="G222" s="206">
        <v>12</v>
      </c>
      <c r="H222" s="206">
        <v>4</v>
      </c>
      <c r="I222" s="206">
        <v>2</v>
      </c>
      <c r="J222" s="206">
        <v>7</v>
      </c>
      <c r="K222"/>
      <c r="L222" s="115"/>
      <c r="M222" s="657"/>
      <c r="O222" s="52"/>
    </row>
    <row r="223" spans="1:15" ht="13.5" thickTop="1">
      <c r="A223" s="468"/>
      <c r="B223" s="204"/>
      <c r="C223" s="203"/>
      <c r="D223" s="205"/>
      <c r="E223" s="521"/>
      <c r="F223" s="204"/>
      <c r="G223" s="203"/>
      <c r="J223" s="52"/>
      <c r="K223"/>
      <c r="L223" s="115"/>
      <c r="M223" s="657"/>
      <c r="O223" s="52"/>
    </row>
    <row r="224" spans="1:15">
      <c r="A224" s="183" t="s">
        <v>416</v>
      </c>
      <c r="B224" s="204"/>
      <c r="C224" s="203"/>
      <c r="D224" s="205"/>
      <c r="E224" s="468"/>
      <c r="F224" s="204"/>
      <c r="G224" s="203"/>
      <c r="J224" s="52"/>
      <c r="K224"/>
      <c r="L224" s="115"/>
      <c r="M224" s="657"/>
      <c r="O224" s="175"/>
    </row>
    <row r="225" spans="1:15">
      <c r="A225" s="183"/>
      <c r="B225" s="204"/>
      <c r="C225" s="203"/>
      <c r="D225" s="205"/>
      <c r="E225" s="468"/>
      <c r="F225" s="204"/>
      <c r="G225" s="203"/>
      <c r="J225" s="52"/>
      <c r="K225"/>
      <c r="L225" s="115"/>
      <c r="M225" s="657"/>
      <c r="O225" s="52"/>
    </row>
    <row r="226" spans="1:15">
      <c r="A226" s="183"/>
      <c r="B226" s="204"/>
      <c r="C226" s="203"/>
      <c r="D226" s="205"/>
      <c r="E226" s="668"/>
      <c r="F226" s="204"/>
      <c r="G226" s="203"/>
      <c r="J226" s="52"/>
      <c r="K226"/>
      <c r="L226" s="115"/>
      <c r="M226" s="657"/>
      <c r="O226" s="52"/>
    </row>
    <row r="227" spans="1:15">
      <c r="B227" s="445"/>
      <c r="J227" s="52"/>
      <c r="K227"/>
      <c r="L227" s="115"/>
      <c r="M227" s="657"/>
      <c r="O227" s="52"/>
    </row>
    <row r="228" spans="1:15">
      <c r="A228" s="1496" t="s">
        <v>435</v>
      </c>
      <c r="B228" s="1496"/>
      <c r="C228" s="1496"/>
      <c r="D228" s="1496"/>
      <c r="E228" s="1496"/>
      <c r="F228" s="1496"/>
      <c r="G228" s="1496"/>
      <c r="H228" s="1496"/>
      <c r="I228" s="1496"/>
      <c r="J228" s="1496"/>
      <c r="K228"/>
      <c r="L228" s="115"/>
      <c r="M228" s="657"/>
    </row>
    <row r="229" spans="1:15">
      <c r="A229" s="461"/>
      <c r="B229" s="1547" t="s">
        <v>430</v>
      </c>
      <c r="C229" s="1547"/>
      <c r="D229" s="1547"/>
      <c r="E229" s="1548" t="s">
        <v>436</v>
      </c>
      <c r="F229" s="1547"/>
      <c r="G229" s="1547"/>
      <c r="H229" s="1548" t="s">
        <v>432</v>
      </c>
      <c r="I229" s="1547"/>
      <c r="J229" s="1547"/>
      <c r="K229"/>
      <c r="L229" s="115"/>
      <c r="M229" s="657"/>
      <c r="O229" s="52"/>
    </row>
    <row r="230" spans="1:15" ht="13.5" thickBot="1">
      <c r="A230" s="462" t="s">
        <v>433</v>
      </c>
      <c r="B230" s="460" t="s">
        <v>408</v>
      </c>
      <c r="C230" s="460" t="s">
        <v>210</v>
      </c>
      <c r="D230" s="460" t="s">
        <v>410</v>
      </c>
      <c r="E230" s="187" t="s">
        <v>408</v>
      </c>
      <c r="F230" s="460" t="s">
        <v>210</v>
      </c>
      <c r="G230" s="460" t="s">
        <v>410</v>
      </c>
      <c r="H230" s="187" t="s">
        <v>408</v>
      </c>
      <c r="I230" s="460" t="s">
        <v>210</v>
      </c>
      <c r="J230" s="460" t="s">
        <v>410</v>
      </c>
      <c r="K230"/>
      <c r="L230" s="115"/>
      <c r="M230" s="657"/>
      <c r="O230" s="52"/>
    </row>
    <row r="231" spans="1:15">
      <c r="A231" s="181" t="s">
        <v>434</v>
      </c>
      <c r="B231" s="459"/>
      <c r="C231" s="459"/>
      <c r="D231" s="459"/>
      <c r="E231" s="465"/>
      <c r="F231" s="459"/>
      <c r="G231" s="459"/>
      <c r="H231" s="465"/>
      <c r="I231" s="459"/>
      <c r="J231" s="459"/>
      <c r="K231"/>
      <c r="L231" s="115"/>
      <c r="M231" s="657"/>
    </row>
    <row r="232" spans="1:15" ht="13.5" customHeight="1">
      <c r="A232" s="209" t="s">
        <v>403</v>
      </c>
      <c r="B232" s="207">
        <v>52</v>
      </c>
      <c r="C232" s="207">
        <v>82</v>
      </c>
      <c r="D232" s="207">
        <v>24</v>
      </c>
      <c r="E232" s="208">
        <v>52</v>
      </c>
      <c r="F232" s="207">
        <v>82</v>
      </c>
      <c r="G232" s="207">
        <v>24</v>
      </c>
      <c r="H232" s="208">
        <v>251</v>
      </c>
      <c r="I232" s="207">
        <v>251</v>
      </c>
      <c r="J232" s="207">
        <v>251</v>
      </c>
      <c r="K232"/>
      <c r="L232" s="115"/>
      <c r="M232" s="657"/>
    </row>
    <row r="233" spans="1:15" ht="27" customHeight="1" thickBot="1">
      <c r="A233" s="197" t="s">
        <v>69</v>
      </c>
      <c r="B233" s="196">
        <v>325</v>
      </c>
      <c r="C233" s="196">
        <v>740</v>
      </c>
      <c r="D233" s="196">
        <v>135</v>
      </c>
      <c r="E233" s="206">
        <v>6.4</v>
      </c>
      <c r="F233" s="195">
        <v>8.9</v>
      </c>
      <c r="G233" s="195">
        <v>5.9</v>
      </c>
      <c r="H233" s="206">
        <v>1.3</v>
      </c>
      <c r="I233" s="195">
        <v>2.9</v>
      </c>
      <c r="J233" s="195">
        <v>0.5</v>
      </c>
      <c r="K233"/>
      <c r="L233" s="115"/>
      <c r="M233" s="657"/>
    </row>
    <row r="234" spans="1:15" ht="13.5" customHeight="1" thickTop="1">
      <c r="A234" s="468"/>
      <c r="B234" s="204"/>
      <c r="C234" s="203"/>
      <c r="D234" s="205"/>
      <c r="E234" s="468"/>
      <c r="F234" s="204"/>
      <c r="G234" s="203"/>
      <c r="J234" s="52"/>
      <c r="K234" s="52"/>
      <c r="L234" s="115"/>
      <c r="M234" s="657"/>
    </row>
    <row r="235" spans="1:15" ht="13.5" customHeight="1">
      <c r="A235" s="78" t="s">
        <v>437</v>
      </c>
      <c r="B235" s="202"/>
      <c r="C235" s="188"/>
      <c r="D235" s="188"/>
      <c r="E235" s="188"/>
      <c r="J235" s="52"/>
      <c r="K235" s="52"/>
      <c r="L235" s="115"/>
      <c r="M235" s="657"/>
    </row>
    <row r="236" spans="1:15" ht="13.5" customHeight="1">
      <c r="A236" s="78" t="s">
        <v>1061</v>
      </c>
      <c r="B236" s="202"/>
      <c r="C236" s="188"/>
      <c r="D236" s="188"/>
      <c r="E236" s="188"/>
      <c r="J236" s="52"/>
      <c r="K236" s="52"/>
      <c r="L236" s="115"/>
      <c r="M236" s="657"/>
    </row>
    <row r="237" spans="1:15">
      <c r="A237" s="53" t="s">
        <v>428</v>
      </c>
      <c r="B237" s="202"/>
      <c r="C237" s="188"/>
      <c r="D237" s="188"/>
      <c r="E237" s="188"/>
      <c r="J237" s="52"/>
      <c r="K237" s="52"/>
      <c r="L237" s="115"/>
      <c r="M237" s="657"/>
      <c r="O237" s="52"/>
    </row>
    <row r="238" spans="1:15">
      <c r="A238" s="53"/>
      <c r="B238" s="202"/>
      <c r="C238" s="188"/>
      <c r="D238" s="188"/>
      <c r="E238" s="188"/>
      <c r="J238" s="52"/>
      <c r="K238" s="52"/>
      <c r="L238" s="115"/>
      <c r="M238" s="657"/>
      <c r="O238" s="52"/>
    </row>
    <row r="239" spans="1:15">
      <c r="A239" s="53"/>
      <c r="B239" s="202"/>
      <c r="C239" s="188"/>
      <c r="D239" s="188"/>
      <c r="E239" s="188"/>
      <c r="J239" s="52"/>
      <c r="K239" s="52"/>
      <c r="L239" s="115"/>
      <c r="M239" s="657"/>
      <c r="O239" s="52"/>
    </row>
    <row r="240" spans="1:15">
      <c r="A240" s="28"/>
      <c r="B240" s="202"/>
      <c r="C240" s="188"/>
      <c r="D240" s="188"/>
      <c r="E240" s="188"/>
      <c r="J240" s="52"/>
      <c r="K240" s="52"/>
      <c r="L240" s="115"/>
      <c r="M240" s="657"/>
      <c r="O240" s="52"/>
    </row>
    <row r="241" spans="1:20">
      <c r="A241" s="1503" t="s">
        <v>1210</v>
      </c>
      <c r="B241" s="1503"/>
      <c r="C241" s="1503"/>
      <c r="D241" s="1503"/>
      <c r="J241" s="52"/>
      <c r="K241" s="52"/>
      <c r="L241" s="115"/>
      <c r="M241" s="657"/>
      <c r="O241" s="52"/>
    </row>
    <row r="242" spans="1:20" ht="26.25" thickBot="1">
      <c r="A242" s="523" t="s">
        <v>438</v>
      </c>
      <c r="B242" s="522" t="s">
        <v>439</v>
      </c>
      <c r="C242" s="522" t="s">
        <v>440</v>
      </c>
      <c r="D242" s="522" t="s">
        <v>958</v>
      </c>
      <c r="J242" s="52"/>
      <c r="K242" s="52"/>
      <c r="L242" s="115"/>
      <c r="M242" s="657"/>
      <c r="O242" s="52"/>
    </row>
    <row r="243" spans="1:20">
      <c r="A243" s="734">
        <v>1</v>
      </c>
      <c r="B243" s="732">
        <v>0.78</v>
      </c>
      <c r="C243" s="732">
        <v>0.78</v>
      </c>
      <c r="D243" s="733">
        <v>1</v>
      </c>
      <c r="J243" s="52"/>
      <c r="K243" s="52"/>
      <c r="L243" s="115"/>
      <c r="M243" s="657"/>
      <c r="O243" s="52"/>
    </row>
    <row r="244" spans="1:20">
      <c r="A244" s="673">
        <v>2</v>
      </c>
      <c r="B244" s="525">
        <v>0.87</v>
      </c>
      <c r="C244" s="525">
        <v>0.09</v>
      </c>
      <c r="D244" s="236"/>
      <c r="J244" s="52"/>
      <c r="K244" s="52"/>
      <c r="L244" s="115"/>
      <c r="M244" s="657"/>
      <c r="O244" s="52"/>
    </row>
    <row r="245" spans="1:20">
      <c r="A245" s="673">
        <v>3</v>
      </c>
      <c r="B245" s="525">
        <v>0.93</v>
      </c>
      <c r="C245" s="525">
        <v>0.06</v>
      </c>
      <c r="D245" s="236"/>
      <c r="J245" s="52"/>
      <c r="K245" s="52"/>
      <c r="L245" s="115"/>
      <c r="M245" s="657"/>
      <c r="O245" s="52"/>
    </row>
    <row r="246" spans="1:20" ht="13.5" customHeight="1">
      <c r="A246" s="735">
        <v>4</v>
      </c>
      <c r="B246" s="531">
        <v>0.96</v>
      </c>
      <c r="C246" s="531">
        <v>0.03</v>
      </c>
      <c r="D246" s="336"/>
      <c r="J246" s="52"/>
      <c r="K246" s="52"/>
      <c r="L246" s="115"/>
      <c r="M246" s="657"/>
      <c r="O246" s="52"/>
    </row>
    <row r="247" spans="1:20" ht="13.5" customHeight="1">
      <c r="A247" s="533" t="s">
        <v>959</v>
      </c>
      <c r="B247" s="536"/>
      <c r="C247" s="534">
        <v>0.88</v>
      </c>
      <c r="D247" s="535">
        <v>0.94</v>
      </c>
      <c r="J247" s="52"/>
      <c r="K247" s="52"/>
      <c r="L247" s="115"/>
      <c r="M247" s="657"/>
      <c r="O247" s="52"/>
    </row>
    <row r="248" spans="1:20" ht="13.5" customHeight="1">
      <c r="A248" s="529" t="s">
        <v>960</v>
      </c>
      <c r="B248" s="530"/>
      <c r="C248" s="531"/>
      <c r="D248" s="532">
        <v>0.94199999999999995</v>
      </c>
      <c r="J248" s="52"/>
      <c r="K248" s="52"/>
      <c r="L248" s="115"/>
      <c r="M248" s="657"/>
      <c r="O248" s="52"/>
    </row>
    <row r="249" spans="1:20" s="5" customFormat="1" ht="13.5" customHeight="1" thickBot="1">
      <c r="A249" s="197" t="s">
        <v>961</v>
      </c>
      <c r="B249" s="197"/>
      <c r="C249" s="197"/>
      <c r="D249" s="537">
        <v>0.94199999999999995</v>
      </c>
      <c r="E249" s="52"/>
      <c r="F249" s="52"/>
      <c r="G249" s="52"/>
      <c r="H249" s="52"/>
      <c r="I249" s="52"/>
      <c r="J249" s="52"/>
      <c r="K249" s="52"/>
      <c r="L249" s="115"/>
      <c r="M249" s="657"/>
      <c r="N249" s="52"/>
      <c r="O249" s="52"/>
      <c r="P249"/>
      <c r="Q249"/>
      <c r="R249"/>
      <c r="S249"/>
      <c r="T249"/>
    </row>
    <row r="250" spans="1:20" ht="13.5" customHeight="1" thickTop="1">
      <c r="A250" s="437"/>
      <c r="B250" s="3"/>
      <c r="C250" s="216"/>
      <c r="D250" s="112"/>
      <c r="J250" s="52"/>
      <c r="K250" s="52"/>
      <c r="L250" s="115"/>
      <c r="M250" s="657"/>
      <c r="O250" s="52"/>
    </row>
    <row r="251" spans="1:20">
      <c r="A251" s="183" t="s">
        <v>416</v>
      </c>
      <c r="B251" s="3"/>
      <c r="C251" s="3"/>
      <c r="J251" s="52"/>
      <c r="K251" s="52"/>
      <c r="L251" s="115"/>
      <c r="M251" s="657"/>
      <c r="N251" s="37"/>
      <c r="O251" s="5"/>
      <c r="P251" s="5"/>
      <c r="Q251" s="5"/>
      <c r="R251" s="5"/>
      <c r="S251" s="5"/>
      <c r="T251" s="5"/>
    </row>
    <row r="252" spans="1:20" ht="27" customHeight="1">
      <c r="A252" s="1"/>
      <c r="B252" s="3"/>
      <c r="C252" s="3"/>
      <c r="D252" s="3"/>
      <c r="J252" s="52"/>
      <c r="K252" s="52"/>
      <c r="L252" s="115"/>
      <c r="M252" s="657"/>
    </row>
    <row r="253" spans="1:20">
      <c r="A253" s="1"/>
      <c r="B253" s="3"/>
      <c r="C253" s="3"/>
      <c r="D253" s="3"/>
      <c r="J253" s="52"/>
      <c r="K253" s="52"/>
      <c r="L253" s="115"/>
      <c r="M253" s="657"/>
    </row>
    <row r="254" spans="1:20">
      <c r="B254" s="445"/>
      <c r="J254" s="52"/>
      <c r="K254" s="52"/>
      <c r="L254" s="115"/>
      <c r="M254" s="657"/>
    </row>
    <row r="255" spans="1:20">
      <c r="A255" s="1439" t="s">
        <v>441</v>
      </c>
      <c r="B255" s="1439"/>
      <c r="C255" s="1439"/>
      <c r="D255" s="1439"/>
      <c r="E255" s="1439"/>
      <c r="F255" s="1439"/>
      <c r="G255" s="1439"/>
      <c r="H255" s="1439"/>
      <c r="I255" s="1439"/>
      <c r="J255" s="37"/>
      <c r="K255" s="37"/>
      <c r="L255" s="115"/>
      <c r="M255" s="657"/>
    </row>
    <row r="256" spans="1:20">
      <c r="A256" s="1496" t="s">
        <v>442</v>
      </c>
      <c r="B256" s="1496"/>
      <c r="C256" s="1496"/>
      <c r="D256" s="1496"/>
      <c r="E256" s="1496"/>
      <c r="F256" s="1496"/>
      <c r="G256" s="1496"/>
      <c r="J256" s="188"/>
      <c r="K256" s="188"/>
      <c r="L256" s="115"/>
      <c r="M256" s="657"/>
    </row>
    <row r="257" spans="1:13" ht="13.5" thickBot="1">
      <c r="A257" s="462" t="s">
        <v>80</v>
      </c>
      <c r="B257" s="1500" t="s">
        <v>386</v>
      </c>
      <c r="C257" s="1500"/>
      <c r="D257" s="1500"/>
      <c r="E257" s="1500" t="s">
        <v>387</v>
      </c>
      <c r="F257" s="1500"/>
      <c r="G257" s="1500"/>
      <c r="J257" s="188"/>
      <c r="K257" s="188"/>
      <c r="L257" s="115"/>
      <c r="M257" s="657"/>
    </row>
    <row r="258" spans="1:13" ht="25.5">
      <c r="A258" s="461"/>
      <c r="B258" s="459" t="s">
        <v>443</v>
      </c>
      <c r="C258" s="459" t="s">
        <v>444</v>
      </c>
      <c r="D258" s="459" t="s">
        <v>445</v>
      </c>
      <c r="E258" s="459" t="s">
        <v>443</v>
      </c>
      <c r="F258" s="459" t="s">
        <v>444</v>
      </c>
      <c r="G258" s="459" t="s">
        <v>445</v>
      </c>
      <c r="J258" s="188"/>
      <c r="K258" s="188"/>
      <c r="L258" s="115"/>
      <c r="M258" s="657"/>
    </row>
    <row r="259" spans="1:13" ht="13.5" customHeight="1">
      <c r="A259" t="s">
        <v>446</v>
      </c>
      <c r="B259" s="113">
        <v>4.6500000000000004</v>
      </c>
      <c r="C259" s="114">
        <v>2.5299999999999998</v>
      </c>
      <c r="D259" s="114">
        <v>2.13</v>
      </c>
      <c r="E259" s="114">
        <v>6.67</v>
      </c>
      <c r="F259" s="114">
        <v>3.03</v>
      </c>
      <c r="G259" s="114">
        <v>3.64</v>
      </c>
      <c r="J259" s="188"/>
      <c r="K259" s="188"/>
      <c r="L259" s="115"/>
      <c r="M259" s="657"/>
    </row>
    <row r="260" spans="1:13">
      <c r="A260" t="s">
        <v>447</v>
      </c>
      <c r="B260" s="113">
        <v>4.0999999999999996</v>
      </c>
      <c r="C260" s="114">
        <v>2.64</v>
      </c>
      <c r="D260" s="114">
        <v>1.46</v>
      </c>
      <c r="E260" s="114">
        <v>6.32</v>
      </c>
      <c r="F260" s="114">
        <v>3.18</v>
      </c>
      <c r="G260" s="114">
        <v>3.14</v>
      </c>
      <c r="J260" s="188"/>
      <c r="K260" s="188"/>
      <c r="L260" s="115"/>
      <c r="M260" s="657"/>
    </row>
    <row r="261" spans="1:13" ht="13.5" customHeight="1">
      <c r="B261" s="445"/>
      <c r="J261" s="188"/>
      <c r="K261" s="188"/>
      <c r="L261" s="115"/>
      <c r="M261" s="657"/>
    </row>
    <row r="262" spans="1:13" ht="36.75" customHeight="1">
      <c r="A262" s="78" t="s">
        <v>146</v>
      </c>
      <c r="B262" s="445"/>
      <c r="J262" s="188"/>
      <c r="K262" s="188"/>
      <c r="L262" s="115"/>
      <c r="M262" s="657"/>
    </row>
    <row r="263" spans="1:13" ht="27" customHeight="1">
      <c r="A263" s="78" t="s">
        <v>1062</v>
      </c>
      <c r="B263" s="445"/>
      <c r="J263" s="188"/>
      <c r="K263" s="188"/>
      <c r="L263" s="115"/>
      <c r="M263" s="657"/>
    </row>
    <row r="264" spans="1:13">
      <c r="A264" s="53" t="s">
        <v>448</v>
      </c>
      <c r="B264" s="445"/>
      <c r="J264" s="188"/>
      <c r="K264" s="188"/>
      <c r="L264" s="115"/>
      <c r="M264" s="657"/>
    </row>
    <row r="265" spans="1:13">
      <c r="B265" s="445"/>
      <c r="J265" s="188"/>
      <c r="K265" s="188"/>
      <c r="L265" s="115"/>
      <c r="M265" s="657"/>
    </row>
    <row r="266" spans="1:13">
      <c r="B266" s="652"/>
      <c r="J266" s="188"/>
      <c r="K266" s="188"/>
      <c r="L266" s="115"/>
      <c r="M266" s="657"/>
    </row>
    <row r="267" spans="1:13">
      <c r="B267" s="445"/>
      <c r="J267" s="188"/>
      <c r="K267" s="188"/>
      <c r="L267" s="115"/>
      <c r="M267" s="657"/>
    </row>
    <row r="268" spans="1:13">
      <c r="A268" s="1571" t="s">
        <v>449</v>
      </c>
      <c r="B268" s="1571"/>
      <c r="C268" s="1571"/>
      <c r="J268" s="188"/>
      <c r="K268" s="188"/>
      <c r="L268" s="115"/>
      <c r="M268" s="657"/>
    </row>
    <row r="269" spans="1:13" ht="26.25" thickBot="1">
      <c r="A269" s="462"/>
      <c r="B269" s="460" t="s">
        <v>450</v>
      </c>
      <c r="C269" s="460" t="s">
        <v>150</v>
      </c>
      <c r="J269" s="188"/>
      <c r="K269" s="188"/>
      <c r="L269" s="115"/>
      <c r="M269" s="657"/>
    </row>
    <row r="270" spans="1:13">
      <c r="A270" s="1579" t="s">
        <v>451</v>
      </c>
      <c r="B270" s="8" t="s">
        <v>452</v>
      </c>
      <c r="C270" s="8">
        <v>5</v>
      </c>
      <c r="J270" s="188"/>
      <c r="K270" s="188"/>
      <c r="L270" s="115"/>
      <c r="M270" s="657"/>
    </row>
    <row r="271" spans="1:13" ht="51">
      <c r="A271" s="1576"/>
      <c r="B271" s="108" t="s">
        <v>453</v>
      </c>
      <c r="C271" s="109">
        <v>1</v>
      </c>
      <c r="J271" s="188"/>
      <c r="K271" s="188"/>
      <c r="L271" s="115"/>
      <c r="M271" s="657"/>
    </row>
    <row r="272" spans="1:13">
      <c r="A272" s="1576"/>
      <c r="B272" s="108" t="s">
        <v>454</v>
      </c>
      <c r="C272" s="109">
        <v>1</v>
      </c>
      <c r="J272" s="188"/>
      <c r="K272" s="188"/>
      <c r="L272" s="115"/>
      <c r="M272" s="657"/>
    </row>
    <row r="273" spans="1:14" ht="25.5">
      <c r="A273" s="1576" t="s">
        <v>455</v>
      </c>
      <c r="B273" s="98" t="s">
        <v>456</v>
      </c>
      <c r="C273" s="97">
        <v>5</v>
      </c>
      <c r="J273" s="188"/>
      <c r="K273" s="188"/>
      <c r="L273" s="115"/>
      <c r="M273" s="657"/>
    </row>
    <row r="274" spans="1:14" ht="38.25">
      <c r="A274" s="1576"/>
      <c r="B274" s="108" t="s">
        <v>457</v>
      </c>
      <c r="C274" s="109">
        <v>4</v>
      </c>
      <c r="J274" s="188"/>
      <c r="K274" s="188"/>
      <c r="L274" s="115"/>
      <c r="M274" s="657"/>
    </row>
    <row r="275" spans="1:14" ht="27" customHeight="1">
      <c r="A275" s="1576"/>
      <c r="B275" s="108" t="s">
        <v>458</v>
      </c>
      <c r="C275" s="109">
        <v>2</v>
      </c>
      <c r="J275" s="188"/>
      <c r="K275" s="188"/>
      <c r="L275" s="115"/>
      <c r="M275" s="657"/>
    </row>
    <row r="276" spans="1:14">
      <c r="A276" s="1576"/>
      <c r="B276" s="8" t="s">
        <v>459</v>
      </c>
      <c r="C276" s="8">
        <v>1</v>
      </c>
      <c r="J276" s="188"/>
      <c r="K276" s="188"/>
      <c r="L276" s="115"/>
      <c r="M276" s="657"/>
    </row>
    <row r="277" spans="1:14" ht="13.5" customHeight="1">
      <c r="B277" s="445"/>
      <c r="J277" s="188"/>
      <c r="K277" s="188"/>
      <c r="L277" s="115"/>
      <c r="M277" s="657"/>
    </row>
    <row r="278" spans="1:14" ht="27" customHeight="1">
      <c r="A278" s="78" t="s">
        <v>146</v>
      </c>
      <c r="B278" s="445"/>
      <c r="J278" s="188"/>
      <c r="K278" s="188"/>
      <c r="L278" s="115"/>
      <c r="M278" s="657"/>
    </row>
    <row r="279" spans="1:14" ht="27" customHeight="1">
      <c r="A279" s="78" t="s">
        <v>1063</v>
      </c>
      <c r="B279" s="445"/>
      <c r="J279" s="188"/>
      <c r="K279" s="188"/>
      <c r="L279" s="115"/>
      <c r="M279" s="657"/>
    </row>
    <row r="280" spans="1:14">
      <c r="A280" s="53" t="s">
        <v>460</v>
      </c>
      <c r="B280" s="445"/>
      <c r="J280" s="188"/>
      <c r="K280" s="188"/>
      <c r="L280" s="115"/>
      <c r="M280" s="657"/>
    </row>
    <row r="281" spans="1:14">
      <c r="A281" s="53"/>
      <c r="B281" s="652"/>
      <c r="J281" s="188"/>
      <c r="K281" s="188"/>
      <c r="L281" s="115"/>
      <c r="M281" s="657"/>
      <c r="N281"/>
    </row>
    <row r="282" spans="1:14">
      <c r="A282" s="53"/>
      <c r="B282" s="652"/>
      <c r="J282" s="188"/>
      <c r="K282" s="188"/>
      <c r="L282" s="115"/>
      <c r="M282" s="657"/>
      <c r="N282"/>
    </row>
    <row r="283" spans="1:14">
      <c r="B283" s="445"/>
      <c r="J283" s="188"/>
      <c r="K283" s="188"/>
      <c r="L283" s="115"/>
      <c r="M283" s="657"/>
      <c r="N283"/>
    </row>
    <row r="284" spans="1:14">
      <c r="A284" s="1575" t="s">
        <v>461</v>
      </c>
      <c r="B284" s="1575"/>
      <c r="J284" s="188"/>
      <c r="K284" s="188"/>
      <c r="L284" s="115"/>
      <c r="M284" s="657"/>
      <c r="N284"/>
    </row>
    <row r="285" spans="1:14" ht="27" customHeight="1" thickBot="1">
      <c r="A285" s="462" t="s">
        <v>462</v>
      </c>
      <c r="B285" s="460" t="s">
        <v>150</v>
      </c>
      <c r="J285" s="188"/>
      <c r="K285" s="188"/>
      <c r="L285" s="115"/>
      <c r="M285" s="657"/>
    </row>
    <row r="286" spans="1:14">
      <c r="A286" s="61" t="s">
        <v>463</v>
      </c>
      <c r="B286" s="8">
        <v>4</v>
      </c>
      <c r="J286" s="188"/>
      <c r="K286" s="188"/>
      <c r="L286" s="115"/>
      <c r="M286" s="657"/>
    </row>
    <row r="287" spans="1:14" ht="13.5" customHeight="1">
      <c r="A287" s="201" t="s">
        <v>464</v>
      </c>
      <c r="B287" s="109">
        <v>1</v>
      </c>
      <c r="J287" s="188"/>
      <c r="K287" s="188"/>
      <c r="L287" s="115"/>
      <c r="M287" s="657"/>
    </row>
    <row r="288" spans="1:14">
      <c r="A288" s="201" t="s">
        <v>465</v>
      </c>
      <c r="B288" s="109">
        <v>3</v>
      </c>
      <c r="J288" s="188"/>
      <c r="K288" s="188"/>
      <c r="L288" s="115"/>
      <c r="M288" s="657"/>
    </row>
    <row r="289" spans="1:13">
      <c r="B289" s="445"/>
      <c r="J289" s="188"/>
      <c r="K289" s="188"/>
      <c r="L289" s="115"/>
      <c r="M289" s="657"/>
    </row>
    <row r="290" spans="1:13">
      <c r="A290" s="53" t="s">
        <v>460</v>
      </c>
      <c r="B290" s="445"/>
      <c r="J290" s="188"/>
      <c r="K290" s="188"/>
      <c r="L290" s="115"/>
      <c r="M290" s="657"/>
    </row>
    <row r="291" spans="1:13">
      <c r="A291" s="53"/>
      <c r="B291" s="652"/>
      <c r="J291" s="188"/>
      <c r="K291" s="188"/>
      <c r="L291" s="115"/>
      <c r="M291" s="657"/>
    </row>
    <row r="292" spans="1:13">
      <c r="A292" s="53"/>
      <c r="B292" s="652"/>
      <c r="J292" s="188"/>
      <c r="K292" s="188"/>
      <c r="L292" s="115"/>
      <c r="M292" s="657"/>
    </row>
    <row r="293" spans="1:13">
      <c r="B293" s="445"/>
      <c r="J293" s="188"/>
      <c r="K293" s="188"/>
      <c r="L293" s="115"/>
      <c r="M293" s="657"/>
    </row>
    <row r="294" spans="1:13">
      <c r="A294" s="1575" t="s">
        <v>466</v>
      </c>
      <c r="B294" s="1575"/>
      <c r="J294" s="188"/>
      <c r="K294" s="188"/>
      <c r="L294" s="115"/>
      <c r="M294" s="657"/>
    </row>
    <row r="295" spans="1:13" ht="26.25" thickBot="1">
      <c r="A295" s="462" t="s">
        <v>462</v>
      </c>
      <c r="B295" s="460" t="s">
        <v>150</v>
      </c>
      <c r="J295" s="188"/>
      <c r="K295" s="188"/>
      <c r="L295" s="115"/>
      <c r="M295" s="657"/>
    </row>
    <row r="296" spans="1:13" ht="13.5" thickBot="1">
      <c r="A296" s="200" t="s">
        <v>467</v>
      </c>
      <c r="B296" s="193">
        <v>2</v>
      </c>
      <c r="J296" s="188"/>
      <c r="K296" s="188"/>
      <c r="L296" s="115"/>
      <c r="M296" s="657"/>
    </row>
    <row r="297" spans="1:13">
      <c r="A297" s="1034" t="s">
        <v>468</v>
      </c>
      <c r="B297" s="228">
        <v>2</v>
      </c>
      <c r="J297" s="188"/>
      <c r="K297" s="188"/>
      <c r="L297" s="115"/>
      <c r="M297" s="657"/>
    </row>
    <row r="298" spans="1:13">
      <c r="A298" s="1034" t="s">
        <v>469</v>
      </c>
      <c r="B298" s="228">
        <v>2</v>
      </c>
      <c r="J298" s="188"/>
      <c r="K298" s="188"/>
      <c r="L298" s="115"/>
      <c r="M298" s="657"/>
    </row>
    <row r="299" spans="1:13">
      <c r="A299" s="1034" t="s">
        <v>470</v>
      </c>
      <c r="B299" s="228">
        <v>1</v>
      </c>
      <c r="J299" s="188"/>
      <c r="K299" s="188"/>
      <c r="L299" s="115"/>
      <c r="M299" s="657"/>
    </row>
    <row r="300" spans="1:13" ht="13.5" customHeight="1">
      <c r="A300" s="1034" t="s">
        <v>471</v>
      </c>
      <c r="B300" s="228">
        <v>1</v>
      </c>
      <c r="J300" s="188"/>
      <c r="K300" s="188"/>
      <c r="L300" s="115"/>
      <c r="M300" s="657"/>
    </row>
    <row r="301" spans="1:13" ht="27" customHeight="1">
      <c r="A301" s="1034" t="s">
        <v>472</v>
      </c>
      <c r="B301" s="228">
        <v>1</v>
      </c>
      <c r="J301" s="188"/>
      <c r="K301" s="188"/>
      <c r="L301" s="115"/>
      <c r="M301" s="657"/>
    </row>
    <row r="302" spans="1:13" ht="13.5" customHeight="1">
      <c r="A302" s="1034" t="s">
        <v>473</v>
      </c>
      <c r="B302" s="228">
        <v>1</v>
      </c>
      <c r="J302" s="188"/>
      <c r="K302" s="188"/>
      <c r="L302" s="115"/>
      <c r="M302" s="657"/>
    </row>
    <row r="303" spans="1:13" ht="13.5" customHeight="1" thickBot="1">
      <c r="A303" s="192" t="s">
        <v>474</v>
      </c>
      <c r="B303" s="191">
        <v>1</v>
      </c>
      <c r="J303" s="188"/>
      <c r="K303" s="188"/>
      <c r="L303" s="115"/>
      <c r="M303" s="657"/>
    </row>
    <row r="304" spans="1:13" ht="13.5" customHeight="1">
      <c r="B304" s="445"/>
      <c r="J304" s="188"/>
      <c r="K304" s="188"/>
      <c r="L304" s="115"/>
      <c r="M304" s="657"/>
    </row>
    <row r="305" spans="1:13">
      <c r="A305" s="53" t="s">
        <v>460</v>
      </c>
      <c r="B305" s="445"/>
      <c r="J305" s="188"/>
      <c r="K305" s="188"/>
      <c r="L305" s="115"/>
      <c r="M305" s="657"/>
    </row>
    <row r="306" spans="1:13">
      <c r="A306" s="53"/>
      <c r="B306" s="652"/>
      <c r="J306" s="188"/>
      <c r="K306" s="188"/>
      <c r="L306" s="115"/>
      <c r="M306" s="657"/>
    </row>
    <row r="307" spans="1:13">
      <c r="A307" s="53"/>
      <c r="B307" s="652"/>
      <c r="J307" s="188"/>
      <c r="K307" s="188"/>
      <c r="L307" s="115"/>
      <c r="M307" s="657"/>
    </row>
    <row r="308" spans="1:13">
      <c r="B308" s="445"/>
      <c r="J308" s="188"/>
      <c r="K308" s="188"/>
      <c r="L308" s="115"/>
      <c r="M308" s="657"/>
    </row>
    <row r="309" spans="1:13">
      <c r="A309" s="1496" t="s">
        <v>475</v>
      </c>
      <c r="B309" s="1496"/>
      <c r="C309" s="1496"/>
      <c r="J309" s="188"/>
      <c r="K309" s="188"/>
      <c r="L309" s="115"/>
      <c r="M309" s="657"/>
    </row>
    <row r="310" spans="1:13" ht="26.25" thickBot="1">
      <c r="A310" s="462"/>
      <c r="B310" s="460" t="s">
        <v>150</v>
      </c>
      <c r="C310" s="460" t="s">
        <v>476</v>
      </c>
      <c r="J310" s="188"/>
      <c r="K310" s="188"/>
      <c r="L310" s="115"/>
      <c r="M310" s="657"/>
    </row>
    <row r="311" spans="1:13">
      <c r="A311" s="199" t="s">
        <v>477</v>
      </c>
      <c r="B311" s="8">
        <v>6</v>
      </c>
      <c r="C311" s="8">
        <v>7.6</v>
      </c>
      <c r="J311" s="188"/>
      <c r="K311" s="188"/>
      <c r="L311" s="115"/>
      <c r="M311" s="657"/>
    </row>
    <row r="312" spans="1:13" ht="13.5" customHeight="1">
      <c r="A312" s="198" t="s">
        <v>478</v>
      </c>
      <c r="B312" s="108">
        <v>2</v>
      </c>
      <c r="C312" s="109">
        <v>8.5</v>
      </c>
      <c r="J312" s="188"/>
      <c r="K312" s="188"/>
      <c r="L312" s="115"/>
      <c r="M312" s="657"/>
    </row>
    <row r="313" spans="1:13" ht="27" customHeight="1" thickBot="1">
      <c r="A313" s="197" t="s">
        <v>69</v>
      </c>
      <c r="B313" s="196">
        <v>8</v>
      </c>
      <c r="C313" s="195">
        <v>7.8</v>
      </c>
      <c r="J313" s="188"/>
      <c r="K313" s="188"/>
      <c r="L313" s="115"/>
      <c r="M313" s="657"/>
    </row>
    <row r="314" spans="1:13" ht="13.5" thickTop="1">
      <c r="A314" s="468"/>
      <c r="B314" s="194"/>
      <c r="C314" s="194"/>
      <c r="J314" s="188"/>
      <c r="K314" s="188"/>
      <c r="L314" s="115"/>
      <c r="M314" s="657"/>
    </row>
    <row r="315" spans="1:13">
      <c r="A315" s="78" t="s">
        <v>146</v>
      </c>
      <c r="B315" s="98"/>
      <c r="C315" s="97"/>
      <c r="J315" s="188"/>
      <c r="K315" s="188"/>
      <c r="L315" s="115"/>
      <c r="M315" s="657"/>
    </row>
    <row r="316" spans="1:13">
      <c r="A316" s="78" t="s">
        <v>1140</v>
      </c>
      <c r="B316" s="108"/>
      <c r="C316" s="109"/>
      <c r="J316" s="188"/>
      <c r="K316" s="188"/>
      <c r="L316" s="115"/>
      <c r="M316" s="657"/>
    </row>
    <row r="317" spans="1:13">
      <c r="A317" s="53" t="s">
        <v>460</v>
      </c>
      <c r="B317" s="108"/>
      <c r="C317" s="109"/>
      <c r="J317" s="188"/>
      <c r="K317" s="188"/>
      <c r="L317" s="115"/>
      <c r="M317" s="657"/>
    </row>
    <row r="318" spans="1:13">
      <c r="A318" s="449"/>
      <c r="B318" s="8"/>
      <c r="C318" s="8"/>
      <c r="J318" s="188"/>
      <c r="K318" s="188"/>
      <c r="L318" s="115"/>
      <c r="M318" s="657"/>
    </row>
    <row r="319" spans="1:13">
      <c r="A319" s="667"/>
      <c r="B319" s="8"/>
      <c r="C319" s="8"/>
      <c r="J319" s="188"/>
      <c r="K319" s="188"/>
      <c r="L319" s="115"/>
      <c r="M319" s="657"/>
    </row>
    <row r="320" spans="1:13">
      <c r="B320" s="445"/>
      <c r="J320" s="188"/>
      <c r="K320" s="188"/>
      <c r="L320" s="115"/>
      <c r="M320" s="657"/>
    </row>
    <row r="321" spans="1:20">
      <c r="A321" s="1575" t="s">
        <v>479</v>
      </c>
      <c r="B321" s="1575"/>
      <c r="J321" s="188"/>
      <c r="K321" s="188"/>
      <c r="L321" s="115"/>
      <c r="M321" s="657"/>
    </row>
    <row r="322" spans="1:20" ht="26.25" thickBot="1">
      <c r="A322" s="462" t="s">
        <v>462</v>
      </c>
      <c r="B322" s="460" t="s">
        <v>150</v>
      </c>
      <c r="J322" s="188"/>
      <c r="K322" s="188"/>
      <c r="L322" s="115"/>
      <c r="M322" s="657"/>
    </row>
    <row r="323" spans="1:20" ht="13.5" thickBot="1">
      <c r="A323" s="725" t="s">
        <v>480</v>
      </c>
      <c r="B323" s="193">
        <v>3</v>
      </c>
      <c r="J323" s="188"/>
      <c r="K323" s="188"/>
      <c r="L323" s="115"/>
      <c r="M323" s="657"/>
    </row>
    <row r="324" spans="1:20">
      <c r="A324" s="653" t="s">
        <v>481</v>
      </c>
      <c r="B324" s="652">
        <v>2</v>
      </c>
      <c r="J324" s="188"/>
      <c r="K324" s="188"/>
      <c r="L324" s="115"/>
      <c r="M324" s="657"/>
    </row>
    <row r="325" spans="1:20" ht="13.5" customHeight="1">
      <c r="A325" s="653" t="s">
        <v>482</v>
      </c>
      <c r="B325" s="652">
        <v>1</v>
      </c>
      <c r="J325" s="188"/>
      <c r="K325" s="188"/>
      <c r="L325" s="115"/>
      <c r="M325" s="657"/>
    </row>
    <row r="326" spans="1:20" ht="13.5" customHeight="1">
      <c r="A326" s="653" t="s">
        <v>483</v>
      </c>
      <c r="B326" s="652">
        <v>1</v>
      </c>
      <c r="J326" s="188"/>
      <c r="K326" s="188"/>
      <c r="L326" s="115"/>
      <c r="M326" s="657"/>
    </row>
    <row r="327" spans="1:20" ht="13.5" customHeight="1">
      <c r="A327" s="528" t="s">
        <v>484</v>
      </c>
      <c r="B327" s="228">
        <v>1</v>
      </c>
      <c r="J327" s="188"/>
      <c r="K327" s="188"/>
      <c r="L327" s="115"/>
      <c r="M327" s="657"/>
    </row>
    <row r="328" spans="1:20" ht="13.5" customHeight="1" thickBot="1">
      <c r="A328" s="726" t="s">
        <v>485</v>
      </c>
      <c r="B328" s="191">
        <v>1</v>
      </c>
      <c r="J328" s="188"/>
      <c r="K328" s="188"/>
      <c r="L328" s="115"/>
      <c r="M328" s="657"/>
    </row>
    <row r="329" spans="1:20" ht="13.5" customHeight="1">
      <c r="B329" s="445"/>
      <c r="J329" s="188"/>
      <c r="K329" s="188"/>
      <c r="L329" s="115"/>
      <c r="M329" s="657"/>
    </row>
    <row r="330" spans="1:20" ht="13.5" customHeight="1">
      <c r="A330" s="53" t="s">
        <v>460</v>
      </c>
      <c r="B330" s="445"/>
      <c r="J330" s="188"/>
      <c r="K330" s="188"/>
      <c r="L330" s="115"/>
      <c r="M330" s="657"/>
    </row>
    <row r="331" spans="1:20">
      <c r="A331" s="53"/>
      <c r="B331" s="652"/>
      <c r="J331" s="188"/>
      <c r="K331" s="188"/>
      <c r="L331" s="115"/>
      <c r="M331" s="657"/>
      <c r="O331" s="52"/>
    </row>
    <row r="332" spans="1:20" ht="27" customHeight="1">
      <c r="A332" s="53"/>
      <c r="B332" s="652"/>
      <c r="J332" s="188"/>
      <c r="K332" s="188"/>
      <c r="L332" s="115"/>
      <c r="M332" s="657"/>
      <c r="O332" s="52"/>
    </row>
    <row r="333" spans="1:20">
      <c r="B333" s="445"/>
      <c r="J333" s="188"/>
      <c r="K333" s="188"/>
      <c r="L333" s="115"/>
      <c r="M333" s="657"/>
      <c r="O333" s="190"/>
      <c r="P333" s="178"/>
      <c r="Q333" s="178"/>
      <c r="R333" s="178"/>
      <c r="S333" s="178"/>
      <c r="T333" s="178"/>
    </row>
    <row r="334" spans="1:20">
      <c r="A334" s="1439" t="s">
        <v>486</v>
      </c>
      <c r="B334" s="1439"/>
      <c r="C334" s="1439"/>
      <c r="D334" s="1439"/>
      <c r="E334" s="1439"/>
      <c r="F334" s="1439"/>
      <c r="G334" s="1439"/>
      <c r="H334" s="1439"/>
      <c r="I334" s="1439"/>
      <c r="J334" s="188"/>
      <c r="K334" s="188"/>
      <c r="L334" s="115"/>
      <c r="M334" s="657"/>
      <c r="O334" s="28"/>
      <c r="P334" s="178"/>
      <c r="Q334" s="178"/>
      <c r="R334" s="178"/>
      <c r="S334" s="178"/>
      <c r="T334" s="178"/>
    </row>
    <row r="335" spans="1:20">
      <c r="B335" s="445"/>
      <c r="J335" s="188"/>
      <c r="K335" s="188"/>
      <c r="L335" s="115"/>
      <c r="M335" s="657"/>
      <c r="O335" s="52"/>
    </row>
    <row r="336" spans="1:20">
      <c r="A336" s="1496" t="s">
        <v>487</v>
      </c>
      <c r="B336" s="1496"/>
      <c r="C336" s="1496"/>
      <c r="D336" s="1496"/>
      <c r="E336" s="1496"/>
      <c r="F336" s="1496"/>
      <c r="G336" s="1496"/>
      <c r="J336" s="188"/>
      <c r="K336" s="188"/>
      <c r="L336" s="115"/>
      <c r="M336" s="657"/>
      <c r="O336" s="52"/>
    </row>
    <row r="337" spans="1:15">
      <c r="A337" s="461"/>
      <c r="B337" s="1547" t="s">
        <v>171</v>
      </c>
      <c r="C337" s="1547"/>
      <c r="D337" s="1548" t="s">
        <v>47</v>
      </c>
      <c r="E337" s="1549"/>
      <c r="F337" s="1548" t="s">
        <v>402</v>
      </c>
      <c r="G337" s="1547"/>
      <c r="J337" s="188"/>
      <c r="K337" s="188"/>
      <c r="L337" s="115"/>
      <c r="M337" s="657"/>
      <c r="O337" s="52"/>
    </row>
    <row r="338" spans="1:15" ht="26.25" thickBot="1">
      <c r="A338" s="462" t="s">
        <v>401</v>
      </c>
      <c r="B338" s="460" t="s">
        <v>488</v>
      </c>
      <c r="C338" s="460" t="s">
        <v>489</v>
      </c>
      <c r="D338" s="187" t="s">
        <v>488</v>
      </c>
      <c r="E338" s="460" t="s">
        <v>489</v>
      </c>
      <c r="F338" s="187" t="s">
        <v>488</v>
      </c>
      <c r="G338" s="460" t="s">
        <v>489</v>
      </c>
      <c r="J338" s="188"/>
      <c r="K338" s="188"/>
      <c r="L338" s="115"/>
      <c r="M338" s="657"/>
      <c r="O338" s="52"/>
    </row>
    <row r="339" spans="1:15">
      <c r="A339" s="181" t="s">
        <v>403</v>
      </c>
      <c r="B339" s="517">
        <v>4</v>
      </c>
      <c r="C339" s="517">
        <v>38</v>
      </c>
      <c r="D339" s="520">
        <v>15</v>
      </c>
      <c r="E339" s="517">
        <v>32</v>
      </c>
      <c r="F339" s="520">
        <v>19</v>
      </c>
      <c r="G339" s="517">
        <v>70</v>
      </c>
      <c r="J339" s="188"/>
      <c r="K339" s="188"/>
      <c r="L339" s="115"/>
      <c r="M339" s="657"/>
      <c r="O339" s="52"/>
    </row>
    <row r="340" spans="1:15">
      <c r="A340" t="s">
        <v>405</v>
      </c>
      <c r="B340" s="3">
        <v>161</v>
      </c>
      <c r="C340" s="3">
        <v>3039</v>
      </c>
      <c r="D340" s="186">
        <v>556</v>
      </c>
      <c r="E340" s="185">
        <v>2177</v>
      </c>
      <c r="F340" s="186">
        <v>717</v>
      </c>
      <c r="G340" s="185">
        <v>5216</v>
      </c>
      <c r="J340" s="188"/>
      <c r="K340" s="188"/>
      <c r="L340" s="115"/>
      <c r="M340" s="657"/>
      <c r="O340" s="52"/>
    </row>
    <row r="341" spans="1:15">
      <c r="A341" t="s">
        <v>406</v>
      </c>
      <c r="B341" s="3">
        <v>40</v>
      </c>
      <c r="C341" s="3">
        <v>80</v>
      </c>
      <c r="D341" s="186">
        <v>37</v>
      </c>
      <c r="E341" s="185">
        <v>68</v>
      </c>
      <c r="F341" s="186">
        <v>38</v>
      </c>
      <c r="G341" s="185">
        <v>75</v>
      </c>
      <c r="J341" s="188"/>
      <c r="K341" s="188"/>
      <c r="L341" s="115"/>
      <c r="M341" s="657"/>
      <c r="O341" s="52"/>
    </row>
    <row r="342" spans="1:15">
      <c r="A342" t="s">
        <v>407</v>
      </c>
      <c r="B342" s="216">
        <v>0.17</v>
      </c>
      <c r="C342" s="216">
        <v>0.45</v>
      </c>
      <c r="D342" s="524">
        <v>0.35</v>
      </c>
      <c r="E342" s="525">
        <v>0.51</v>
      </c>
      <c r="F342" s="524">
        <v>0.32</v>
      </c>
      <c r="G342" s="525">
        <v>0.47</v>
      </c>
      <c r="J342" s="188"/>
      <c r="K342" s="188"/>
      <c r="L342" s="115"/>
      <c r="M342" s="657"/>
      <c r="O342" s="52"/>
    </row>
    <row r="343" spans="1:15">
      <c r="A343" s="1" t="s">
        <v>408</v>
      </c>
      <c r="B343" s="216">
        <v>0.3</v>
      </c>
      <c r="C343" s="216">
        <v>0.21</v>
      </c>
      <c r="D343" s="524">
        <v>0.25</v>
      </c>
      <c r="E343" s="525">
        <v>0.21</v>
      </c>
      <c r="F343" s="524">
        <v>0.26</v>
      </c>
      <c r="G343" s="525">
        <v>0.21</v>
      </c>
      <c r="J343" s="188"/>
      <c r="K343" s="188"/>
      <c r="L343" s="115"/>
      <c r="M343" s="657"/>
      <c r="O343" s="52"/>
    </row>
    <row r="344" spans="1:15">
      <c r="A344" s="1" t="s">
        <v>210</v>
      </c>
      <c r="B344" s="216">
        <v>0.19</v>
      </c>
      <c r="C344" s="216">
        <v>0.18</v>
      </c>
      <c r="D344" s="524">
        <v>0.09</v>
      </c>
      <c r="E344" s="525">
        <v>0.14000000000000001</v>
      </c>
      <c r="F344" s="524">
        <v>0.11</v>
      </c>
      <c r="G344" s="525">
        <v>0.17</v>
      </c>
      <c r="J344" s="188"/>
      <c r="K344" s="188"/>
      <c r="L344" s="115"/>
      <c r="M344" s="657"/>
      <c r="O344" s="52"/>
    </row>
    <row r="345" spans="1:15">
      <c r="A345" t="s">
        <v>409</v>
      </c>
      <c r="B345" s="216">
        <v>0.04</v>
      </c>
      <c r="C345" s="216">
        <v>0.08</v>
      </c>
      <c r="D345" s="524">
        <v>0.1</v>
      </c>
      <c r="E345" s="525">
        <v>0.04</v>
      </c>
      <c r="F345" s="524">
        <v>0.09</v>
      </c>
      <c r="G345" s="525">
        <v>0.06</v>
      </c>
      <c r="J345" s="188"/>
      <c r="K345" s="188"/>
      <c r="L345" s="115"/>
      <c r="M345" s="657"/>
      <c r="O345" s="52"/>
    </row>
    <row r="346" spans="1:15">
      <c r="A346" t="s">
        <v>410</v>
      </c>
      <c r="B346" s="216">
        <v>7.0000000000000007E-2</v>
      </c>
      <c r="C346" s="216">
        <v>0.06</v>
      </c>
      <c r="D346" s="524">
        <v>0.05</v>
      </c>
      <c r="E346" s="525">
        <v>7.0000000000000007E-2</v>
      </c>
      <c r="F346" s="524">
        <v>0.05</v>
      </c>
      <c r="G346" s="525">
        <v>0.06</v>
      </c>
      <c r="J346" s="188"/>
      <c r="K346" s="188"/>
      <c r="L346" s="115"/>
      <c r="M346" s="657"/>
      <c r="O346" s="52"/>
    </row>
    <row r="347" spans="1:15">
      <c r="A347" t="s">
        <v>490</v>
      </c>
      <c r="B347" s="216">
        <v>0.23</v>
      </c>
      <c r="C347" s="216">
        <v>0.02</v>
      </c>
      <c r="D347" s="524">
        <v>0.14000000000000001</v>
      </c>
      <c r="E347" s="525">
        <v>0.02</v>
      </c>
      <c r="F347" s="524">
        <v>0.15</v>
      </c>
      <c r="G347" s="525">
        <v>0.02</v>
      </c>
      <c r="J347" s="188"/>
      <c r="K347" s="188"/>
      <c r="L347" s="115"/>
      <c r="M347" s="657"/>
      <c r="O347" s="52"/>
    </row>
    <row r="348" spans="1:15" ht="13.5" customHeight="1">
      <c r="A348" s="189" t="s">
        <v>412</v>
      </c>
      <c r="B348" s="217">
        <v>0</v>
      </c>
      <c r="C348" s="217">
        <v>0.01</v>
      </c>
      <c r="D348" s="526">
        <v>0.01</v>
      </c>
      <c r="E348" s="217">
        <v>0.01</v>
      </c>
      <c r="F348" s="526">
        <v>0.01</v>
      </c>
      <c r="G348" s="217">
        <v>0.01</v>
      </c>
      <c r="J348" s="188"/>
      <c r="K348" s="188"/>
      <c r="L348" s="115"/>
      <c r="M348" s="657"/>
      <c r="O348" s="52"/>
    </row>
    <row r="349" spans="1:15" ht="13.5" customHeight="1">
      <c r="A349" s="1" t="s">
        <v>413</v>
      </c>
      <c r="B349" s="216">
        <v>0.49</v>
      </c>
      <c r="C349" s="216">
        <v>0.39</v>
      </c>
      <c r="D349" s="524">
        <v>0.35</v>
      </c>
      <c r="E349" s="525">
        <v>0.36</v>
      </c>
      <c r="F349" s="524">
        <v>0.37</v>
      </c>
      <c r="G349" s="525">
        <v>0.38</v>
      </c>
      <c r="J349" s="188"/>
      <c r="K349" s="188"/>
      <c r="L349" s="115"/>
      <c r="M349" s="657"/>
      <c r="O349" s="52"/>
    </row>
    <row r="350" spans="1:15" ht="13.5" customHeight="1">
      <c r="A350" s="1" t="s">
        <v>414</v>
      </c>
      <c r="B350" s="216">
        <v>0.53</v>
      </c>
      <c r="C350" s="216">
        <v>0.47</v>
      </c>
      <c r="D350" s="524">
        <v>0.45</v>
      </c>
      <c r="E350" s="525">
        <v>0.39</v>
      </c>
      <c r="F350" s="524">
        <v>0.46</v>
      </c>
      <c r="G350" s="525">
        <v>0.44</v>
      </c>
      <c r="J350" s="188"/>
      <c r="K350" s="188"/>
      <c r="L350" s="115"/>
      <c r="M350" s="657"/>
      <c r="O350" s="52"/>
    </row>
    <row r="351" spans="1:15" ht="13.5" customHeight="1">
      <c r="A351" s="1" t="s">
        <v>415</v>
      </c>
      <c r="B351" s="216">
        <v>0.24</v>
      </c>
      <c r="C351" s="216">
        <v>0.51</v>
      </c>
      <c r="D351" s="524">
        <v>0.4</v>
      </c>
      <c r="E351" s="525">
        <v>0.57999999999999996</v>
      </c>
      <c r="F351" s="524">
        <v>0.37</v>
      </c>
      <c r="G351" s="525">
        <v>0.54</v>
      </c>
      <c r="J351" s="188"/>
      <c r="K351" s="188"/>
      <c r="L351" s="115"/>
      <c r="M351" s="657"/>
      <c r="O351" s="52"/>
    </row>
    <row r="352" spans="1:15" ht="13.5" customHeight="1">
      <c r="A352" s="1"/>
      <c r="B352" s="3"/>
      <c r="C352" s="3"/>
      <c r="D352" s="185"/>
      <c r="E352" s="185"/>
      <c r="F352" s="185"/>
      <c r="G352" s="185"/>
      <c r="J352" s="188"/>
      <c r="K352" s="188"/>
      <c r="L352" s="115"/>
      <c r="M352" s="657"/>
      <c r="O352" s="52"/>
    </row>
    <row r="353" spans="1:15" ht="13.5" customHeight="1">
      <c r="A353" s="183" t="s">
        <v>416</v>
      </c>
      <c r="B353" s="3"/>
      <c r="C353" s="3"/>
      <c r="D353" s="185"/>
      <c r="E353" s="185"/>
      <c r="F353" s="185"/>
      <c r="G353" s="185"/>
      <c r="J353" s="188"/>
      <c r="K353" s="188"/>
      <c r="L353" s="115"/>
      <c r="M353" s="657"/>
      <c r="O353" s="52"/>
    </row>
    <row r="354" spans="1:15" ht="13.5" customHeight="1">
      <c r="B354" s="445"/>
      <c r="J354" s="188"/>
      <c r="K354" s="188"/>
      <c r="L354" s="115"/>
      <c r="M354" s="657"/>
      <c r="O354" s="52"/>
    </row>
    <row r="355" spans="1:15">
      <c r="B355" s="652"/>
      <c r="J355" s="188"/>
      <c r="K355" s="188"/>
      <c r="L355" s="115"/>
      <c r="M355" s="657"/>
      <c r="O355" s="52"/>
    </row>
    <row r="356" spans="1:15">
      <c r="B356" s="445"/>
      <c r="J356" s="188"/>
      <c r="K356" s="188"/>
      <c r="L356" s="115"/>
      <c r="M356" s="657"/>
      <c r="O356" s="52"/>
    </row>
    <row r="357" spans="1:15">
      <c r="A357" s="1496" t="s">
        <v>491</v>
      </c>
      <c r="B357" s="1496"/>
      <c r="C357" s="1496"/>
      <c r="D357" s="1496"/>
      <c r="E357" s="1496"/>
      <c r="F357" s="1496"/>
      <c r="G357" s="1496"/>
      <c r="J357" s="188"/>
      <c r="K357" s="188"/>
      <c r="L357" s="115"/>
      <c r="M357" s="657"/>
      <c r="O357" s="52"/>
    </row>
    <row r="358" spans="1:15">
      <c r="A358" s="461"/>
      <c r="B358" s="1547" t="s">
        <v>492</v>
      </c>
      <c r="C358" s="1547"/>
      <c r="D358" s="1547"/>
      <c r="E358" s="1548" t="s">
        <v>493</v>
      </c>
      <c r="F358" s="1547"/>
      <c r="G358" s="1547"/>
      <c r="J358" s="188"/>
      <c r="K358" s="188"/>
      <c r="L358" s="115"/>
      <c r="M358" s="657"/>
      <c r="O358" s="52"/>
    </row>
    <row r="359" spans="1:15" ht="13.5" thickBot="1">
      <c r="A359" s="462" t="s">
        <v>494</v>
      </c>
      <c r="B359" s="518" t="s">
        <v>171</v>
      </c>
      <c r="C359" s="460" t="s">
        <v>47</v>
      </c>
      <c r="D359" s="727" t="s">
        <v>402</v>
      </c>
      <c r="E359" s="518" t="s">
        <v>171</v>
      </c>
      <c r="F359" s="460" t="s">
        <v>47</v>
      </c>
      <c r="G359" s="460" t="s">
        <v>402</v>
      </c>
      <c r="J359" s="188"/>
      <c r="K359" s="188"/>
      <c r="L359" s="115"/>
      <c r="M359" s="657"/>
      <c r="O359" s="52"/>
    </row>
    <row r="360" spans="1:15">
      <c r="A360" s="181" t="s">
        <v>403</v>
      </c>
      <c r="B360" s="517">
        <v>3813</v>
      </c>
      <c r="C360" s="517">
        <v>2842</v>
      </c>
      <c r="D360" s="517">
        <v>6655</v>
      </c>
      <c r="E360" s="520">
        <v>76</v>
      </c>
      <c r="F360" s="517">
        <v>57</v>
      </c>
      <c r="G360" s="517">
        <v>67</v>
      </c>
      <c r="J360" s="188"/>
      <c r="K360" s="188"/>
      <c r="L360" s="115"/>
      <c r="M360" s="657"/>
      <c r="O360" s="52"/>
    </row>
    <row r="361" spans="1:15">
      <c r="A361" s="71" t="s">
        <v>500</v>
      </c>
      <c r="B361" s="3">
        <v>643</v>
      </c>
      <c r="C361" s="3">
        <v>398</v>
      </c>
      <c r="D361" s="3">
        <v>1041</v>
      </c>
      <c r="E361" s="186">
        <v>13</v>
      </c>
      <c r="F361" s="185">
        <v>8</v>
      </c>
      <c r="G361" s="185">
        <v>10</v>
      </c>
      <c r="J361" s="188"/>
      <c r="K361" s="188"/>
      <c r="L361" s="115"/>
      <c r="M361" s="657"/>
      <c r="O361" s="52"/>
    </row>
    <row r="362" spans="1:15">
      <c r="A362" s="71" t="s">
        <v>499</v>
      </c>
      <c r="B362" s="3">
        <v>567</v>
      </c>
      <c r="C362" s="3">
        <v>463</v>
      </c>
      <c r="D362" s="3">
        <v>1030</v>
      </c>
      <c r="E362" s="186">
        <v>11</v>
      </c>
      <c r="F362" s="185">
        <v>9</v>
      </c>
      <c r="G362" s="185">
        <v>10</v>
      </c>
      <c r="J362" s="188"/>
      <c r="K362" s="188"/>
      <c r="L362" s="115"/>
      <c r="M362" s="657"/>
      <c r="O362" s="52"/>
    </row>
    <row r="363" spans="1:15">
      <c r="A363" s="71" t="s">
        <v>497</v>
      </c>
      <c r="B363" s="3">
        <v>583</v>
      </c>
      <c r="C363" s="3">
        <v>425</v>
      </c>
      <c r="D363" s="3">
        <v>1008</v>
      </c>
      <c r="E363" s="186">
        <v>12</v>
      </c>
      <c r="F363" s="185">
        <v>8</v>
      </c>
      <c r="G363" s="185">
        <v>10</v>
      </c>
      <c r="J363" s="188"/>
      <c r="K363" s="188"/>
      <c r="L363" s="115"/>
      <c r="M363" s="657"/>
      <c r="O363" s="52"/>
    </row>
    <row r="364" spans="1:15">
      <c r="A364" s="71" t="s">
        <v>496</v>
      </c>
      <c r="B364" s="3">
        <v>413</v>
      </c>
      <c r="C364" s="3">
        <v>275</v>
      </c>
      <c r="D364" s="3">
        <v>688</v>
      </c>
      <c r="E364" s="186">
        <v>8</v>
      </c>
      <c r="F364" s="185">
        <v>6</v>
      </c>
      <c r="G364" s="185">
        <v>7</v>
      </c>
      <c r="J364" s="188"/>
      <c r="K364" s="188"/>
      <c r="L364" s="115"/>
      <c r="M364" s="657"/>
      <c r="O364" s="52"/>
    </row>
    <row r="365" spans="1:15">
      <c r="A365" s="71" t="s">
        <v>495</v>
      </c>
      <c r="B365" s="3">
        <v>273</v>
      </c>
      <c r="C365" s="3">
        <v>250</v>
      </c>
      <c r="D365" s="3">
        <v>523</v>
      </c>
      <c r="E365" s="186">
        <v>6</v>
      </c>
      <c r="F365" s="185">
        <v>6</v>
      </c>
      <c r="G365" s="185">
        <v>6</v>
      </c>
      <c r="J365" s="188"/>
      <c r="K365" s="188"/>
      <c r="L365" s="115"/>
      <c r="M365" s="657"/>
      <c r="O365" s="52"/>
    </row>
    <row r="366" spans="1:15">
      <c r="A366" s="71" t="s">
        <v>498</v>
      </c>
      <c r="B366" s="3">
        <v>262</v>
      </c>
      <c r="C366" s="3">
        <v>214</v>
      </c>
      <c r="D366" s="3">
        <v>476</v>
      </c>
      <c r="E366" s="186">
        <v>7</v>
      </c>
      <c r="F366" s="185">
        <v>6</v>
      </c>
      <c r="G366" s="185">
        <v>7</v>
      </c>
      <c r="J366" s="188"/>
      <c r="K366" s="188"/>
      <c r="L366" s="115"/>
      <c r="M366" s="657"/>
      <c r="O366" s="52"/>
    </row>
    <row r="367" spans="1:15">
      <c r="A367" s="71" t="s">
        <v>962</v>
      </c>
      <c r="B367" s="3">
        <v>261</v>
      </c>
      <c r="C367" s="3">
        <v>187</v>
      </c>
      <c r="D367" s="3">
        <v>448</v>
      </c>
      <c r="E367" s="186">
        <v>6</v>
      </c>
      <c r="F367" s="185">
        <v>4</v>
      </c>
      <c r="G367" s="185">
        <v>5</v>
      </c>
      <c r="J367" s="188"/>
      <c r="K367" s="188"/>
      <c r="L367" s="115"/>
      <c r="M367" s="657"/>
      <c r="O367" s="52"/>
    </row>
    <row r="368" spans="1:15">
      <c r="A368" s="71" t="s">
        <v>963</v>
      </c>
      <c r="B368" s="3">
        <v>203</v>
      </c>
      <c r="C368" s="3">
        <v>77</v>
      </c>
      <c r="D368" s="3">
        <v>280</v>
      </c>
      <c r="E368" s="186">
        <v>6</v>
      </c>
      <c r="F368" s="185">
        <v>4</v>
      </c>
      <c r="G368" s="185">
        <v>5</v>
      </c>
      <c r="J368" s="188"/>
      <c r="K368" s="188"/>
      <c r="L368" s="115"/>
      <c r="M368" s="657"/>
      <c r="O368" s="52"/>
    </row>
    <row r="369" spans="1:15">
      <c r="A369" s="71" t="s">
        <v>964</v>
      </c>
      <c r="B369" s="3">
        <v>118</v>
      </c>
      <c r="C369" s="3">
        <v>148</v>
      </c>
      <c r="D369" s="3">
        <v>266</v>
      </c>
      <c r="E369" s="186">
        <v>5</v>
      </c>
      <c r="F369" s="185">
        <v>6</v>
      </c>
      <c r="G369" s="185">
        <v>5</v>
      </c>
      <c r="J369" s="188"/>
      <c r="K369" s="188"/>
      <c r="L369" s="115"/>
      <c r="M369" s="657"/>
      <c r="O369" s="52"/>
    </row>
    <row r="370" spans="1:15">
      <c r="A370" s="71" t="s">
        <v>965</v>
      </c>
      <c r="B370" s="3">
        <v>159</v>
      </c>
      <c r="C370" s="3">
        <v>92</v>
      </c>
      <c r="D370" s="3">
        <v>251</v>
      </c>
      <c r="E370" s="186">
        <v>4</v>
      </c>
      <c r="F370" s="185">
        <v>3</v>
      </c>
      <c r="G370" s="185">
        <v>3</v>
      </c>
      <c r="J370" s="188"/>
      <c r="K370" s="188"/>
      <c r="L370" s="115"/>
      <c r="M370" s="657"/>
      <c r="O370" s="52"/>
    </row>
    <row r="371" spans="1:15" ht="13.5" customHeight="1">
      <c r="A371" s="71" t="s">
        <v>966</v>
      </c>
      <c r="B371" s="3">
        <v>88</v>
      </c>
      <c r="C371" s="3">
        <v>100</v>
      </c>
      <c r="D371" s="3">
        <v>188</v>
      </c>
      <c r="E371" s="186">
        <v>2</v>
      </c>
      <c r="F371" s="185">
        <v>4</v>
      </c>
      <c r="G371" s="185">
        <v>3</v>
      </c>
      <c r="J371" s="188"/>
      <c r="K371" s="188"/>
      <c r="L371" s="115"/>
      <c r="M371" s="657"/>
      <c r="O371" s="52"/>
    </row>
    <row r="372" spans="1:15" ht="13.5" customHeight="1">
      <c r="A372" s="71" t="s">
        <v>967</v>
      </c>
      <c r="B372" s="3">
        <v>75</v>
      </c>
      <c r="C372" s="3">
        <v>66</v>
      </c>
      <c r="D372" s="3">
        <v>141</v>
      </c>
      <c r="E372" s="186">
        <v>5</v>
      </c>
      <c r="F372" s="185">
        <v>3</v>
      </c>
      <c r="G372" s="185">
        <v>4</v>
      </c>
      <c r="J372" s="188"/>
      <c r="K372" s="188"/>
      <c r="L372" s="115"/>
      <c r="M372" s="657"/>
      <c r="O372" s="52"/>
    </row>
    <row r="373" spans="1:15" ht="13.5" customHeight="1">
      <c r="A373" s="71" t="s">
        <v>140</v>
      </c>
      <c r="B373" s="3">
        <v>62</v>
      </c>
      <c r="C373" s="3">
        <v>84</v>
      </c>
      <c r="D373" s="3">
        <v>146</v>
      </c>
      <c r="E373" s="186">
        <v>3</v>
      </c>
      <c r="F373" s="185">
        <v>5</v>
      </c>
      <c r="G373" s="185">
        <v>4</v>
      </c>
      <c r="J373" s="188"/>
      <c r="K373" s="188"/>
      <c r="L373" s="115"/>
      <c r="M373" s="657"/>
      <c r="O373" s="52"/>
    </row>
    <row r="374" spans="1:15" ht="13.5" customHeight="1">
      <c r="A374" s="71" t="s">
        <v>142</v>
      </c>
      <c r="B374" s="3">
        <v>106</v>
      </c>
      <c r="C374" s="3">
        <v>63</v>
      </c>
      <c r="D374" s="3">
        <v>169</v>
      </c>
      <c r="E374" s="186">
        <v>6</v>
      </c>
      <c r="F374" s="185">
        <v>7</v>
      </c>
      <c r="G374" s="185">
        <v>6</v>
      </c>
      <c r="J374" s="188"/>
      <c r="K374" s="188"/>
      <c r="L374" s="115"/>
      <c r="M374" s="657"/>
      <c r="O374" s="52"/>
    </row>
    <row r="375" spans="1:15" ht="13.5" customHeight="1">
      <c r="A375" s="71"/>
      <c r="B375" s="3"/>
      <c r="C375" s="3"/>
      <c r="D375" s="3"/>
      <c r="E375" s="185"/>
      <c r="F375" s="185"/>
      <c r="G375" s="185"/>
      <c r="J375" s="188"/>
      <c r="K375" s="188"/>
      <c r="L375" s="115"/>
      <c r="M375" s="657"/>
      <c r="O375" s="52"/>
    </row>
    <row r="376" spans="1:15" ht="27" customHeight="1">
      <c r="A376" s="183" t="s">
        <v>416</v>
      </c>
      <c r="B376" s="3"/>
      <c r="C376" s="3"/>
      <c r="D376" s="3"/>
      <c r="E376" s="185"/>
      <c r="F376" s="185"/>
      <c r="G376" s="185"/>
      <c r="J376" s="188"/>
      <c r="K376" s="188"/>
      <c r="L376" s="115"/>
      <c r="M376" s="657"/>
      <c r="O376" s="52"/>
    </row>
    <row r="377" spans="1:15" ht="13.5" customHeight="1">
      <c r="A377" s="183"/>
      <c r="B377" s="3"/>
      <c r="C377" s="3"/>
      <c r="D377" s="3"/>
      <c r="E377" s="185"/>
      <c r="F377" s="185"/>
      <c r="G377" s="185"/>
      <c r="J377" s="188"/>
      <c r="K377" s="188"/>
      <c r="L377" s="115"/>
      <c r="M377" s="657"/>
      <c r="O377" s="52"/>
    </row>
    <row r="378" spans="1:15">
      <c r="B378" s="445"/>
      <c r="J378" s="188"/>
      <c r="K378" s="188"/>
      <c r="L378" s="115"/>
      <c r="M378" s="657"/>
      <c r="O378" s="52"/>
    </row>
    <row r="379" spans="1:15">
      <c r="B379" s="445"/>
      <c r="J379" s="188"/>
      <c r="K379" s="188"/>
      <c r="L379" s="115"/>
      <c r="M379" s="657"/>
      <c r="O379" s="52"/>
    </row>
    <row r="380" spans="1:15">
      <c r="A380" s="1496" t="s">
        <v>501</v>
      </c>
      <c r="B380" s="1496"/>
      <c r="C380" s="1496"/>
      <c r="D380" s="1496"/>
      <c r="E380" s="1496"/>
      <c r="F380" s="1496"/>
      <c r="G380" s="1496"/>
      <c r="H380" s="1496"/>
      <c r="I380" s="1496"/>
      <c r="J380" s="1496"/>
      <c r="K380" s="658"/>
      <c r="L380" s="115"/>
      <c r="M380" s="657"/>
      <c r="O380" s="52"/>
    </row>
    <row r="381" spans="1:15">
      <c r="A381" s="461"/>
      <c r="B381" s="1547" t="s">
        <v>426</v>
      </c>
      <c r="C381" s="1547"/>
      <c r="D381" s="1547"/>
      <c r="E381" s="1548" t="s">
        <v>502</v>
      </c>
      <c r="F381" s="1547"/>
      <c r="G381" s="1547"/>
      <c r="H381" s="1548" t="s">
        <v>503</v>
      </c>
      <c r="I381" s="1547"/>
      <c r="J381" s="1547"/>
      <c r="K381"/>
      <c r="L381" s="115"/>
      <c r="M381" s="657"/>
      <c r="O381" s="52"/>
    </row>
    <row r="382" spans="1:15" ht="13.5" thickBot="1">
      <c r="A382" s="462" t="s">
        <v>504</v>
      </c>
      <c r="B382" s="518" t="s">
        <v>171</v>
      </c>
      <c r="C382" s="460" t="s">
        <v>47</v>
      </c>
      <c r="D382" s="727" t="s">
        <v>402</v>
      </c>
      <c r="E382" s="518" t="s">
        <v>171</v>
      </c>
      <c r="F382" s="460" t="s">
        <v>47</v>
      </c>
      <c r="G382" s="727" t="s">
        <v>402</v>
      </c>
      <c r="H382" s="518" t="s">
        <v>171</v>
      </c>
      <c r="I382" s="460" t="s">
        <v>47</v>
      </c>
      <c r="J382" s="460" t="s">
        <v>402</v>
      </c>
      <c r="K382"/>
      <c r="L382" s="115"/>
      <c r="M382" s="657"/>
      <c r="O382" s="52"/>
    </row>
    <row r="383" spans="1:15">
      <c r="A383" s="181" t="s">
        <v>403</v>
      </c>
      <c r="B383" s="517">
        <v>712</v>
      </c>
      <c r="C383" s="517">
        <v>379</v>
      </c>
      <c r="D383" s="517">
        <v>1091</v>
      </c>
      <c r="E383" s="520">
        <v>778</v>
      </c>
      <c r="F383" s="517">
        <v>571</v>
      </c>
      <c r="G383" s="517">
        <v>1349</v>
      </c>
      <c r="H383" s="520">
        <v>1905</v>
      </c>
      <c r="I383" s="517">
        <v>1576</v>
      </c>
      <c r="J383" s="517">
        <v>3481</v>
      </c>
      <c r="K383"/>
      <c r="L383" s="115"/>
      <c r="M383" s="657"/>
      <c r="O383" s="52"/>
    </row>
    <row r="384" spans="1:15">
      <c r="A384" s="71" t="s">
        <v>496</v>
      </c>
      <c r="B384" s="216">
        <v>0.3</v>
      </c>
      <c r="C384" s="216">
        <v>0.24</v>
      </c>
      <c r="D384" s="216">
        <v>0.27</v>
      </c>
      <c r="E384" s="524">
        <v>0.16</v>
      </c>
      <c r="F384" s="525">
        <v>0.24</v>
      </c>
      <c r="G384" s="525">
        <v>0.2</v>
      </c>
      <c r="H384" s="524">
        <v>0.33</v>
      </c>
      <c r="I384" s="525">
        <v>0.32</v>
      </c>
      <c r="J384" s="525">
        <v>0.33</v>
      </c>
      <c r="K384" s="525"/>
      <c r="L384" s="115"/>
      <c r="M384" s="657"/>
      <c r="O384" s="52"/>
    </row>
    <row r="385" spans="1:15">
      <c r="A385" s="71" t="s">
        <v>966</v>
      </c>
      <c r="B385" s="216">
        <v>0.26</v>
      </c>
      <c r="C385" s="216">
        <v>0.21</v>
      </c>
      <c r="D385" s="216">
        <v>0.23</v>
      </c>
      <c r="E385" s="524">
        <v>0.18</v>
      </c>
      <c r="F385" s="525">
        <v>0.22</v>
      </c>
      <c r="G385" s="525">
        <v>0.2</v>
      </c>
      <c r="H385" s="524">
        <v>0.35</v>
      </c>
      <c r="I385" s="525">
        <v>0.28000000000000003</v>
      </c>
      <c r="J385" s="525">
        <v>0.31</v>
      </c>
      <c r="K385" s="525"/>
      <c r="L385" s="115"/>
      <c r="M385" s="657"/>
      <c r="O385" s="52"/>
    </row>
    <row r="386" spans="1:15">
      <c r="A386" s="71" t="s">
        <v>500</v>
      </c>
      <c r="B386" s="216">
        <v>0.24</v>
      </c>
      <c r="C386" s="216">
        <v>0.15</v>
      </c>
      <c r="D386" s="216">
        <v>0.2</v>
      </c>
      <c r="E386" s="524">
        <v>0.21</v>
      </c>
      <c r="F386" s="525">
        <v>0.17</v>
      </c>
      <c r="G386" s="525">
        <v>0.19</v>
      </c>
      <c r="H386" s="524">
        <v>0.5</v>
      </c>
      <c r="I386" s="525">
        <v>0.6</v>
      </c>
      <c r="J386" s="525">
        <v>0.55000000000000004</v>
      </c>
      <c r="K386" s="525"/>
      <c r="L386" s="115"/>
      <c r="M386" s="657"/>
      <c r="O386" s="52"/>
    </row>
    <row r="387" spans="1:15">
      <c r="A387" s="71" t="s">
        <v>497</v>
      </c>
      <c r="B387" s="216">
        <v>0.21</v>
      </c>
      <c r="C387" s="216">
        <v>0.11</v>
      </c>
      <c r="D387" s="216">
        <v>0.16</v>
      </c>
      <c r="E387" s="524">
        <v>0.2</v>
      </c>
      <c r="F387" s="525">
        <v>0.24</v>
      </c>
      <c r="G387" s="525">
        <v>0.21</v>
      </c>
      <c r="H387" s="524">
        <v>0.52</v>
      </c>
      <c r="I387" s="525">
        <v>0.51</v>
      </c>
      <c r="J387" s="525">
        <v>0.52</v>
      </c>
      <c r="K387" s="525"/>
      <c r="L387" s="115"/>
      <c r="M387" s="657"/>
      <c r="O387" s="52"/>
    </row>
    <row r="388" spans="1:15">
      <c r="A388" s="71" t="s">
        <v>140</v>
      </c>
      <c r="B388" s="216">
        <v>0.13</v>
      </c>
      <c r="C388" s="216">
        <v>0.18</v>
      </c>
      <c r="D388" s="216">
        <v>0.16</v>
      </c>
      <c r="E388" s="524">
        <v>0.4</v>
      </c>
      <c r="F388" s="525">
        <v>0.28999999999999998</v>
      </c>
      <c r="G388" s="525">
        <v>0.33</v>
      </c>
      <c r="H388" s="524">
        <v>0.3</v>
      </c>
      <c r="I388" s="525">
        <v>0.53</v>
      </c>
      <c r="J388" s="525">
        <v>0.44</v>
      </c>
      <c r="K388" s="525"/>
      <c r="L388" s="115"/>
      <c r="M388" s="657"/>
      <c r="O388" s="52"/>
    </row>
    <row r="389" spans="1:15">
      <c r="A389" s="71" t="s">
        <v>498</v>
      </c>
      <c r="B389" s="216">
        <v>0.15</v>
      </c>
      <c r="C389" s="216">
        <v>0.16</v>
      </c>
      <c r="D389" s="216">
        <v>0.15</v>
      </c>
      <c r="E389" s="524">
        <v>0.08</v>
      </c>
      <c r="F389" s="525">
        <v>0.12</v>
      </c>
      <c r="G389" s="525">
        <v>0.1</v>
      </c>
      <c r="H389" s="524">
        <v>0.7</v>
      </c>
      <c r="I389" s="525">
        <v>0.7</v>
      </c>
      <c r="J389" s="525">
        <v>0.7</v>
      </c>
      <c r="K389" s="525"/>
      <c r="L389" s="115"/>
      <c r="M389" s="657"/>
      <c r="O389" s="52"/>
    </row>
    <row r="390" spans="1:15">
      <c r="A390" s="71" t="s">
        <v>495</v>
      </c>
      <c r="B390" s="216">
        <v>0.22</v>
      </c>
      <c r="C390" s="216">
        <v>0.1</v>
      </c>
      <c r="D390" s="216">
        <v>0.15</v>
      </c>
      <c r="E390" s="524">
        <v>0.15</v>
      </c>
      <c r="F390" s="525">
        <v>0.19</v>
      </c>
      <c r="G390" s="525">
        <v>0.17</v>
      </c>
      <c r="H390" s="524">
        <v>0.56000000000000005</v>
      </c>
      <c r="I390" s="525">
        <v>0.66</v>
      </c>
      <c r="J390" s="525">
        <v>0.61</v>
      </c>
      <c r="K390" s="525"/>
      <c r="L390" s="115"/>
      <c r="M390" s="657"/>
      <c r="O390" s="52"/>
    </row>
    <row r="391" spans="1:15">
      <c r="A391" s="71" t="s">
        <v>962</v>
      </c>
      <c r="B391" s="216">
        <v>0.21</v>
      </c>
      <c r="C391" s="216">
        <v>0.08</v>
      </c>
      <c r="D391" s="216">
        <v>0.15</v>
      </c>
      <c r="E391" s="524">
        <v>0.19</v>
      </c>
      <c r="F391" s="525">
        <v>0.25</v>
      </c>
      <c r="G391" s="525">
        <v>0.22</v>
      </c>
      <c r="H391" s="524">
        <v>0.49</v>
      </c>
      <c r="I391" s="525">
        <v>0.55000000000000004</v>
      </c>
      <c r="J391" s="525">
        <v>0.51</v>
      </c>
      <c r="K391" s="525"/>
      <c r="L391" s="115"/>
      <c r="M391" s="657"/>
      <c r="O391" s="52"/>
    </row>
    <row r="392" spans="1:15">
      <c r="A392" s="71" t="s">
        <v>964</v>
      </c>
      <c r="B392" s="216">
        <v>0.09</v>
      </c>
      <c r="C392" s="216">
        <v>0.16</v>
      </c>
      <c r="D392" s="216">
        <v>0.13</v>
      </c>
      <c r="E392" s="524">
        <v>0.31</v>
      </c>
      <c r="F392" s="525">
        <v>0.26</v>
      </c>
      <c r="G392" s="525">
        <v>0.28000000000000003</v>
      </c>
      <c r="H392" s="524">
        <v>0.34</v>
      </c>
      <c r="I392" s="525">
        <v>0.4</v>
      </c>
      <c r="J392" s="525">
        <v>0.37</v>
      </c>
      <c r="K392" s="525"/>
      <c r="L392" s="115"/>
      <c r="M392" s="657"/>
      <c r="O392" s="52"/>
    </row>
    <row r="393" spans="1:15">
      <c r="A393" s="71" t="s">
        <v>499</v>
      </c>
      <c r="B393" s="216">
        <v>0.19</v>
      </c>
      <c r="C393" s="216">
        <v>7.0000000000000007E-2</v>
      </c>
      <c r="D393" s="216">
        <v>0.13</v>
      </c>
      <c r="E393" s="524">
        <v>0.22</v>
      </c>
      <c r="F393" s="525">
        <v>0.28999999999999998</v>
      </c>
      <c r="G393" s="525">
        <v>0.25</v>
      </c>
      <c r="H393" s="524">
        <v>0.54</v>
      </c>
      <c r="I393" s="525">
        <v>0.47</v>
      </c>
      <c r="J393" s="525">
        <v>0.51</v>
      </c>
      <c r="K393" s="525"/>
      <c r="L393" s="115"/>
      <c r="M393" s="657"/>
      <c r="O393" s="52"/>
    </row>
    <row r="394" spans="1:15" ht="13.5" customHeight="1">
      <c r="A394" s="71" t="s">
        <v>965</v>
      </c>
      <c r="B394" s="216">
        <v>0.12</v>
      </c>
      <c r="C394" s="216">
        <v>0.09</v>
      </c>
      <c r="D394" s="216">
        <v>0.11</v>
      </c>
      <c r="E394" s="524">
        <v>0.12</v>
      </c>
      <c r="F394" s="525">
        <v>0.21</v>
      </c>
      <c r="G394" s="525">
        <v>0.15</v>
      </c>
      <c r="H394" s="524">
        <v>0.65</v>
      </c>
      <c r="I394" s="525">
        <v>0.62</v>
      </c>
      <c r="J394" s="525">
        <v>0.64</v>
      </c>
      <c r="K394" s="525"/>
      <c r="L394" s="115"/>
      <c r="M394" s="657"/>
      <c r="O394" s="52"/>
    </row>
    <row r="395" spans="1:15" ht="13.5" customHeight="1">
      <c r="A395" s="71" t="s">
        <v>967</v>
      </c>
      <c r="B395" s="216">
        <v>7.0000000000000007E-2</v>
      </c>
      <c r="C395" s="216">
        <v>0.11</v>
      </c>
      <c r="D395" s="216">
        <v>0.09</v>
      </c>
      <c r="E395" s="524">
        <v>0.34</v>
      </c>
      <c r="F395" s="525">
        <v>0.37</v>
      </c>
      <c r="G395" s="525">
        <v>0.36</v>
      </c>
      <c r="H395" s="524">
        <v>0.56999999999999995</v>
      </c>
      <c r="I395" s="525">
        <v>0.49</v>
      </c>
      <c r="J395" s="525">
        <v>0.53</v>
      </c>
      <c r="K395" s="525"/>
      <c r="L395" s="115"/>
      <c r="M395" s="657"/>
      <c r="O395" s="52"/>
    </row>
    <row r="396" spans="1:15" ht="13.5" customHeight="1">
      <c r="A396" s="71" t="s">
        <v>963</v>
      </c>
      <c r="B396" s="216">
        <v>0.11</v>
      </c>
      <c r="C396" s="216">
        <v>0.05</v>
      </c>
      <c r="D396" s="216">
        <v>0.09</v>
      </c>
      <c r="E396" s="524">
        <v>0.3</v>
      </c>
      <c r="F396" s="525">
        <v>0.18</v>
      </c>
      <c r="G396" s="525">
        <v>0.26</v>
      </c>
      <c r="H396" s="524">
        <v>0.25</v>
      </c>
      <c r="I396" s="525">
        <v>0.54</v>
      </c>
      <c r="J396" s="525">
        <v>0.35</v>
      </c>
      <c r="K396" s="525"/>
      <c r="L396" s="115"/>
      <c r="M396" s="657"/>
      <c r="O396" s="52"/>
    </row>
    <row r="397" spans="1:15" ht="13.5" customHeight="1">
      <c r="A397" s="71" t="s">
        <v>142</v>
      </c>
      <c r="B397" s="216">
        <v>0.02</v>
      </c>
      <c r="C397" s="216">
        <v>0.04</v>
      </c>
      <c r="D397" s="216">
        <v>0.03</v>
      </c>
      <c r="E397" s="524">
        <v>0.21</v>
      </c>
      <c r="F397" s="525">
        <v>0.25</v>
      </c>
      <c r="G397" s="525">
        <v>0.22</v>
      </c>
      <c r="H397" s="524">
        <v>0.31</v>
      </c>
      <c r="I397" s="525">
        <v>0.65</v>
      </c>
      <c r="J397" s="525">
        <v>0.42</v>
      </c>
      <c r="K397" s="525"/>
      <c r="L397" s="115"/>
      <c r="M397" s="657"/>
      <c r="O397" s="52"/>
    </row>
    <row r="398" spans="1:15">
      <c r="A398" s="71"/>
      <c r="B398" s="3"/>
      <c r="C398" s="3"/>
      <c r="D398" s="3"/>
      <c r="E398" s="185"/>
      <c r="F398" s="185"/>
      <c r="G398" s="185"/>
      <c r="H398" s="185"/>
      <c r="I398" s="185"/>
      <c r="J398" s="185"/>
      <c r="K398" s="185"/>
      <c r="L398" s="115"/>
      <c r="M398" s="657"/>
      <c r="O398" s="52"/>
    </row>
    <row r="399" spans="1:15">
      <c r="A399" s="183" t="s">
        <v>416</v>
      </c>
      <c r="B399" s="3"/>
      <c r="C399" s="3"/>
      <c r="D399" s="3"/>
      <c r="E399" s="185"/>
      <c r="F399" s="185"/>
      <c r="G399" s="185"/>
      <c r="H399" s="185"/>
      <c r="I399" s="185"/>
      <c r="J399" s="185"/>
      <c r="K399" s="185"/>
      <c r="L399" s="115"/>
      <c r="M399" s="657"/>
      <c r="O399" s="52"/>
    </row>
    <row r="400" spans="1:15">
      <c r="B400" s="445"/>
      <c r="J400" s="52"/>
      <c r="K400" s="52"/>
      <c r="L400" s="115"/>
      <c r="M400" s="657"/>
      <c r="O400" s="52"/>
    </row>
    <row r="401" spans="1:15">
      <c r="B401" s="652"/>
      <c r="J401" s="52"/>
      <c r="K401" s="52"/>
      <c r="L401" s="115"/>
      <c r="M401" s="657"/>
      <c r="O401" s="52"/>
    </row>
    <row r="402" spans="1:15">
      <c r="B402" s="445"/>
      <c r="J402" s="52"/>
      <c r="K402" s="52"/>
      <c r="L402" s="115"/>
      <c r="M402" s="657"/>
      <c r="O402" s="52"/>
    </row>
    <row r="403" spans="1:15">
      <c r="A403" s="1438" t="s">
        <v>505</v>
      </c>
      <c r="B403" s="1438"/>
      <c r="C403" s="1438"/>
      <c r="D403" s="1438"/>
      <c r="E403" s="1438"/>
      <c r="F403" s="1438"/>
      <c r="G403" s="1438"/>
      <c r="H403" s="1438"/>
      <c r="I403" s="1438"/>
      <c r="J403" s="1438"/>
      <c r="K403"/>
      <c r="L403" s="115"/>
      <c r="M403" s="657"/>
      <c r="O403" s="52"/>
    </row>
    <row r="404" spans="1:15">
      <c r="A404" s="461"/>
      <c r="B404" s="1547" t="s">
        <v>426</v>
      </c>
      <c r="C404" s="1547"/>
      <c r="D404" s="1547"/>
      <c r="E404" s="1548" t="s">
        <v>502</v>
      </c>
      <c r="F404" s="1547"/>
      <c r="G404" s="1547"/>
      <c r="H404" s="1548" t="s">
        <v>503</v>
      </c>
      <c r="I404" s="1547"/>
      <c r="J404" s="1547"/>
      <c r="K404"/>
      <c r="L404" s="115"/>
      <c r="M404" s="657"/>
      <c r="O404" s="52"/>
    </row>
    <row r="405" spans="1:15" ht="26.25" thickBot="1">
      <c r="A405" s="462" t="s">
        <v>422</v>
      </c>
      <c r="B405" s="460" t="s">
        <v>171</v>
      </c>
      <c r="C405" s="460" t="s">
        <v>47</v>
      </c>
      <c r="D405" s="460" t="s">
        <v>402</v>
      </c>
      <c r="E405" s="187" t="s">
        <v>171</v>
      </c>
      <c r="F405" s="460" t="s">
        <v>47</v>
      </c>
      <c r="G405" s="460" t="s">
        <v>402</v>
      </c>
      <c r="H405" s="187" t="s">
        <v>171</v>
      </c>
      <c r="I405" s="460" t="s">
        <v>47</v>
      </c>
      <c r="J405" s="460" t="s">
        <v>402</v>
      </c>
      <c r="K405"/>
      <c r="L405" s="115"/>
      <c r="M405" s="657"/>
      <c r="O405" s="52"/>
    </row>
    <row r="406" spans="1:15">
      <c r="A406" s="71" t="s">
        <v>968</v>
      </c>
      <c r="B406" s="216">
        <v>0.6</v>
      </c>
      <c r="C406" s="216">
        <v>0.33</v>
      </c>
      <c r="D406" s="216">
        <v>0.45</v>
      </c>
      <c r="E406" s="524">
        <v>0.64</v>
      </c>
      <c r="F406" s="525">
        <v>0.69</v>
      </c>
      <c r="G406" s="525">
        <v>0.67</v>
      </c>
      <c r="H406" s="524">
        <v>0.93</v>
      </c>
      <c r="I406" s="525">
        <v>0.83</v>
      </c>
      <c r="J406" s="525">
        <v>0.88</v>
      </c>
      <c r="K406"/>
      <c r="L406" s="115"/>
      <c r="M406" s="657"/>
      <c r="O406" s="52"/>
    </row>
    <row r="407" spans="1:15">
      <c r="A407" s="71" t="s">
        <v>969</v>
      </c>
      <c r="B407" s="216">
        <v>0.67</v>
      </c>
      <c r="C407" s="216">
        <v>0.23</v>
      </c>
      <c r="D407" s="216">
        <v>0.43</v>
      </c>
      <c r="E407" s="524">
        <v>0.5</v>
      </c>
      <c r="F407" s="525">
        <v>0.49</v>
      </c>
      <c r="G407" s="525">
        <v>0.5</v>
      </c>
      <c r="H407" s="524">
        <v>0.82</v>
      </c>
      <c r="I407" s="525">
        <v>0.73</v>
      </c>
      <c r="J407" s="525">
        <v>0.77</v>
      </c>
      <c r="K407"/>
      <c r="L407" s="115"/>
      <c r="M407" s="657"/>
      <c r="O407" s="52"/>
    </row>
    <row r="408" spans="1:15">
      <c r="A408" s="71" t="s">
        <v>970</v>
      </c>
      <c r="B408" s="216">
        <v>0.59</v>
      </c>
      <c r="C408" s="216">
        <v>0.22</v>
      </c>
      <c r="D408" s="216">
        <v>0.39</v>
      </c>
      <c r="E408" s="524">
        <v>0.37</v>
      </c>
      <c r="F408" s="525">
        <v>0.5</v>
      </c>
      <c r="G408" s="525">
        <v>0.44</v>
      </c>
      <c r="H408" s="524">
        <v>0.53</v>
      </c>
      <c r="I408" s="525">
        <v>0.56999999999999995</v>
      </c>
      <c r="J408" s="525">
        <v>0.55000000000000004</v>
      </c>
      <c r="K408" s="525"/>
      <c r="L408" s="115"/>
      <c r="M408" s="657"/>
      <c r="O408" s="52"/>
    </row>
    <row r="409" spans="1:15">
      <c r="A409" s="71" t="s">
        <v>971</v>
      </c>
      <c r="B409" s="216">
        <v>0.45</v>
      </c>
      <c r="C409" s="216">
        <v>0.31</v>
      </c>
      <c r="D409" s="216">
        <v>0.37</v>
      </c>
      <c r="E409" s="524">
        <v>0.56999999999999995</v>
      </c>
      <c r="F409" s="525">
        <v>0.68</v>
      </c>
      <c r="G409" s="525">
        <v>0.63</v>
      </c>
      <c r="H409" s="524">
        <v>0.83</v>
      </c>
      <c r="I409" s="525">
        <v>0.72</v>
      </c>
      <c r="J409" s="525">
        <v>0.77</v>
      </c>
      <c r="K409" s="525"/>
      <c r="L409" s="115"/>
      <c r="M409" s="657"/>
      <c r="O409" s="52"/>
    </row>
    <row r="410" spans="1:15">
      <c r="A410" s="71" t="s">
        <v>972</v>
      </c>
      <c r="B410" s="216">
        <v>0.52</v>
      </c>
      <c r="C410" s="216">
        <v>0.22</v>
      </c>
      <c r="D410" s="216">
        <v>0.35</v>
      </c>
      <c r="E410" s="524">
        <v>0.43</v>
      </c>
      <c r="F410" s="525">
        <v>0.45</v>
      </c>
      <c r="G410" s="525">
        <v>0.44</v>
      </c>
      <c r="H410" s="524">
        <v>0.66</v>
      </c>
      <c r="I410" s="525">
        <v>0.74</v>
      </c>
      <c r="J410" s="525">
        <v>0.71</v>
      </c>
      <c r="K410" s="525"/>
      <c r="L410" s="115"/>
      <c r="M410" s="657"/>
      <c r="O410" s="52"/>
    </row>
    <row r="411" spans="1:15">
      <c r="A411" s="71" t="s">
        <v>973</v>
      </c>
      <c r="B411" s="216">
        <v>0.36</v>
      </c>
      <c r="C411" s="216">
        <v>0.26</v>
      </c>
      <c r="D411" s="216">
        <v>0.31</v>
      </c>
      <c r="E411" s="524">
        <v>0.28999999999999998</v>
      </c>
      <c r="F411" s="525">
        <v>0.52</v>
      </c>
      <c r="G411" s="525">
        <v>0.41</v>
      </c>
      <c r="H411" s="524">
        <v>0.72</v>
      </c>
      <c r="I411" s="525">
        <v>0.86</v>
      </c>
      <c r="J411" s="525">
        <v>0.79</v>
      </c>
      <c r="K411" s="525"/>
      <c r="L411" s="115"/>
      <c r="M411" s="657"/>
      <c r="O411" s="52"/>
    </row>
    <row r="412" spans="1:15">
      <c r="A412" s="71" t="s">
        <v>974</v>
      </c>
      <c r="B412" s="216">
        <v>0.36</v>
      </c>
      <c r="C412" s="216">
        <v>0.23</v>
      </c>
      <c r="D412" s="216">
        <v>0.3</v>
      </c>
      <c r="E412" s="524">
        <v>0.21</v>
      </c>
      <c r="F412" s="525">
        <v>0.42</v>
      </c>
      <c r="G412" s="525">
        <v>0.31</v>
      </c>
      <c r="H412" s="524">
        <v>0.54</v>
      </c>
      <c r="I412" s="525">
        <v>0.44</v>
      </c>
      <c r="J412" s="525">
        <v>0.49</v>
      </c>
      <c r="K412" s="525"/>
      <c r="L412" s="115"/>
      <c r="M412" s="657"/>
      <c r="O412" s="52"/>
    </row>
    <row r="413" spans="1:15">
      <c r="A413" s="71" t="s">
        <v>975</v>
      </c>
      <c r="B413" s="216">
        <v>0.31</v>
      </c>
      <c r="C413" s="216">
        <v>0.24</v>
      </c>
      <c r="D413" s="216">
        <v>0.27</v>
      </c>
      <c r="E413" s="524">
        <v>0.13</v>
      </c>
      <c r="F413" s="525">
        <v>0.28000000000000003</v>
      </c>
      <c r="G413" s="525">
        <v>0.21</v>
      </c>
      <c r="H413" s="524">
        <v>0.71</v>
      </c>
      <c r="I413" s="525">
        <v>0.76</v>
      </c>
      <c r="J413" s="525">
        <v>0.74</v>
      </c>
      <c r="K413" s="525"/>
      <c r="L413" s="115"/>
      <c r="M413" s="657"/>
      <c r="O413" s="52"/>
    </row>
    <row r="414" spans="1:15">
      <c r="A414" s="71" t="s">
        <v>976</v>
      </c>
      <c r="B414" s="216">
        <v>0.21</v>
      </c>
      <c r="C414" s="216">
        <v>0.26</v>
      </c>
      <c r="D414" s="216">
        <v>0.24</v>
      </c>
      <c r="E414" s="524">
        <v>0.59</v>
      </c>
      <c r="F414" s="525">
        <v>0.34</v>
      </c>
      <c r="G414" s="525">
        <v>0.42</v>
      </c>
      <c r="H414" s="524">
        <v>0.57999999999999996</v>
      </c>
      <c r="I414" s="525">
        <v>0.59</v>
      </c>
      <c r="J414" s="525">
        <v>0.57999999999999996</v>
      </c>
      <c r="K414" s="525"/>
      <c r="L414" s="115"/>
      <c r="M414" s="657"/>
      <c r="O414" s="52"/>
    </row>
    <row r="415" spans="1:15">
      <c r="A415" s="71" t="s">
        <v>977</v>
      </c>
      <c r="B415" s="216">
        <v>0.33</v>
      </c>
      <c r="C415" s="216">
        <v>0.13</v>
      </c>
      <c r="D415" s="216">
        <v>0.23</v>
      </c>
      <c r="E415" s="524">
        <v>0.23</v>
      </c>
      <c r="F415" s="525">
        <v>0.28000000000000003</v>
      </c>
      <c r="G415" s="525">
        <v>0.25</v>
      </c>
      <c r="H415" s="524">
        <v>0.78</v>
      </c>
      <c r="I415" s="525">
        <v>0.73</v>
      </c>
      <c r="J415" s="525">
        <v>0.76</v>
      </c>
      <c r="K415" s="525"/>
      <c r="L415" s="115"/>
      <c r="M415" s="657"/>
      <c r="O415" s="52"/>
    </row>
    <row r="416" spans="1:15" ht="13.5" customHeight="1">
      <c r="A416" s="71" t="s">
        <v>978</v>
      </c>
      <c r="B416" s="216">
        <v>0.23</v>
      </c>
      <c r="C416" s="216">
        <v>0.22</v>
      </c>
      <c r="D416" s="216">
        <v>0.23</v>
      </c>
      <c r="E416" s="524">
        <v>0.66</v>
      </c>
      <c r="F416" s="525">
        <v>0.53</v>
      </c>
      <c r="G416" s="525">
        <v>0.57999999999999996</v>
      </c>
      <c r="H416" s="524">
        <v>0.54</v>
      </c>
      <c r="I416" s="525">
        <v>0.72</v>
      </c>
      <c r="J416" s="525">
        <v>0.64</v>
      </c>
      <c r="K416" s="525"/>
      <c r="L416" s="115"/>
      <c r="M416" s="657"/>
      <c r="O416" s="52"/>
    </row>
    <row r="417" spans="1:15" ht="13.5" customHeight="1">
      <c r="A417" s="71" t="s">
        <v>979</v>
      </c>
      <c r="B417" s="216">
        <v>0.24</v>
      </c>
      <c r="C417" s="216">
        <v>0.19</v>
      </c>
      <c r="D417" s="216">
        <v>0.22</v>
      </c>
      <c r="E417" s="524">
        <v>0.44</v>
      </c>
      <c r="F417" s="525">
        <v>0.38</v>
      </c>
      <c r="G417" s="525">
        <v>0.42</v>
      </c>
      <c r="H417" s="524">
        <v>0.57999999999999996</v>
      </c>
      <c r="I417" s="525">
        <v>0.71</v>
      </c>
      <c r="J417" s="525">
        <v>0.64</v>
      </c>
      <c r="K417" s="525"/>
      <c r="L417" s="115"/>
      <c r="M417" s="657"/>
      <c r="O417" s="52"/>
    </row>
    <row r="418" spans="1:15" ht="13.5" customHeight="1">
      <c r="A418" s="71" t="s">
        <v>980</v>
      </c>
      <c r="B418" s="216">
        <v>0.23</v>
      </c>
      <c r="C418" s="216">
        <v>0.18</v>
      </c>
      <c r="D418" s="216">
        <v>0.2</v>
      </c>
      <c r="E418" s="524">
        <v>0.32</v>
      </c>
      <c r="F418" s="525">
        <v>0.47</v>
      </c>
      <c r="G418" s="525">
        <v>0.39</v>
      </c>
      <c r="H418" s="524">
        <v>0.72</v>
      </c>
      <c r="I418" s="525">
        <v>0.73</v>
      </c>
      <c r="J418" s="525">
        <v>0.73</v>
      </c>
      <c r="K418" s="525"/>
      <c r="L418" s="115"/>
      <c r="M418" s="657"/>
      <c r="O418" s="52"/>
    </row>
    <row r="419" spans="1:15" ht="13.5" customHeight="1">
      <c r="A419" s="71" t="s">
        <v>981</v>
      </c>
      <c r="B419" s="216">
        <v>0.08</v>
      </c>
      <c r="C419" s="216">
        <v>0.13</v>
      </c>
      <c r="D419" s="216">
        <v>0.1</v>
      </c>
      <c r="E419" s="524">
        <v>0.48</v>
      </c>
      <c r="F419" s="525">
        <v>0.54</v>
      </c>
      <c r="G419" s="525">
        <v>0.5</v>
      </c>
      <c r="H419" s="524">
        <v>0.6</v>
      </c>
      <c r="I419" s="525">
        <v>0.87</v>
      </c>
      <c r="J419" s="525">
        <v>0.7</v>
      </c>
      <c r="K419" s="525"/>
      <c r="L419" s="115"/>
      <c r="M419" s="657"/>
      <c r="O419" s="52"/>
    </row>
    <row r="420" spans="1:15">
      <c r="A420" s="71"/>
      <c r="B420" s="3"/>
      <c r="C420" s="3"/>
      <c r="D420" s="3"/>
      <c r="E420" s="185"/>
      <c r="F420" s="185"/>
      <c r="G420" s="185"/>
      <c r="H420" s="185"/>
      <c r="I420" s="185"/>
      <c r="J420" s="185"/>
      <c r="K420" s="185"/>
      <c r="L420" s="115"/>
      <c r="M420" s="657"/>
      <c r="O420" s="52"/>
    </row>
    <row r="421" spans="1:15">
      <c r="A421" s="183" t="s">
        <v>416</v>
      </c>
      <c r="B421" s="3"/>
      <c r="C421" s="3"/>
      <c r="D421" s="3"/>
      <c r="E421" s="185"/>
      <c r="F421" s="185"/>
      <c r="G421" s="185"/>
      <c r="H421" s="185"/>
      <c r="I421" s="185"/>
      <c r="J421" s="185"/>
      <c r="K421" s="185"/>
      <c r="L421" s="115"/>
      <c r="M421" s="657"/>
      <c r="O421" s="52"/>
    </row>
    <row r="422" spans="1:15">
      <c r="B422" s="445"/>
      <c r="J422" s="52"/>
      <c r="K422" s="52"/>
      <c r="L422" s="115"/>
      <c r="M422" s="657"/>
      <c r="O422" s="52"/>
    </row>
    <row r="423" spans="1:15">
      <c r="B423" s="652"/>
      <c r="J423" s="52"/>
      <c r="K423" s="52"/>
      <c r="L423" s="115"/>
      <c r="M423" s="657"/>
      <c r="O423" s="52"/>
    </row>
    <row r="424" spans="1:15">
      <c r="B424" s="445"/>
      <c r="J424" s="52"/>
      <c r="K424" s="52"/>
      <c r="L424" s="115"/>
      <c r="M424" s="657"/>
      <c r="O424" s="52"/>
    </row>
    <row r="425" spans="1:15">
      <c r="A425" s="1496" t="s">
        <v>506</v>
      </c>
      <c r="B425" s="1496"/>
      <c r="C425" s="1496"/>
      <c r="D425" s="1496"/>
      <c r="E425" s="1496"/>
      <c r="F425" s="1496"/>
      <c r="G425" s="1496"/>
      <c r="H425" s="1496"/>
      <c r="I425" s="1496"/>
      <c r="J425" s="1496"/>
      <c r="K425"/>
      <c r="L425" s="115"/>
      <c r="M425" s="657"/>
      <c r="O425" s="52"/>
    </row>
    <row r="426" spans="1:15">
      <c r="A426" s="461"/>
      <c r="B426" s="1547" t="s">
        <v>386</v>
      </c>
      <c r="C426" s="1547"/>
      <c r="D426" s="1547"/>
      <c r="E426" s="1548" t="s">
        <v>387</v>
      </c>
      <c r="F426" s="1547"/>
      <c r="G426" s="1547"/>
      <c r="H426" s="1548" t="s">
        <v>507</v>
      </c>
      <c r="I426" s="1547"/>
      <c r="J426" s="1547"/>
      <c r="K426"/>
      <c r="L426" s="115"/>
      <c r="M426" s="657"/>
      <c r="O426" s="52"/>
    </row>
    <row r="427" spans="1:15" ht="13.5" thickBot="1">
      <c r="A427" s="462" t="s">
        <v>508</v>
      </c>
      <c r="B427" s="518" t="s">
        <v>171</v>
      </c>
      <c r="C427" s="460" t="s">
        <v>47</v>
      </c>
      <c r="D427" s="460" t="s">
        <v>402</v>
      </c>
      <c r="E427" s="187" t="s">
        <v>171</v>
      </c>
      <c r="F427" s="460" t="s">
        <v>47</v>
      </c>
      <c r="G427" s="460" t="s">
        <v>402</v>
      </c>
      <c r="H427" s="187" t="s">
        <v>171</v>
      </c>
      <c r="I427" s="460" t="s">
        <v>47</v>
      </c>
      <c r="J427" s="460" t="s">
        <v>402</v>
      </c>
      <c r="K427"/>
      <c r="L427" s="115"/>
      <c r="M427" s="657"/>
      <c r="O427" s="52"/>
    </row>
    <row r="428" spans="1:15">
      <c r="A428" s="181" t="s">
        <v>403</v>
      </c>
      <c r="B428" s="517">
        <v>41</v>
      </c>
      <c r="C428" s="517">
        <v>34</v>
      </c>
      <c r="D428" s="517">
        <v>75</v>
      </c>
      <c r="E428" s="520">
        <v>31</v>
      </c>
      <c r="F428" s="517">
        <v>22</v>
      </c>
      <c r="G428" s="517">
        <v>53</v>
      </c>
      <c r="H428" s="520">
        <v>44</v>
      </c>
      <c r="I428" s="517">
        <v>39</v>
      </c>
      <c r="J428" s="517">
        <v>83</v>
      </c>
      <c r="K428"/>
      <c r="L428" s="115"/>
      <c r="M428" s="657"/>
      <c r="O428" s="52"/>
    </row>
    <row r="429" spans="1:15">
      <c r="A429" s="1" t="s">
        <v>403</v>
      </c>
      <c r="B429" s="3">
        <v>41</v>
      </c>
      <c r="C429" s="3">
        <v>34</v>
      </c>
      <c r="D429" s="3">
        <v>75</v>
      </c>
      <c r="E429" s="186">
        <v>31</v>
      </c>
      <c r="F429" s="185">
        <v>22</v>
      </c>
      <c r="G429" s="185">
        <v>53</v>
      </c>
      <c r="H429" s="186">
        <v>44</v>
      </c>
      <c r="I429" s="185">
        <v>39</v>
      </c>
      <c r="J429" s="185">
        <v>83</v>
      </c>
      <c r="K429"/>
      <c r="L429" s="115"/>
      <c r="M429" s="657"/>
      <c r="O429" s="52"/>
    </row>
    <row r="430" spans="1:15">
      <c r="A430" s="1" t="s">
        <v>509</v>
      </c>
      <c r="B430" s="3">
        <v>574</v>
      </c>
      <c r="C430" s="3">
        <v>309</v>
      </c>
      <c r="D430" s="3">
        <v>883</v>
      </c>
      <c r="E430" s="186">
        <v>287</v>
      </c>
      <c r="F430" s="185">
        <v>156</v>
      </c>
      <c r="G430" s="185">
        <v>443</v>
      </c>
      <c r="H430" s="186">
        <v>861</v>
      </c>
      <c r="I430" s="185">
        <v>465</v>
      </c>
      <c r="J430" s="185">
        <v>1326</v>
      </c>
      <c r="K430"/>
      <c r="L430" s="115"/>
      <c r="M430" s="657"/>
      <c r="O430" s="52"/>
    </row>
    <row r="431" spans="1:15">
      <c r="A431" s="184" t="s">
        <v>510</v>
      </c>
      <c r="B431" s="3">
        <v>14</v>
      </c>
      <c r="C431" s="3">
        <v>9</v>
      </c>
      <c r="D431" s="3">
        <v>12</v>
      </c>
      <c r="E431" s="186">
        <v>9</v>
      </c>
      <c r="F431" s="185">
        <v>7</v>
      </c>
      <c r="G431" s="185">
        <v>8</v>
      </c>
      <c r="H431" s="186">
        <v>20</v>
      </c>
      <c r="I431" s="185">
        <v>12</v>
      </c>
      <c r="J431" s="185">
        <v>16</v>
      </c>
      <c r="K431"/>
      <c r="L431" s="115"/>
      <c r="M431" s="657"/>
      <c r="O431" s="52"/>
    </row>
    <row r="432" spans="1:15">
      <c r="A432" s="184" t="s">
        <v>512</v>
      </c>
      <c r="B432" s="216">
        <v>0.33</v>
      </c>
      <c r="C432" s="216">
        <v>0.53</v>
      </c>
      <c r="D432" s="216">
        <v>0.39</v>
      </c>
      <c r="E432" s="524">
        <v>0.38</v>
      </c>
      <c r="F432" s="525">
        <v>0.5</v>
      </c>
      <c r="G432" s="525">
        <v>0.42</v>
      </c>
      <c r="H432" s="524">
        <v>0.35</v>
      </c>
      <c r="I432" s="525">
        <v>0.52</v>
      </c>
      <c r="J432" s="525">
        <v>0.4</v>
      </c>
      <c r="K432"/>
      <c r="L432" s="115"/>
      <c r="M432" s="657"/>
      <c r="O432" s="52"/>
    </row>
    <row r="433" spans="1:15">
      <c r="A433" s="184" t="s">
        <v>513</v>
      </c>
      <c r="B433" s="216">
        <v>0.12</v>
      </c>
      <c r="C433" s="216">
        <v>0.02</v>
      </c>
      <c r="D433" s="216">
        <v>0.09</v>
      </c>
      <c r="E433" s="524">
        <v>0.21</v>
      </c>
      <c r="F433" s="525">
        <v>0.06</v>
      </c>
      <c r="G433" s="525">
        <v>0.16</v>
      </c>
      <c r="H433" s="524">
        <v>0.15</v>
      </c>
      <c r="I433" s="525">
        <v>0.04</v>
      </c>
      <c r="J433" s="525">
        <v>0.11</v>
      </c>
      <c r="K433"/>
      <c r="L433" s="115"/>
      <c r="M433" s="657"/>
      <c r="O433" s="52"/>
    </row>
    <row r="434" spans="1:15">
      <c r="A434" s="184" t="s">
        <v>982</v>
      </c>
      <c r="B434" s="216">
        <v>0.18</v>
      </c>
      <c r="C434" s="216">
        <v>0</v>
      </c>
      <c r="D434" s="216">
        <v>0.12</v>
      </c>
      <c r="E434" s="524">
        <v>0.01</v>
      </c>
      <c r="F434" s="525">
        <v>0</v>
      </c>
      <c r="G434" s="525">
        <v>0.01</v>
      </c>
      <c r="H434" s="524">
        <v>0.12</v>
      </c>
      <c r="I434" s="525">
        <v>0</v>
      </c>
      <c r="J434" s="525">
        <v>0.08</v>
      </c>
      <c r="K434"/>
      <c r="L434" s="115"/>
      <c r="M434" s="657"/>
      <c r="O434" s="52"/>
    </row>
    <row r="435" spans="1:15">
      <c r="A435" s="71" t="s">
        <v>1141</v>
      </c>
      <c r="B435" s="216">
        <v>0.12</v>
      </c>
      <c r="C435" s="216">
        <v>0.02</v>
      </c>
      <c r="D435" s="216">
        <v>0.09</v>
      </c>
      <c r="E435" s="524">
        <v>0.01</v>
      </c>
      <c r="F435" s="525">
        <v>0.08</v>
      </c>
      <c r="G435" s="525">
        <v>0.03</v>
      </c>
      <c r="H435" s="524">
        <v>0.08</v>
      </c>
      <c r="I435" s="525">
        <v>0.04</v>
      </c>
      <c r="J435" s="525">
        <v>7.0000000000000007E-2</v>
      </c>
      <c r="K435"/>
      <c r="L435" s="115"/>
      <c r="M435" s="657"/>
      <c r="O435" s="52"/>
    </row>
    <row r="436" spans="1:15">
      <c r="A436" s="184" t="s">
        <v>983</v>
      </c>
      <c r="B436" s="216">
        <v>0.04</v>
      </c>
      <c r="C436" s="216">
        <v>0.2</v>
      </c>
      <c r="D436" s="216">
        <v>0.09</v>
      </c>
      <c r="E436" s="524">
        <v>0.01</v>
      </c>
      <c r="F436" s="525">
        <v>0.01</v>
      </c>
      <c r="G436" s="525">
        <v>0.01</v>
      </c>
      <c r="H436" s="524">
        <v>0.03</v>
      </c>
      <c r="I436" s="525">
        <v>0.14000000000000001</v>
      </c>
      <c r="J436" s="525">
        <v>0.06</v>
      </c>
      <c r="K436"/>
      <c r="L436" s="115"/>
      <c r="M436" s="657"/>
      <c r="O436" s="52"/>
    </row>
    <row r="437" spans="1:15">
      <c r="A437" s="184" t="s">
        <v>514</v>
      </c>
      <c r="B437" s="216">
        <v>0.06</v>
      </c>
      <c r="C437" s="216">
        <v>0.02</v>
      </c>
      <c r="D437" s="216">
        <v>0.05</v>
      </c>
      <c r="E437" s="524">
        <v>0.1</v>
      </c>
      <c r="F437" s="525">
        <v>0</v>
      </c>
      <c r="G437" s="525">
        <v>7.0000000000000007E-2</v>
      </c>
      <c r="H437" s="524">
        <v>7.0000000000000007E-2</v>
      </c>
      <c r="I437" s="525">
        <v>0.02</v>
      </c>
      <c r="J437" s="525">
        <v>0.06</v>
      </c>
      <c r="K437"/>
      <c r="L437" s="115"/>
      <c r="M437" s="657"/>
      <c r="O437" s="52"/>
    </row>
    <row r="438" spans="1:15">
      <c r="A438" s="184" t="s">
        <v>984</v>
      </c>
      <c r="B438" s="216">
        <v>7.0000000000000007E-2</v>
      </c>
      <c r="C438" s="216">
        <v>0</v>
      </c>
      <c r="D438" s="216">
        <v>0.05</v>
      </c>
      <c r="E438" s="524">
        <v>0.06</v>
      </c>
      <c r="F438" s="525">
        <v>0</v>
      </c>
      <c r="G438" s="525">
        <v>0.04</v>
      </c>
      <c r="H438" s="524">
        <v>7.0000000000000007E-2</v>
      </c>
      <c r="I438" s="525">
        <v>0</v>
      </c>
      <c r="J438" s="525">
        <v>0.05</v>
      </c>
      <c r="K438"/>
      <c r="L438" s="115"/>
      <c r="M438" s="657"/>
      <c r="O438" s="52"/>
    </row>
    <row r="439" spans="1:15" ht="13.5" customHeight="1">
      <c r="A439" s="184" t="s">
        <v>511</v>
      </c>
      <c r="B439" s="216">
        <v>0.04</v>
      </c>
      <c r="C439" s="216">
        <v>0.04</v>
      </c>
      <c r="D439" s="216">
        <v>0.04</v>
      </c>
      <c r="E439" s="524">
        <v>0.03</v>
      </c>
      <c r="F439" s="525">
        <v>0</v>
      </c>
      <c r="G439" s="525">
        <v>0.02</v>
      </c>
      <c r="H439" s="524">
        <v>0.04</v>
      </c>
      <c r="I439" s="525">
        <v>0.03</v>
      </c>
      <c r="J439" s="525">
        <v>0.04</v>
      </c>
      <c r="K439"/>
      <c r="L439" s="115"/>
      <c r="M439" s="657"/>
      <c r="O439" s="52"/>
    </row>
    <row r="440" spans="1:15" ht="13.5" customHeight="1">
      <c r="A440" s="184" t="s">
        <v>985</v>
      </c>
      <c r="B440" s="216">
        <v>0</v>
      </c>
      <c r="C440" s="216">
        <v>0.04</v>
      </c>
      <c r="D440" s="216">
        <v>0.01</v>
      </c>
      <c r="E440" s="524">
        <v>0.11</v>
      </c>
      <c r="F440" s="525">
        <v>0.01</v>
      </c>
      <c r="G440" s="525">
        <v>0.08</v>
      </c>
      <c r="H440" s="524">
        <v>0.04</v>
      </c>
      <c r="I440" s="525">
        <v>0.03</v>
      </c>
      <c r="J440" s="525">
        <v>0.03</v>
      </c>
      <c r="K440"/>
      <c r="L440" s="115"/>
      <c r="M440" s="657"/>
      <c r="O440" s="52"/>
    </row>
    <row r="441" spans="1:15" ht="13.5" customHeight="1">
      <c r="A441" s="184" t="s">
        <v>986</v>
      </c>
      <c r="B441" s="216">
        <v>0.01</v>
      </c>
      <c r="C441" s="216">
        <v>0.01</v>
      </c>
      <c r="D441" s="216">
        <v>0.01</v>
      </c>
      <c r="E441" s="524">
        <v>0.06</v>
      </c>
      <c r="F441" s="525">
        <v>0.02</v>
      </c>
      <c r="G441" s="525">
        <v>0.05</v>
      </c>
      <c r="H441" s="524">
        <v>0.02</v>
      </c>
      <c r="I441" s="525">
        <v>0.02</v>
      </c>
      <c r="J441" s="525">
        <v>0.02</v>
      </c>
      <c r="K441"/>
      <c r="L441" s="115"/>
      <c r="M441" s="657"/>
      <c r="O441" s="52"/>
    </row>
    <row r="442" spans="1:15" ht="13.5" customHeight="1">
      <c r="A442" s="184" t="s">
        <v>142</v>
      </c>
      <c r="B442" s="216">
        <v>0.03</v>
      </c>
      <c r="C442" s="216">
        <v>0.1</v>
      </c>
      <c r="D442" s="216">
        <v>0.05</v>
      </c>
      <c r="E442" s="524">
        <v>0.02</v>
      </c>
      <c r="F442" s="525">
        <v>0.31</v>
      </c>
      <c r="G442" s="525">
        <v>0.11</v>
      </c>
      <c r="H442" s="524">
        <v>0.03</v>
      </c>
      <c r="I442" s="525">
        <v>0.17</v>
      </c>
      <c r="J442" s="525">
        <v>7.0000000000000007E-2</v>
      </c>
      <c r="K442"/>
      <c r="L442" s="115"/>
      <c r="M442" s="657"/>
      <c r="O442" s="52"/>
    </row>
    <row r="443" spans="1:15">
      <c r="A443" s="72"/>
      <c r="B443" s="185"/>
      <c r="C443" s="185"/>
      <c r="D443" s="185"/>
      <c r="E443" s="185"/>
      <c r="F443" s="185"/>
      <c r="G443" s="185"/>
      <c r="H443" s="185"/>
      <c r="I443" s="185"/>
      <c r="J443" s="185"/>
      <c r="K443"/>
      <c r="L443" s="115"/>
      <c r="M443" s="657"/>
      <c r="O443" s="52"/>
    </row>
    <row r="444" spans="1:15">
      <c r="A444" s="183" t="s">
        <v>416</v>
      </c>
      <c r="B444" s="185"/>
      <c r="C444" s="185"/>
      <c r="D444" s="185"/>
      <c r="E444" s="185"/>
      <c r="F444" s="185"/>
      <c r="G444" s="185"/>
      <c r="H444" s="185"/>
      <c r="I444" s="185"/>
      <c r="J444" s="185"/>
      <c r="K444"/>
      <c r="L444" s="115"/>
      <c r="M444" s="657"/>
      <c r="O444" s="52"/>
    </row>
    <row r="445" spans="1:15">
      <c r="B445" s="445"/>
      <c r="J445" s="52"/>
      <c r="K445"/>
      <c r="L445" s="115"/>
      <c r="M445" s="657"/>
      <c r="O445" s="52"/>
    </row>
    <row r="446" spans="1:15">
      <c r="B446" s="652"/>
      <c r="J446" s="52"/>
      <c r="K446"/>
      <c r="L446" s="115"/>
      <c r="M446" s="657"/>
      <c r="O446" s="52"/>
    </row>
    <row r="447" spans="1:15">
      <c r="B447" s="445"/>
      <c r="J447" s="52"/>
      <c r="K447"/>
      <c r="L447" s="115"/>
      <c r="M447" s="657"/>
      <c r="O447" s="52"/>
    </row>
    <row r="448" spans="1:15">
      <c r="A448" s="1496" t="s">
        <v>515</v>
      </c>
      <c r="B448" s="1496"/>
      <c r="C448" s="1496"/>
      <c r="D448" s="1496"/>
      <c r="E448" s="1496"/>
      <c r="F448" s="1496"/>
      <c r="G448" s="1496"/>
      <c r="H448" s="1496"/>
      <c r="I448" s="1496"/>
      <c r="J448" s="1496"/>
      <c r="K448"/>
      <c r="L448" s="115"/>
      <c r="M448" s="657"/>
      <c r="O448" s="52"/>
    </row>
    <row r="449" spans="1:15">
      <c r="A449" s="461"/>
      <c r="B449" s="1547" t="s">
        <v>386</v>
      </c>
      <c r="C449" s="1547"/>
      <c r="D449" s="1547"/>
      <c r="E449" s="1548" t="s">
        <v>387</v>
      </c>
      <c r="F449" s="1547"/>
      <c r="G449" s="1547"/>
      <c r="H449" s="1548" t="s">
        <v>507</v>
      </c>
      <c r="I449" s="1547"/>
      <c r="J449" s="1547"/>
      <c r="K449"/>
      <c r="L449" s="115"/>
      <c r="M449" s="657"/>
      <c r="O449" s="52"/>
    </row>
    <row r="450" spans="1:15" ht="13.5" thickBot="1">
      <c r="A450" s="462" t="s">
        <v>516</v>
      </c>
      <c r="B450" s="518" t="s">
        <v>171</v>
      </c>
      <c r="C450" s="460" t="s">
        <v>47</v>
      </c>
      <c r="D450" s="460" t="s">
        <v>402</v>
      </c>
      <c r="E450" s="187" t="s">
        <v>171</v>
      </c>
      <c r="F450" s="460" t="s">
        <v>47</v>
      </c>
      <c r="G450" s="460" t="s">
        <v>402</v>
      </c>
      <c r="H450" s="187" t="s">
        <v>171</v>
      </c>
      <c r="I450" s="460" t="s">
        <v>47</v>
      </c>
      <c r="J450" s="460" t="s">
        <v>402</v>
      </c>
      <c r="K450"/>
      <c r="L450" s="115"/>
      <c r="M450" s="657"/>
      <c r="O450" s="52"/>
    </row>
    <row r="451" spans="1:15">
      <c r="A451" s="181" t="s">
        <v>403</v>
      </c>
      <c r="B451" s="517">
        <v>41</v>
      </c>
      <c r="C451" s="517">
        <v>34</v>
      </c>
      <c r="D451" s="517">
        <v>75</v>
      </c>
      <c r="E451" s="520">
        <v>31</v>
      </c>
      <c r="F451" s="517">
        <v>22</v>
      </c>
      <c r="G451" s="517">
        <v>53</v>
      </c>
      <c r="H451" s="520">
        <v>44</v>
      </c>
      <c r="I451" s="517">
        <v>39</v>
      </c>
      <c r="J451" s="517">
        <v>83</v>
      </c>
      <c r="K451"/>
      <c r="L451" s="115"/>
      <c r="M451" s="657"/>
      <c r="O451" s="52"/>
    </row>
    <row r="452" spans="1:15">
      <c r="A452" s="1" t="s">
        <v>509</v>
      </c>
      <c r="B452" s="3">
        <v>574</v>
      </c>
      <c r="C452" s="3">
        <v>309</v>
      </c>
      <c r="D452" s="3">
        <v>883</v>
      </c>
      <c r="E452" s="186">
        <v>287</v>
      </c>
      <c r="F452" s="185">
        <v>156</v>
      </c>
      <c r="G452" s="185">
        <v>443</v>
      </c>
      <c r="H452" s="186">
        <v>861</v>
      </c>
      <c r="I452" s="185">
        <v>465</v>
      </c>
      <c r="J452" s="185">
        <v>1326</v>
      </c>
      <c r="K452"/>
      <c r="L452" s="115"/>
      <c r="M452" s="657"/>
      <c r="O452" s="52"/>
    </row>
    <row r="453" spans="1:15">
      <c r="A453" s="1" t="s">
        <v>510</v>
      </c>
      <c r="B453" s="3">
        <v>14</v>
      </c>
      <c r="C453" s="3">
        <v>9</v>
      </c>
      <c r="D453" s="3">
        <v>12</v>
      </c>
      <c r="E453" s="186">
        <v>9</v>
      </c>
      <c r="F453" s="185">
        <v>7</v>
      </c>
      <c r="G453" s="185">
        <v>8</v>
      </c>
      <c r="H453" s="186">
        <v>20</v>
      </c>
      <c r="I453" s="185">
        <v>12</v>
      </c>
      <c r="J453" s="185">
        <v>16</v>
      </c>
      <c r="K453" s="185"/>
      <c r="L453" s="115"/>
      <c r="M453" s="657"/>
      <c r="O453" s="52"/>
    </row>
    <row r="454" spans="1:15">
      <c r="A454" s="184" t="s">
        <v>395</v>
      </c>
      <c r="B454" s="216">
        <v>0.56000000000000005</v>
      </c>
      <c r="C454" s="216">
        <v>0.75</v>
      </c>
      <c r="D454" s="216">
        <v>0.62</v>
      </c>
      <c r="E454" s="524">
        <v>0.66</v>
      </c>
      <c r="F454" s="525">
        <v>0.57999999999999996</v>
      </c>
      <c r="G454" s="525">
        <v>0.63</v>
      </c>
      <c r="H454" s="524">
        <v>0.59</v>
      </c>
      <c r="I454" s="525">
        <v>0.7</v>
      </c>
      <c r="J454" s="525">
        <v>0.63</v>
      </c>
      <c r="K454" s="525"/>
      <c r="L454" s="115"/>
      <c r="M454" s="657"/>
      <c r="O454" s="52"/>
    </row>
    <row r="455" spans="1:15">
      <c r="A455" s="184" t="s">
        <v>396</v>
      </c>
      <c r="B455" s="216">
        <v>0.19</v>
      </c>
      <c r="C455" s="216">
        <v>7.0000000000000007E-2</v>
      </c>
      <c r="D455" s="216">
        <v>0.15</v>
      </c>
      <c r="E455" s="524">
        <v>0.12</v>
      </c>
      <c r="F455" s="525">
        <v>0.09</v>
      </c>
      <c r="G455" s="525">
        <v>0.11</v>
      </c>
      <c r="H455" s="524">
        <v>0.17</v>
      </c>
      <c r="I455" s="525">
        <v>0.08</v>
      </c>
      <c r="J455" s="525">
        <v>0.14000000000000001</v>
      </c>
      <c r="K455" s="525"/>
      <c r="L455" s="115"/>
      <c r="M455" s="657"/>
      <c r="O455" s="52"/>
    </row>
    <row r="456" spans="1:15">
      <c r="A456" s="184" t="s">
        <v>523</v>
      </c>
      <c r="B456" s="216">
        <v>0.18</v>
      </c>
      <c r="C456" s="216">
        <v>0</v>
      </c>
      <c r="D456" s="216">
        <v>0.12</v>
      </c>
      <c r="E456" s="524">
        <v>0.01</v>
      </c>
      <c r="F456" s="525">
        <v>0</v>
      </c>
      <c r="G456" s="525">
        <v>0.01</v>
      </c>
      <c r="H456" s="524">
        <v>0.12</v>
      </c>
      <c r="I456" s="525">
        <v>0</v>
      </c>
      <c r="J456" s="525">
        <v>0.08</v>
      </c>
      <c r="K456" s="525"/>
      <c r="L456" s="115"/>
      <c r="M456" s="657"/>
      <c r="O456" s="52"/>
    </row>
    <row r="457" spans="1:15">
      <c r="A457" s="184" t="s">
        <v>520</v>
      </c>
      <c r="B457" s="216">
        <v>0.05</v>
      </c>
      <c r="C457" s="216">
        <v>0.1</v>
      </c>
      <c r="D457" s="216">
        <v>7.0000000000000007E-2</v>
      </c>
      <c r="E457" s="524">
        <v>0.03</v>
      </c>
      <c r="F457" s="525">
        <v>0.03</v>
      </c>
      <c r="G457" s="525">
        <v>0.03</v>
      </c>
      <c r="H457" s="524">
        <v>0.05</v>
      </c>
      <c r="I457" s="525">
        <v>0.08</v>
      </c>
      <c r="J457" s="525">
        <v>0.06</v>
      </c>
      <c r="K457" s="525"/>
      <c r="L457" s="115"/>
      <c r="M457" s="657"/>
      <c r="O457" s="52"/>
    </row>
    <row r="458" spans="1:15">
      <c r="A458" s="184" t="s">
        <v>522</v>
      </c>
      <c r="B458" s="216">
        <v>0</v>
      </c>
      <c r="C458" s="216">
        <v>0.04</v>
      </c>
      <c r="D458" s="216">
        <v>0.01</v>
      </c>
      <c r="E458" s="524">
        <v>0.11</v>
      </c>
      <c r="F458" s="525">
        <v>0.01</v>
      </c>
      <c r="G458" s="525">
        <v>0.08</v>
      </c>
      <c r="H458" s="524">
        <v>0.04</v>
      </c>
      <c r="I458" s="525">
        <v>0.03</v>
      </c>
      <c r="J458" s="525">
        <v>0.03</v>
      </c>
      <c r="K458" s="525"/>
      <c r="L458" s="115"/>
      <c r="M458" s="657"/>
      <c r="O458" s="52"/>
    </row>
    <row r="459" spans="1:15">
      <c r="A459" s="184" t="s">
        <v>521</v>
      </c>
      <c r="B459" s="216">
        <v>0</v>
      </c>
      <c r="C459" s="216">
        <v>0.01</v>
      </c>
      <c r="D459" s="216">
        <v>0</v>
      </c>
      <c r="E459" s="524">
        <v>0</v>
      </c>
      <c r="F459" s="525">
        <v>0.21</v>
      </c>
      <c r="G459" s="525">
        <v>7.0000000000000007E-2</v>
      </c>
      <c r="H459" s="524">
        <v>0</v>
      </c>
      <c r="I459" s="525">
        <v>0.08</v>
      </c>
      <c r="J459" s="525">
        <v>0.03</v>
      </c>
      <c r="K459" s="525"/>
      <c r="L459" s="115"/>
      <c r="M459" s="657"/>
      <c r="O459" s="52"/>
    </row>
    <row r="460" spans="1:15" ht="13.5" customHeight="1">
      <c r="A460" s="184" t="s">
        <v>517</v>
      </c>
      <c r="B460" s="216">
        <v>0.01</v>
      </c>
      <c r="C460" s="216">
        <v>0.01</v>
      </c>
      <c r="D460" s="216">
        <v>0.01</v>
      </c>
      <c r="E460" s="524">
        <v>0.06</v>
      </c>
      <c r="F460" s="525">
        <v>0.02</v>
      </c>
      <c r="G460" s="525">
        <v>0.05</v>
      </c>
      <c r="H460" s="524">
        <v>0.02</v>
      </c>
      <c r="I460" s="525">
        <v>0.02</v>
      </c>
      <c r="J460" s="525">
        <v>0.02</v>
      </c>
      <c r="K460" s="525"/>
      <c r="L460" s="115"/>
      <c r="M460" s="657"/>
      <c r="O460" s="52"/>
    </row>
    <row r="461" spans="1:15" ht="13.5" customHeight="1">
      <c r="A461" s="184" t="s">
        <v>519</v>
      </c>
      <c r="B461" s="216">
        <v>0</v>
      </c>
      <c r="C461" s="216">
        <v>0.01</v>
      </c>
      <c r="D461" s="216">
        <v>0</v>
      </c>
      <c r="E461" s="524">
        <v>0</v>
      </c>
      <c r="F461" s="525">
        <v>0.03</v>
      </c>
      <c r="G461" s="525">
        <v>0.01</v>
      </c>
      <c r="H461" s="524">
        <v>0</v>
      </c>
      <c r="I461" s="525">
        <v>0.01</v>
      </c>
      <c r="J461" s="525">
        <v>0</v>
      </c>
      <c r="K461" s="525"/>
      <c r="L461" s="115"/>
      <c r="M461" s="657"/>
      <c r="O461" s="52"/>
    </row>
    <row r="462" spans="1:15" ht="13.5" customHeight="1">
      <c r="A462" s="184" t="s">
        <v>987</v>
      </c>
      <c r="B462" s="216">
        <v>0.01</v>
      </c>
      <c r="C462" s="216">
        <v>0</v>
      </c>
      <c r="D462" s="216">
        <v>0.01</v>
      </c>
      <c r="E462" s="524">
        <v>0</v>
      </c>
      <c r="F462" s="525">
        <v>0</v>
      </c>
      <c r="G462" s="525">
        <v>0</v>
      </c>
      <c r="H462" s="524">
        <v>0.01</v>
      </c>
      <c r="I462" s="525">
        <v>0</v>
      </c>
      <c r="J462" s="525">
        <v>0</v>
      </c>
      <c r="K462" s="525"/>
      <c r="L462" s="115"/>
      <c r="M462" s="657"/>
      <c r="O462" s="52"/>
    </row>
    <row r="463" spans="1:15" ht="13.5" customHeight="1">
      <c r="A463" s="184" t="s">
        <v>518</v>
      </c>
      <c r="B463" s="216">
        <v>0</v>
      </c>
      <c r="C463" s="216">
        <v>0.01</v>
      </c>
      <c r="D463" s="216">
        <v>0</v>
      </c>
      <c r="E463" s="524">
        <v>0</v>
      </c>
      <c r="F463" s="525">
        <v>0.03</v>
      </c>
      <c r="G463" s="525">
        <v>0.01</v>
      </c>
      <c r="H463" s="524">
        <v>0</v>
      </c>
      <c r="I463" s="525">
        <v>0.01</v>
      </c>
      <c r="J463" s="525">
        <v>0</v>
      </c>
      <c r="K463" s="525"/>
      <c r="L463" s="115"/>
      <c r="M463" s="657"/>
      <c r="O463" s="52"/>
    </row>
    <row r="464" spans="1:15" ht="13.5" customHeight="1">
      <c r="A464" s="184"/>
      <c r="B464" s="3"/>
      <c r="C464" s="3"/>
      <c r="D464" s="3"/>
      <c r="E464" s="185"/>
      <c r="F464" s="185"/>
      <c r="G464" s="185"/>
      <c r="H464" s="185"/>
      <c r="I464" s="185"/>
      <c r="J464" s="185"/>
      <c r="K464" s="185"/>
      <c r="L464" s="115"/>
      <c r="M464" s="657"/>
      <c r="O464" s="52"/>
    </row>
    <row r="465" spans="1:15" ht="13.5" customHeight="1">
      <c r="A465" s="183" t="s">
        <v>416</v>
      </c>
      <c r="B465" s="3"/>
      <c r="C465" s="3"/>
      <c r="D465" s="3"/>
      <c r="E465" s="185"/>
      <c r="F465" s="185"/>
      <c r="G465" s="185"/>
      <c r="H465" s="185"/>
      <c r="I465" s="185"/>
      <c r="J465" s="185"/>
      <c r="K465" s="185"/>
      <c r="L465" s="115"/>
      <c r="M465" s="657"/>
      <c r="O465" s="52"/>
    </row>
    <row r="466" spans="1:15">
      <c r="A466" s="184"/>
      <c r="B466" s="445"/>
      <c r="J466" s="52"/>
      <c r="K466" s="52"/>
      <c r="L466" s="115"/>
      <c r="M466" s="657"/>
      <c r="O466" s="52"/>
    </row>
    <row r="467" spans="1:15">
      <c r="B467" s="445"/>
      <c r="J467" s="52"/>
      <c r="K467" s="52"/>
      <c r="L467" s="115"/>
      <c r="M467" s="657"/>
      <c r="O467" s="52"/>
    </row>
    <row r="468" spans="1:15">
      <c r="B468" s="652"/>
      <c r="J468" s="52"/>
      <c r="K468" s="52"/>
      <c r="L468" s="115"/>
      <c r="M468" s="657"/>
      <c r="O468" s="52"/>
    </row>
    <row r="469" spans="1:15">
      <c r="A469" s="1569" t="s">
        <v>525</v>
      </c>
      <c r="B469" s="1569"/>
      <c r="C469" s="1569"/>
      <c r="D469" s="1569"/>
      <c r="J469" s="52"/>
      <c r="K469" s="52"/>
      <c r="L469" s="115"/>
      <c r="M469" s="657"/>
      <c r="O469" s="52"/>
    </row>
    <row r="470" spans="1:15" ht="13.5" thickBot="1">
      <c r="A470" s="462" t="s">
        <v>401</v>
      </c>
      <c r="B470" s="518" t="s">
        <v>171</v>
      </c>
      <c r="C470" s="460" t="s">
        <v>47</v>
      </c>
      <c r="D470" s="460" t="s">
        <v>402</v>
      </c>
      <c r="J470" s="52"/>
      <c r="K470" s="52"/>
      <c r="L470" s="115"/>
      <c r="M470" s="657"/>
      <c r="O470" s="52"/>
    </row>
    <row r="471" spans="1:15">
      <c r="A471" s="181" t="s">
        <v>403</v>
      </c>
      <c r="B471" s="517">
        <v>44</v>
      </c>
      <c r="C471" s="517">
        <v>42</v>
      </c>
      <c r="D471" s="517">
        <v>86</v>
      </c>
      <c r="J471" s="52"/>
      <c r="K471" s="52"/>
      <c r="L471" s="115"/>
      <c r="M471" s="657"/>
      <c r="O471" s="52"/>
    </row>
    <row r="472" spans="1:15">
      <c r="A472" s="1" t="s">
        <v>526</v>
      </c>
      <c r="B472" s="3">
        <v>1057</v>
      </c>
      <c r="C472" s="3">
        <v>597</v>
      </c>
      <c r="D472" s="3">
        <v>1654</v>
      </c>
      <c r="J472" s="52"/>
      <c r="K472" s="52"/>
      <c r="L472" s="115"/>
      <c r="M472" s="657"/>
      <c r="O472" s="52"/>
    </row>
    <row r="473" spans="1:15">
      <c r="A473" s="1" t="s">
        <v>527</v>
      </c>
      <c r="B473" s="3">
        <v>24</v>
      </c>
      <c r="C473" s="3">
        <v>14</v>
      </c>
      <c r="D473" s="3">
        <v>19</v>
      </c>
      <c r="J473" s="52"/>
      <c r="K473" s="52"/>
      <c r="L473" s="115"/>
      <c r="M473" s="657"/>
      <c r="O473" s="52"/>
    </row>
    <row r="474" spans="1:15">
      <c r="A474" t="s">
        <v>407</v>
      </c>
      <c r="B474" s="216">
        <v>0.51</v>
      </c>
      <c r="C474" s="216">
        <v>0.5</v>
      </c>
      <c r="D474" s="216">
        <v>0.51</v>
      </c>
      <c r="J474" s="52"/>
      <c r="K474" s="52"/>
      <c r="L474" s="115"/>
      <c r="M474" s="657"/>
      <c r="O474" s="52"/>
    </row>
    <row r="475" spans="1:15" ht="13.5" customHeight="1">
      <c r="A475" s="1" t="s">
        <v>408</v>
      </c>
      <c r="B475" s="216">
        <v>0.16</v>
      </c>
      <c r="C475" s="216">
        <v>0.32</v>
      </c>
      <c r="D475" s="216">
        <v>0.22</v>
      </c>
      <c r="J475" s="52"/>
      <c r="K475" s="52"/>
      <c r="L475" s="115"/>
      <c r="M475" s="657"/>
      <c r="O475" s="52"/>
    </row>
    <row r="476" spans="1:15" ht="13.5" customHeight="1">
      <c r="A476" s="1" t="s">
        <v>210</v>
      </c>
      <c r="B476" s="216">
        <v>0.13</v>
      </c>
      <c r="C476" s="216">
        <v>0.12</v>
      </c>
      <c r="D476" s="216">
        <v>0.13</v>
      </c>
      <c r="J476" s="52"/>
      <c r="K476" s="52"/>
      <c r="L476" s="115"/>
      <c r="M476" s="657"/>
      <c r="O476" s="52"/>
    </row>
    <row r="477" spans="1:15" ht="13.5" customHeight="1">
      <c r="A477" t="s">
        <v>409</v>
      </c>
      <c r="B477" s="216">
        <v>0.15</v>
      </c>
      <c r="C477" s="216">
        <v>0.01</v>
      </c>
      <c r="D477" s="216">
        <v>0.1</v>
      </c>
      <c r="J477" s="52"/>
      <c r="K477" s="52"/>
      <c r="L477" s="115"/>
      <c r="M477" s="657"/>
      <c r="O477" s="52"/>
    </row>
    <row r="478" spans="1:15" ht="13.5" customHeight="1">
      <c r="A478" t="s">
        <v>410</v>
      </c>
      <c r="B478" s="216">
        <v>0.05</v>
      </c>
      <c r="C478" s="216">
        <v>0.05</v>
      </c>
      <c r="D478" s="216">
        <v>0.05</v>
      </c>
      <c r="J478" s="52"/>
      <c r="K478" s="52"/>
      <c r="L478" s="115"/>
      <c r="M478" s="657"/>
      <c r="O478" s="52"/>
    </row>
    <row r="479" spans="1:15">
      <c r="B479" s="3"/>
      <c r="C479" s="3"/>
      <c r="D479" s="3"/>
      <c r="J479" s="52"/>
      <c r="K479" s="52"/>
      <c r="L479" s="115"/>
      <c r="M479" s="657"/>
      <c r="O479" s="52"/>
    </row>
    <row r="480" spans="1:15">
      <c r="A480" s="183" t="s">
        <v>416</v>
      </c>
      <c r="B480" s="3"/>
      <c r="C480" s="3"/>
      <c r="D480" s="3"/>
      <c r="J480" s="52"/>
      <c r="K480" s="52"/>
      <c r="L480" s="115"/>
      <c r="M480" s="657"/>
      <c r="O480" s="52"/>
    </row>
    <row r="481" spans="1:15">
      <c r="A481" s="1"/>
      <c r="B481" s="3"/>
      <c r="C481" s="3"/>
      <c r="D481" s="3"/>
      <c r="J481" s="52"/>
      <c r="K481" s="52"/>
      <c r="L481" s="115"/>
      <c r="M481" s="657"/>
      <c r="O481" s="52"/>
    </row>
    <row r="482" spans="1:15">
      <c r="A482" s="1"/>
      <c r="B482" s="3"/>
      <c r="C482" s="3"/>
      <c r="D482" s="3"/>
      <c r="J482" s="52"/>
      <c r="K482" s="52"/>
      <c r="L482" s="115"/>
      <c r="M482" s="657"/>
      <c r="O482" s="52"/>
    </row>
    <row r="483" spans="1:15">
      <c r="B483" s="445"/>
      <c r="J483" s="52"/>
      <c r="K483" s="52"/>
      <c r="L483" s="115"/>
      <c r="M483" s="657"/>
      <c r="O483" s="52"/>
    </row>
    <row r="484" spans="1:15">
      <c r="A484" s="437" t="s">
        <v>528</v>
      </c>
      <c r="B484" s="1438" t="s">
        <v>992</v>
      </c>
      <c r="C484" s="1438"/>
      <c r="D484" s="1438"/>
      <c r="J484" s="52"/>
      <c r="K484" s="52"/>
      <c r="L484" s="115"/>
      <c r="M484" s="657"/>
      <c r="O484" s="52"/>
    </row>
    <row r="485" spans="1:15" ht="26.25" thickBot="1">
      <c r="A485" s="462" t="s">
        <v>529</v>
      </c>
      <c r="B485" s="518" t="s">
        <v>171</v>
      </c>
      <c r="C485" s="460" t="s">
        <v>47</v>
      </c>
      <c r="D485" s="460" t="s">
        <v>402</v>
      </c>
      <c r="J485" s="52"/>
      <c r="K485" s="52"/>
      <c r="L485" s="115"/>
      <c r="M485" s="657"/>
      <c r="O485" s="52"/>
    </row>
    <row r="486" spans="1:15" ht="25.5">
      <c r="A486" s="181" t="s">
        <v>530</v>
      </c>
      <c r="B486" s="517">
        <v>34</v>
      </c>
      <c r="C486" s="517">
        <v>25</v>
      </c>
      <c r="D486" s="517">
        <v>59</v>
      </c>
      <c r="J486" s="52"/>
      <c r="K486" s="52"/>
      <c r="L486" s="115"/>
      <c r="M486" s="657"/>
      <c r="O486" s="52"/>
    </row>
    <row r="487" spans="1:15">
      <c r="A487" s="1" t="s">
        <v>526</v>
      </c>
      <c r="B487" s="3">
        <v>772</v>
      </c>
      <c r="C487" s="3">
        <v>396</v>
      </c>
      <c r="D487" s="80">
        <v>1168</v>
      </c>
      <c r="J487" s="52"/>
      <c r="K487" s="52"/>
      <c r="L487" s="115"/>
      <c r="M487" s="657"/>
      <c r="O487" s="52"/>
    </row>
    <row r="488" spans="1:15" ht="25.5">
      <c r="A488" s="182" t="s">
        <v>532</v>
      </c>
      <c r="B488" s="216">
        <v>0.43</v>
      </c>
      <c r="C488" s="216">
        <v>0.55000000000000004</v>
      </c>
      <c r="D488" s="216">
        <v>0.48</v>
      </c>
      <c r="J488" s="52"/>
      <c r="K488" s="52"/>
      <c r="L488" s="115"/>
      <c r="M488" s="657"/>
      <c r="O488" s="52"/>
    </row>
    <row r="489" spans="1:15">
      <c r="A489" s="1" t="s">
        <v>531</v>
      </c>
      <c r="B489" s="216">
        <v>0.18</v>
      </c>
      <c r="C489" s="216">
        <v>0.2</v>
      </c>
      <c r="D489" s="216">
        <v>0.18</v>
      </c>
      <c r="J489" s="52"/>
      <c r="K489" s="52"/>
      <c r="L489" s="115"/>
      <c r="M489" s="657"/>
      <c r="O489" s="52"/>
    </row>
    <row r="490" spans="1:15">
      <c r="A490" s="1" t="s">
        <v>988</v>
      </c>
      <c r="B490" s="216">
        <v>0.22</v>
      </c>
      <c r="C490" s="216">
        <v>7.0000000000000007E-2</v>
      </c>
      <c r="D490" s="216">
        <v>0.15</v>
      </c>
      <c r="J490" s="52"/>
      <c r="K490" s="52"/>
      <c r="L490" s="115"/>
      <c r="M490" s="657"/>
      <c r="O490" s="52"/>
    </row>
    <row r="491" spans="1:15" ht="25.5">
      <c r="A491" s="182" t="s">
        <v>534</v>
      </c>
      <c r="B491" s="216">
        <v>0.18</v>
      </c>
      <c r="C491" s="216">
        <v>0.03</v>
      </c>
      <c r="D491" s="216">
        <v>0.12</v>
      </c>
      <c r="J491" s="52"/>
      <c r="K491" s="52"/>
      <c r="L491" s="115"/>
      <c r="M491" s="657"/>
      <c r="O491" s="52"/>
    </row>
    <row r="492" spans="1:15">
      <c r="A492" s="182" t="s">
        <v>989</v>
      </c>
      <c r="B492" s="216">
        <v>7.0000000000000007E-2</v>
      </c>
      <c r="C492" s="216">
        <v>0.06</v>
      </c>
      <c r="D492" s="216">
        <v>7.0000000000000007E-2</v>
      </c>
      <c r="J492" s="52"/>
      <c r="K492" s="52"/>
      <c r="L492" s="115"/>
      <c r="M492" s="657"/>
      <c r="O492" s="52"/>
    </row>
    <row r="493" spans="1:15">
      <c r="A493" s="1" t="s">
        <v>533</v>
      </c>
      <c r="B493" s="216">
        <v>0.05</v>
      </c>
      <c r="C493" s="216">
        <v>0.03</v>
      </c>
      <c r="D493" s="216">
        <v>0.04</v>
      </c>
      <c r="J493" s="52"/>
      <c r="K493" s="52"/>
      <c r="L493" s="115"/>
      <c r="M493" s="657"/>
      <c r="O493" s="52"/>
    </row>
    <row r="494" spans="1:15" ht="13.5" customHeight="1">
      <c r="A494" s="1" t="s">
        <v>990</v>
      </c>
      <c r="B494" s="216">
        <v>0.03</v>
      </c>
      <c r="C494" s="216">
        <v>0.03</v>
      </c>
      <c r="D494" s="216">
        <v>0.04</v>
      </c>
      <c r="J494" s="52"/>
      <c r="K494" s="52"/>
      <c r="L494" s="115"/>
      <c r="M494" s="657"/>
      <c r="O494" s="52"/>
    </row>
    <row r="495" spans="1:15" ht="13.5" customHeight="1">
      <c r="A495" s="182" t="s">
        <v>535</v>
      </c>
      <c r="B495" s="216">
        <v>0</v>
      </c>
      <c r="C495" s="216">
        <v>0.03</v>
      </c>
      <c r="D495" s="216">
        <v>0.02</v>
      </c>
      <c r="J495" s="52"/>
      <c r="K495" s="52"/>
      <c r="L495" s="115"/>
      <c r="M495" s="657"/>
      <c r="O495" s="52"/>
    </row>
    <row r="496" spans="1:15" ht="13.5" customHeight="1">
      <c r="A496" s="1" t="s">
        <v>991</v>
      </c>
      <c r="B496" s="216">
        <v>0.03</v>
      </c>
      <c r="C496" s="216">
        <v>0</v>
      </c>
      <c r="D496" s="216">
        <v>0.02</v>
      </c>
      <c r="J496" s="52"/>
      <c r="K496" s="52"/>
      <c r="L496" s="115"/>
      <c r="M496" s="657"/>
      <c r="O496" s="52"/>
    </row>
    <row r="497" spans="1:15" ht="13.5" customHeight="1">
      <c r="A497" s="1" t="s">
        <v>142</v>
      </c>
      <c r="B497" s="216">
        <v>0.16</v>
      </c>
      <c r="C497" s="216">
        <v>0.23</v>
      </c>
      <c r="D497" s="216">
        <v>0.16</v>
      </c>
      <c r="J497" s="52"/>
      <c r="K497" s="52"/>
      <c r="L497" s="115"/>
      <c r="M497" s="657"/>
      <c r="O497" s="52"/>
    </row>
    <row r="498" spans="1:15">
      <c r="A498" s="1"/>
      <c r="B498" s="3"/>
      <c r="C498" s="3"/>
      <c r="D498" s="3"/>
      <c r="J498" s="52"/>
      <c r="K498" s="52"/>
      <c r="L498" s="115"/>
      <c r="M498" s="657"/>
      <c r="O498" s="52"/>
    </row>
    <row r="499" spans="1:15">
      <c r="A499" s="183" t="s">
        <v>416</v>
      </c>
      <c r="B499" s="3"/>
      <c r="C499" s="3"/>
      <c r="D499" s="3"/>
      <c r="J499" s="52"/>
      <c r="K499" s="52"/>
      <c r="L499" s="115"/>
      <c r="M499" s="657"/>
      <c r="O499" s="52"/>
    </row>
    <row r="500" spans="1:15">
      <c r="B500" s="445"/>
      <c r="J500" s="52"/>
      <c r="K500" s="52"/>
      <c r="L500" s="115"/>
      <c r="M500" s="657"/>
      <c r="O500" s="52"/>
    </row>
    <row r="501" spans="1:15">
      <c r="B501" s="652"/>
      <c r="J501" s="52"/>
      <c r="K501" s="52"/>
      <c r="L501" s="115"/>
      <c r="M501" s="657"/>
      <c r="O501" s="52"/>
    </row>
    <row r="502" spans="1:15">
      <c r="B502" s="445"/>
      <c r="J502" s="52"/>
      <c r="K502" s="52"/>
      <c r="L502" s="115"/>
      <c r="M502" s="657"/>
      <c r="O502" s="52"/>
    </row>
    <row r="503" spans="1:15">
      <c r="A503" s="1454" t="s">
        <v>536</v>
      </c>
      <c r="B503" s="1454"/>
      <c r="C503" s="1454"/>
      <c r="D503" s="1454"/>
      <c r="J503" s="52"/>
      <c r="K503" s="52"/>
      <c r="L503" s="115"/>
      <c r="M503" s="657"/>
      <c r="O503" s="52"/>
    </row>
    <row r="504" spans="1:15" ht="13.5" thickBot="1">
      <c r="A504" s="462" t="s">
        <v>537</v>
      </c>
      <c r="B504" s="518" t="s">
        <v>171</v>
      </c>
      <c r="C504" s="460" t="s">
        <v>47</v>
      </c>
      <c r="D504" s="460" t="s">
        <v>402</v>
      </c>
      <c r="J504" s="52"/>
      <c r="K504" s="52"/>
      <c r="L504" s="115"/>
      <c r="M504" s="657"/>
      <c r="O504" s="52"/>
    </row>
    <row r="505" spans="1:15" ht="25.5">
      <c r="A505" s="181" t="s">
        <v>530</v>
      </c>
      <c r="B505" s="517">
        <v>34</v>
      </c>
      <c r="C505" s="517">
        <v>25</v>
      </c>
      <c r="D505" s="517">
        <v>59</v>
      </c>
      <c r="J505" s="52"/>
      <c r="K505" s="52"/>
      <c r="L505" s="115"/>
      <c r="M505" s="657"/>
      <c r="O505" s="52"/>
    </row>
    <row r="506" spans="1:15" ht="27" customHeight="1">
      <c r="A506" s="1" t="s">
        <v>538</v>
      </c>
      <c r="B506" s="216">
        <v>0.81</v>
      </c>
      <c r="C506" s="216">
        <v>0.92</v>
      </c>
      <c r="D506" s="216">
        <v>0.86</v>
      </c>
      <c r="J506" s="52"/>
      <c r="K506" s="52"/>
      <c r="L506" s="115"/>
      <c r="M506" s="657"/>
      <c r="O506" s="52"/>
    </row>
    <row r="507" spans="1:15" ht="13.5" customHeight="1">
      <c r="A507" s="1" t="s">
        <v>539</v>
      </c>
      <c r="B507" s="216">
        <v>0</v>
      </c>
      <c r="C507" s="216">
        <v>0</v>
      </c>
      <c r="D507" s="216">
        <v>0</v>
      </c>
      <c r="J507" s="52"/>
      <c r="K507" s="52"/>
      <c r="L507" s="115"/>
      <c r="M507" s="657"/>
      <c r="O507" s="52"/>
    </row>
    <row r="508" spans="1:15" ht="13.5" customHeight="1">
      <c r="A508" s="1" t="s">
        <v>540</v>
      </c>
      <c r="B508" s="216">
        <v>0.09</v>
      </c>
      <c r="C508" s="216">
        <v>0.04</v>
      </c>
      <c r="D508" s="216">
        <v>7.0000000000000007E-2</v>
      </c>
      <c r="J508" s="52"/>
      <c r="K508" s="52"/>
      <c r="L508" s="115"/>
      <c r="M508" s="657"/>
      <c r="O508" s="52"/>
    </row>
    <row r="509" spans="1:15" ht="27" customHeight="1">
      <c r="A509" s="1" t="s">
        <v>541</v>
      </c>
      <c r="B509" s="216">
        <v>0.09</v>
      </c>
      <c r="C509" s="216">
        <v>0.04</v>
      </c>
      <c r="D509" s="216">
        <v>7.0000000000000007E-2</v>
      </c>
      <c r="J509" s="52"/>
      <c r="K509" s="52"/>
      <c r="L509" s="115"/>
      <c r="M509" s="657"/>
      <c r="O509" s="52"/>
    </row>
    <row r="510" spans="1:15" ht="13.5" customHeight="1">
      <c r="A510" s="1"/>
      <c r="B510" s="3"/>
      <c r="C510" s="3"/>
      <c r="D510" s="3"/>
      <c r="J510" s="52"/>
      <c r="K510" s="52"/>
      <c r="L510" s="115"/>
      <c r="M510" s="657"/>
      <c r="O510" s="52"/>
    </row>
    <row r="511" spans="1:15">
      <c r="A511" s="183" t="s">
        <v>416</v>
      </c>
      <c r="B511" s="3"/>
      <c r="C511" s="3"/>
      <c r="D511" s="3"/>
      <c r="J511" s="52"/>
      <c r="K511" s="52"/>
      <c r="L511" s="115"/>
      <c r="M511" s="657"/>
      <c r="O511" s="52"/>
    </row>
    <row r="512" spans="1:15">
      <c r="A512" s="1"/>
      <c r="B512" s="3"/>
      <c r="C512" s="3"/>
      <c r="D512" s="3"/>
      <c r="J512" s="52"/>
      <c r="K512" s="52"/>
      <c r="L512" s="115"/>
      <c r="M512" s="657"/>
      <c r="N512"/>
    </row>
    <row r="513" spans="1:14">
      <c r="A513" s="1"/>
      <c r="B513" s="3"/>
      <c r="C513" s="3"/>
      <c r="D513" s="3"/>
      <c r="J513" s="52"/>
      <c r="K513" s="52"/>
      <c r="L513" s="115"/>
      <c r="M513" s="657"/>
      <c r="N513"/>
    </row>
    <row r="514" spans="1:14">
      <c r="A514" s="1"/>
      <c r="B514" s="3"/>
      <c r="C514" s="3"/>
      <c r="D514" s="3"/>
      <c r="J514" s="52"/>
      <c r="K514" s="52"/>
      <c r="L514" s="115"/>
      <c r="M514" s="657"/>
      <c r="N514"/>
    </row>
    <row r="515" spans="1:14" ht="25.5">
      <c r="A515" s="454" t="s">
        <v>542</v>
      </c>
      <c r="B515" s="353" t="s">
        <v>992</v>
      </c>
      <c r="J515" s="52"/>
      <c r="K515" s="52"/>
      <c r="L515" s="115"/>
      <c r="M515" s="657"/>
      <c r="N515"/>
    </row>
    <row r="516" spans="1:14" ht="13.5" thickBot="1">
      <c r="A516" s="462" t="s">
        <v>543</v>
      </c>
      <c r="B516" s="460" t="s">
        <v>402</v>
      </c>
      <c r="J516" s="52"/>
      <c r="K516" s="52"/>
      <c r="L516" s="115"/>
      <c r="M516" s="657"/>
      <c r="N516"/>
    </row>
    <row r="517" spans="1:14">
      <c r="A517" s="437" t="s">
        <v>544</v>
      </c>
      <c r="B517" s="353">
        <v>51</v>
      </c>
      <c r="J517" s="52"/>
      <c r="K517" s="52"/>
      <c r="L517" s="115"/>
      <c r="M517" s="657"/>
      <c r="N517"/>
    </row>
    <row r="518" spans="1:14" ht="25.5">
      <c r="A518" s="728" t="s">
        <v>993</v>
      </c>
      <c r="B518" s="216">
        <v>0.4</v>
      </c>
      <c r="J518" s="52"/>
      <c r="K518" s="52"/>
      <c r="L518" s="115"/>
      <c r="M518" s="657"/>
      <c r="N518"/>
    </row>
    <row r="519" spans="1:14">
      <c r="A519" s="180" t="s">
        <v>541</v>
      </c>
      <c r="B519" s="216">
        <v>0.15</v>
      </c>
      <c r="J519" s="52"/>
      <c r="K519" s="52"/>
      <c r="L519" s="115"/>
      <c r="M519" s="657"/>
      <c r="N519"/>
    </row>
    <row r="520" spans="1:14">
      <c r="A520" s="180" t="s">
        <v>994</v>
      </c>
      <c r="B520" s="216">
        <v>0.14000000000000001</v>
      </c>
      <c r="J520" s="52"/>
      <c r="K520" s="52"/>
      <c r="L520" s="115"/>
      <c r="M520" s="657"/>
      <c r="N520"/>
    </row>
    <row r="521" spans="1:14">
      <c r="A521" s="180" t="s">
        <v>997</v>
      </c>
      <c r="B521" s="216">
        <v>0.11</v>
      </c>
      <c r="J521" s="52"/>
      <c r="K521" s="52"/>
      <c r="L521" s="115"/>
      <c r="M521" s="657"/>
      <c r="N521"/>
    </row>
    <row r="522" spans="1:14">
      <c r="A522" s="180" t="s">
        <v>995</v>
      </c>
      <c r="B522" s="527">
        <v>0.06</v>
      </c>
      <c r="J522" s="52"/>
      <c r="K522" s="52"/>
      <c r="L522" s="115"/>
      <c r="M522" s="657"/>
      <c r="N522"/>
    </row>
    <row r="523" spans="1:14">
      <c r="A523" s="180" t="s">
        <v>996</v>
      </c>
      <c r="B523" s="527">
        <v>0.01</v>
      </c>
      <c r="J523" s="52"/>
      <c r="K523" s="52"/>
      <c r="L523" s="115"/>
      <c r="M523" s="657"/>
      <c r="N523"/>
    </row>
    <row r="524" spans="1:14">
      <c r="A524" s="180" t="s">
        <v>142</v>
      </c>
      <c r="B524" s="527">
        <v>0.11</v>
      </c>
      <c r="J524" s="52"/>
      <c r="K524" s="52"/>
      <c r="L524" s="115"/>
      <c r="M524" s="657"/>
      <c r="N524"/>
    </row>
    <row r="525" spans="1:14">
      <c r="A525" s="437" t="s">
        <v>545</v>
      </c>
      <c r="B525" s="353">
        <v>0</v>
      </c>
      <c r="J525" s="52"/>
      <c r="K525" s="52"/>
      <c r="L525" s="115"/>
      <c r="M525" s="657"/>
      <c r="N525"/>
    </row>
    <row r="526" spans="1:14">
      <c r="A526" s="437" t="s">
        <v>546</v>
      </c>
      <c r="B526" s="353">
        <v>4</v>
      </c>
      <c r="J526" s="52"/>
      <c r="K526" s="52"/>
      <c r="L526" s="115"/>
      <c r="M526" s="657"/>
      <c r="N526"/>
    </row>
    <row r="527" spans="1:14">
      <c r="A527" s="180" t="s">
        <v>995</v>
      </c>
      <c r="B527" s="527">
        <v>0.65</v>
      </c>
      <c r="J527" s="52"/>
      <c r="K527" s="52"/>
      <c r="L527" s="115"/>
      <c r="M527" s="657"/>
      <c r="N527"/>
    </row>
    <row r="528" spans="1:14" ht="25.5">
      <c r="A528" s="728" t="s">
        <v>993</v>
      </c>
      <c r="B528" s="527">
        <v>0.16</v>
      </c>
      <c r="J528" s="52"/>
      <c r="K528" s="52"/>
      <c r="L528" s="115"/>
      <c r="M528" s="657"/>
      <c r="N528"/>
    </row>
    <row r="529" spans="1:15" ht="13.5" customHeight="1">
      <c r="A529" s="180" t="s">
        <v>142</v>
      </c>
      <c r="B529" s="527">
        <v>0.16</v>
      </c>
      <c r="J529" s="52"/>
      <c r="K529" s="52"/>
      <c r="L529" s="115"/>
      <c r="M529" s="657"/>
      <c r="N529"/>
    </row>
    <row r="530" spans="1:15" ht="38.25" customHeight="1">
      <c r="A530" s="666" t="s">
        <v>547</v>
      </c>
      <c r="B530" s="353">
        <v>4</v>
      </c>
      <c r="J530" s="52"/>
      <c r="K530" s="52"/>
      <c r="L530" s="115"/>
      <c r="M530" s="657"/>
      <c r="N530"/>
    </row>
    <row r="531" spans="1:15" ht="13.5" customHeight="1">
      <c r="A531" s="180" t="s">
        <v>541</v>
      </c>
      <c r="B531" s="527">
        <v>0.79</v>
      </c>
      <c r="J531" s="52"/>
      <c r="K531" s="52"/>
      <c r="L531" s="115"/>
      <c r="M531" s="657"/>
      <c r="O531" s="52"/>
    </row>
    <row r="532" spans="1:15" ht="13.5" customHeight="1">
      <c r="A532" s="180" t="s">
        <v>142</v>
      </c>
      <c r="B532" s="527">
        <v>0.21</v>
      </c>
      <c r="J532" s="52"/>
      <c r="K532" s="52"/>
      <c r="L532" s="115"/>
      <c r="M532" s="657"/>
      <c r="O532" s="52"/>
    </row>
    <row r="533" spans="1:15" ht="27" customHeight="1">
      <c r="A533" s="180"/>
      <c r="B533" s="52"/>
      <c r="J533" s="52"/>
      <c r="K533" s="52"/>
      <c r="L533" s="115"/>
      <c r="M533" s="657"/>
      <c r="O533" s="52"/>
    </row>
    <row r="534" spans="1:15" ht="27" customHeight="1">
      <c r="A534" s="53" t="s">
        <v>416</v>
      </c>
      <c r="B534" s="52"/>
      <c r="J534" s="52"/>
      <c r="K534" s="52"/>
      <c r="L534" s="115"/>
      <c r="M534" s="657"/>
      <c r="O534" s="52"/>
    </row>
    <row r="535" spans="1:15">
      <c r="B535" s="445"/>
      <c r="J535" s="52"/>
      <c r="K535" s="52"/>
      <c r="L535" s="115"/>
      <c r="M535" s="657"/>
      <c r="O535" s="52"/>
    </row>
    <row r="536" spans="1:15">
      <c r="B536" s="652"/>
      <c r="J536" s="52"/>
      <c r="K536" s="52"/>
      <c r="L536" s="115"/>
      <c r="M536" s="657"/>
      <c r="O536" s="52"/>
    </row>
    <row r="537" spans="1:15">
      <c r="B537" s="445"/>
      <c r="J537" s="52"/>
      <c r="K537" s="52"/>
      <c r="L537" s="115"/>
      <c r="M537" s="657"/>
      <c r="O537" s="52"/>
    </row>
    <row r="538" spans="1:15">
      <c r="A538" s="437" t="s">
        <v>548</v>
      </c>
      <c r="B538" s="1438" t="s">
        <v>992</v>
      </c>
      <c r="C538" s="1438"/>
      <c r="D538" s="1438"/>
      <c r="J538" s="52"/>
      <c r="K538" s="52"/>
      <c r="L538" s="115"/>
      <c r="M538" s="657"/>
      <c r="O538" s="52"/>
    </row>
    <row r="539" spans="1:15" ht="26.25" thickBot="1">
      <c r="A539" s="462" t="s">
        <v>549</v>
      </c>
      <c r="B539" s="518" t="s">
        <v>171</v>
      </c>
      <c r="C539" s="460" t="s">
        <v>47</v>
      </c>
      <c r="D539" s="460" t="s">
        <v>402</v>
      </c>
      <c r="J539" s="52"/>
      <c r="K539" s="52"/>
      <c r="L539" s="115"/>
      <c r="M539" s="657"/>
      <c r="O539" s="52"/>
    </row>
    <row r="540" spans="1:15" ht="25.5">
      <c r="A540" s="181" t="s">
        <v>550</v>
      </c>
      <c r="B540" s="517">
        <v>8</v>
      </c>
      <c r="C540" s="517">
        <v>15</v>
      </c>
      <c r="D540" s="517">
        <v>23</v>
      </c>
      <c r="J540" s="52"/>
      <c r="K540" s="52"/>
      <c r="L540" s="115"/>
      <c r="M540" s="657"/>
      <c r="O540" s="52"/>
    </row>
    <row r="541" spans="1:15">
      <c r="A541" s="182" t="s">
        <v>526</v>
      </c>
      <c r="B541" s="3">
        <v>326</v>
      </c>
      <c r="C541" s="3">
        <v>246</v>
      </c>
      <c r="D541" s="3">
        <v>572</v>
      </c>
      <c r="J541" s="52"/>
      <c r="K541" s="52"/>
      <c r="L541" s="115"/>
      <c r="M541" s="657"/>
      <c r="O541" s="52"/>
    </row>
    <row r="542" spans="1:15" ht="25.5">
      <c r="A542" s="182" t="s">
        <v>551</v>
      </c>
      <c r="B542" s="216">
        <v>0.38</v>
      </c>
      <c r="C542" s="216">
        <v>0.28999999999999998</v>
      </c>
      <c r="D542" s="216">
        <v>0.32</v>
      </c>
      <c r="J542" s="52"/>
      <c r="K542" s="52"/>
      <c r="L542" s="115"/>
      <c r="M542" s="657"/>
      <c r="O542" s="52"/>
    </row>
    <row r="543" spans="1:15">
      <c r="A543" s="182" t="s">
        <v>531</v>
      </c>
      <c r="B543" s="216">
        <v>0.25</v>
      </c>
      <c r="C543" s="216">
        <v>0.36</v>
      </c>
      <c r="D543" s="216">
        <v>0.32</v>
      </c>
      <c r="J543" s="52"/>
      <c r="K543" s="52"/>
      <c r="L543" s="115"/>
      <c r="M543" s="657"/>
      <c r="O543" s="52"/>
    </row>
    <row r="544" spans="1:15" ht="13.5" customHeight="1">
      <c r="A544" s="182" t="s">
        <v>555</v>
      </c>
      <c r="B544" s="216">
        <v>0.25</v>
      </c>
      <c r="C544" s="216">
        <v>0.21</v>
      </c>
      <c r="D544" s="216">
        <v>0.23</v>
      </c>
      <c r="J544" s="52"/>
      <c r="K544" s="52"/>
      <c r="L544" s="115"/>
      <c r="M544" s="657"/>
      <c r="O544" s="52"/>
    </row>
    <row r="545" spans="1:15" ht="13.5" customHeight="1">
      <c r="A545" s="182" t="s">
        <v>552</v>
      </c>
      <c r="B545" s="3" t="s">
        <v>178</v>
      </c>
      <c r="C545" s="216">
        <v>7.0000000000000007E-2</v>
      </c>
      <c r="D545" s="216">
        <v>0.05</v>
      </c>
      <c r="J545" s="52"/>
      <c r="K545" s="52"/>
      <c r="L545" s="115"/>
      <c r="M545" s="657"/>
      <c r="O545" s="52"/>
    </row>
    <row r="546" spans="1:15" ht="13.5" customHeight="1">
      <c r="A546" s="182" t="s">
        <v>553</v>
      </c>
      <c r="B546" s="3" t="s">
        <v>178</v>
      </c>
      <c r="C546" s="216">
        <v>7.0000000000000007E-2</v>
      </c>
      <c r="D546" s="216">
        <v>0.05</v>
      </c>
      <c r="J546" s="52"/>
      <c r="K546" s="52"/>
      <c r="L546" s="115"/>
      <c r="M546" s="657"/>
      <c r="O546" s="52"/>
    </row>
    <row r="547" spans="1:15" ht="13.5" customHeight="1">
      <c r="A547" s="182" t="s">
        <v>554</v>
      </c>
      <c r="B547" s="216">
        <v>0.13</v>
      </c>
      <c r="C547" s="3" t="s">
        <v>178</v>
      </c>
      <c r="D547" s="216">
        <v>0.05</v>
      </c>
      <c r="J547" s="52"/>
      <c r="K547" s="52"/>
      <c r="L547" s="115"/>
      <c r="M547" s="657"/>
      <c r="O547" s="52"/>
    </row>
    <row r="548" spans="1:15">
      <c r="A548" s="182"/>
      <c r="B548" s="3"/>
      <c r="C548" s="3"/>
      <c r="D548" s="3"/>
      <c r="J548" s="52"/>
      <c r="K548" s="52"/>
      <c r="L548" s="115"/>
      <c r="M548" s="657"/>
      <c r="O548" s="52"/>
    </row>
    <row r="549" spans="1:15">
      <c r="A549" s="53" t="s">
        <v>416</v>
      </c>
      <c r="B549" s="3"/>
      <c r="C549" s="3"/>
      <c r="D549" s="3"/>
      <c r="J549" s="52"/>
      <c r="K549" s="52"/>
      <c r="L549" s="115"/>
      <c r="M549" s="657"/>
      <c r="O549" s="52"/>
    </row>
    <row r="550" spans="1:15">
      <c r="B550" s="445"/>
      <c r="J550" s="52"/>
      <c r="K550" s="52"/>
      <c r="L550" s="115"/>
      <c r="M550" s="657"/>
      <c r="O550" s="52"/>
    </row>
    <row r="551" spans="1:15">
      <c r="B551" s="652"/>
      <c r="J551" s="52"/>
      <c r="K551" s="52"/>
      <c r="L551" s="115"/>
      <c r="M551" s="657"/>
      <c r="O551" s="52"/>
    </row>
    <row r="552" spans="1:15">
      <c r="B552" s="445"/>
      <c r="J552" s="52"/>
      <c r="K552" s="52"/>
      <c r="L552" s="115"/>
      <c r="M552" s="657"/>
      <c r="O552" s="52"/>
    </row>
    <row r="553" spans="1:15">
      <c r="A553" s="1454" t="s">
        <v>556</v>
      </c>
      <c r="B553" s="1454"/>
      <c r="C553" s="1454"/>
      <c r="D553" s="1454"/>
      <c r="J553" s="52"/>
      <c r="K553" s="52"/>
      <c r="L553" s="115"/>
      <c r="M553" s="657"/>
      <c r="O553" s="52"/>
    </row>
    <row r="554" spans="1:15" ht="26.25" thickBot="1">
      <c r="A554" s="462" t="s">
        <v>557</v>
      </c>
      <c r="B554" s="518" t="s">
        <v>171</v>
      </c>
      <c r="C554" s="460" t="s">
        <v>47</v>
      </c>
      <c r="D554" s="460" t="s">
        <v>402</v>
      </c>
      <c r="J554" s="52"/>
      <c r="K554" s="52"/>
      <c r="L554" s="115"/>
      <c r="M554" s="657"/>
      <c r="O554" s="52"/>
    </row>
    <row r="555" spans="1:15">
      <c r="A555" s="181" t="s">
        <v>998</v>
      </c>
      <c r="B555" s="517">
        <v>9</v>
      </c>
      <c r="C555" s="517">
        <v>14</v>
      </c>
      <c r="D555" s="517">
        <v>23</v>
      </c>
      <c r="J555" s="52"/>
      <c r="K555" s="52"/>
      <c r="L555" s="115"/>
      <c r="M555" s="657"/>
      <c r="O555" s="52"/>
    </row>
    <row r="556" spans="1:15" ht="13.5" customHeight="1">
      <c r="A556" s="1" t="s">
        <v>538</v>
      </c>
      <c r="B556" s="216">
        <v>0.25</v>
      </c>
      <c r="C556" s="216">
        <v>0.3</v>
      </c>
      <c r="D556" s="216">
        <v>0.28000000000000003</v>
      </c>
      <c r="J556" s="52"/>
      <c r="K556" s="52"/>
      <c r="L556" s="115"/>
      <c r="M556" s="657"/>
      <c r="O556" s="52"/>
    </row>
    <row r="557" spans="1:15" ht="13.5" customHeight="1">
      <c r="A557" s="1" t="s">
        <v>539</v>
      </c>
      <c r="B557" s="216">
        <v>0.25</v>
      </c>
      <c r="C557" s="216">
        <v>0.22</v>
      </c>
      <c r="D557" s="216">
        <v>0.23</v>
      </c>
      <c r="J557" s="52"/>
      <c r="K557" s="52"/>
      <c r="L557" s="115"/>
      <c r="M557" s="657"/>
      <c r="O557" s="52"/>
    </row>
    <row r="558" spans="1:15" ht="13.5" customHeight="1">
      <c r="A558" s="1" t="s">
        <v>540</v>
      </c>
      <c r="B558" s="216">
        <v>0.13</v>
      </c>
      <c r="C558" s="216">
        <v>0.17</v>
      </c>
      <c r="D558" s="216">
        <v>0.15</v>
      </c>
      <c r="J558" s="52"/>
      <c r="K558" s="52"/>
      <c r="L558" s="115"/>
      <c r="M558" s="657"/>
      <c r="O558" s="52"/>
    </row>
    <row r="559" spans="1:15">
      <c r="A559" s="1" t="s">
        <v>541</v>
      </c>
      <c r="B559" s="216">
        <v>0.38</v>
      </c>
      <c r="C559" s="216">
        <v>0.3</v>
      </c>
      <c r="D559" s="216">
        <v>0.33</v>
      </c>
      <c r="J559" s="52"/>
      <c r="K559" s="52"/>
      <c r="L559" s="115"/>
      <c r="M559" s="657"/>
      <c r="O559" s="52"/>
    </row>
    <row r="560" spans="1:15">
      <c r="A560" s="1"/>
      <c r="B560" s="3"/>
      <c r="C560" s="3"/>
      <c r="D560" s="3"/>
      <c r="J560" s="52"/>
      <c r="K560" s="52"/>
      <c r="L560" s="115"/>
      <c r="M560" s="657"/>
      <c r="O560" s="52"/>
    </row>
    <row r="561" spans="1:15">
      <c r="A561" s="53" t="s">
        <v>416</v>
      </c>
      <c r="B561" s="3"/>
      <c r="C561" s="3"/>
      <c r="D561" s="3"/>
      <c r="J561" s="52"/>
      <c r="K561" s="52"/>
      <c r="L561" s="115"/>
      <c r="M561" s="657"/>
      <c r="O561" s="52"/>
    </row>
    <row r="562" spans="1:15">
      <c r="A562" s="1"/>
      <c r="B562" s="3"/>
      <c r="C562" s="3"/>
      <c r="D562" s="3"/>
      <c r="J562" s="52"/>
      <c r="K562" s="52"/>
      <c r="L562" s="115"/>
      <c r="M562" s="657"/>
      <c r="N562"/>
    </row>
    <row r="563" spans="1:15">
      <c r="A563" s="1"/>
      <c r="B563" s="3"/>
      <c r="C563" s="3"/>
      <c r="D563" s="3"/>
      <c r="J563" s="52"/>
      <c r="K563" s="52"/>
      <c r="L563" s="115"/>
      <c r="M563" s="657"/>
      <c r="N563"/>
    </row>
    <row r="564" spans="1:15">
      <c r="A564" s="1"/>
      <c r="B564" s="3"/>
      <c r="C564" s="3"/>
      <c r="D564" s="3"/>
      <c r="J564" s="52"/>
      <c r="K564" s="52"/>
      <c r="L564" s="115"/>
      <c r="M564" s="657"/>
      <c r="N564"/>
    </row>
    <row r="565" spans="1:15" ht="38.25">
      <c r="A565" s="454" t="s">
        <v>558</v>
      </c>
      <c r="B565" s="538" t="s">
        <v>999</v>
      </c>
      <c r="J565" s="52"/>
      <c r="K565" s="52"/>
      <c r="L565" s="115"/>
      <c r="M565" s="657"/>
      <c r="N565"/>
    </row>
    <row r="566" spans="1:15" ht="13.5" thickBot="1">
      <c r="A566" s="462" t="s">
        <v>543</v>
      </c>
      <c r="B566" s="460" t="s">
        <v>402</v>
      </c>
      <c r="J566" s="52"/>
      <c r="K566" s="52"/>
      <c r="L566" s="115"/>
      <c r="M566" s="657"/>
      <c r="N566"/>
    </row>
    <row r="567" spans="1:15">
      <c r="A567" s="437" t="s">
        <v>544</v>
      </c>
      <c r="B567" s="353">
        <v>12</v>
      </c>
      <c r="J567" s="52"/>
      <c r="K567" s="52"/>
      <c r="L567" s="115"/>
      <c r="M567" s="657"/>
      <c r="N567"/>
    </row>
    <row r="568" spans="1:15">
      <c r="A568" s="180" t="s">
        <v>1000</v>
      </c>
      <c r="B568" s="3">
        <v>3</v>
      </c>
      <c r="J568" s="52"/>
      <c r="K568" s="52"/>
      <c r="L568" s="115"/>
      <c r="M568" s="657"/>
      <c r="N568"/>
    </row>
    <row r="569" spans="1:15">
      <c r="A569" s="180" t="s">
        <v>995</v>
      </c>
      <c r="B569" s="3">
        <v>2</v>
      </c>
      <c r="J569" s="52"/>
      <c r="K569" s="52"/>
      <c r="L569" s="115"/>
      <c r="M569" s="657"/>
      <c r="N569"/>
    </row>
    <row r="570" spans="1:15" ht="25.5">
      <c r="A570" s="728" t="s">
        <v>1001</v>
      </c>
      <c r="B570" s="3">
        <v>2</v>
      </c>
      <c r="J570" s="52"/>
      <c r="K570" s="52"/>
      <c r="L570" s="115"/>
      <c r="M570" s="657"/>
      <c r="N570"/>
    </row>
    <row r="571" spans="1:15">
      <c r="A571" s="180" t="s">
        <v>541</v>
      </c>
      <c r="B571" s="3">
        <v>2</v>
      </c>
      <c r="J571" s="52"/>
      <c r="K571" s="52"/>
      <c r="L571" s="115"/>
      <c r="M571" s="657"/>
      <c r="N571"/>
    </row>
    <row r="572" spans="1:15">
      <c r="A572" s="180" t="s">
        <v>142</v>
      </c>
      <c r="B572" s="3">
        <v>3</v>
      </c>
      <c r="J572" s="52"/>
      <c r="K572" s="52"/>
      <c r="L572" s="115"/>
      <c r="M572" s="657"/>
      <c r="N572"/>
    </row>
    <row r="573" spans="1:15">
      <c r="A573" s="437" t="s">
        <v>545</v>
      </c>
      <c r="B573" s="353">
        <v>2</v>
      </c>
      <c r="J573" s="52"/>
      <c r="K573" s="52"/>
      <c r="L573" s="115"/>
      <c r="M573" s="657"/>
      <c r="N573"/>
    </row>
    <row r="574" spans="1:15">
      <c r="A574" s="180" t="s">
        <v>1002</v>
      </c>
      <c r="B574" s="3">
        <v>1</v>
      </c>
      <c r="J574" s="52"/>
      <c r="K574" s="52"/>
      <c r="L574" s="115"/>
      <c r="M574" s="657"/>
      <c r="N574"/>
    </row>
    <row r="575" spans="1:15">
      <c r="A575" s="180" t="s">
        <v>1003</v>
      </c>
      <c r="B575" s="3">
        <v>1</v>
      </c>
      <c r="J575" s="52"/>
      <c r="K575" s="52"/>
      <c r="L575" s="115"/>
      <c r="M575" s="657"/>
      <c r="N575"/>
    </row>
    <row r="576" spans="1:15">
      <c r="A576" s="437" t="s">
        <v>546</v>
      </c>
      <c r="B576" s="353">
        <v>4</v>
      </c>
      <c r="J576" s="52"/>
      <c r="K576" s="52"/>
      <c r="L576" s="115"/>
      <c r="M576" s="657"/>
      <c r="N576"/>
    </row>
    <row r="577" spans="1:13" ht="13.5" customHeight="1">
      <c r="A577" s="180" t="s">
        <v>995</v>
      </c>
      <c r="B577" s="3">
        <v>3</v>
      </c>
      <c r="J577" s="52"/>
      <c r="K577" s="52"/>
      <c r="L577" s="115"/>
      <c r="M577" s="657"/>
    </row>
    <row r="578" spans="1:13" ht="13.5" customHeight="1">
      <c r="A578" s="728" t="s">
        <v>1001</v>
      </c>
      <c r="B578" s="3">
        <v>1</v>
      </c>
      <c r="J578" s="52"/>
      <c r="K578" s="52"/>
      <c r="L578" s="115"/>
      <c r="M578" s="657"/>
    </row>
    <row r="579" spans="1:13" ht="13.5" customHeight="1">
      <c r="A579" s="437" t="s">
        <v>1004</v>
      </c>
      <c r="B579" s="353">
        <v>5</v>
      </c>
      <c r="J579" s="52"/>
      <c r="K579" s="52"/>
      <c r="L579" s="115"/>
      <c r="M579" s="657"/>
    </row>
    <row r="580" spans="1:13" ht="13.5" customHeight="1">
      <c r="A580" s="180" t="s">
        <v>1004</v>
      </c>
      <c r="B580" s="3">
        <v>5</v>
      </c>
      <c r="J580" s="52"/>
      <c r="K580" s="52"/>
      <c r="L580" s="115"/>
      <c r="M580" s="657"/>
    </row>
    <row r="581" spans="1:13" ht="13.5" customHeight="1">
      <c r="B581" s="445"/>
      <c r="J581" s="52"/>
      <c r="K581" s="52"/>
      <c r="L581" s="115"/>
      <c r="M581" s="657"/>
    </row>
    <row r="582" spans="1:13">
      <c r="A582" s="53" t="s">
        <v>416</v>
      </c>
      <c r="B582" s="445"/>
      <c r="J582" s="52"/>
      <c r="K582" s="52"/>
      <c r="L582" s="115"/>
      <c r="M582" s="657"/>
    </row>
    <row r="583" spans="1:13">
      <c r="A583" s="53"/>
      <c r="B583" s="652"/>
      <c r="J583" s="52"/>
      <c r="K583" s="52"/>
      <c r="L583" s="115"/>
      <c r="M583" s="657"/>
    </row>
    <row r="584" spans="1:13">
      <c r="A584" s="53"/>
      <c r="B584" s="652"/>
      <c r="J584" s="52"/>
      <c r="K584" s="52"/>
      <c r="L584" s="115"/>
      <c r="M584" s="657"/>
    </row>
    <row r="585" spans="1:13">
      <c r="B585" s="445"/>
      <c r="J585" s="52"/>
      <c r="K585" s="52"/>
      <c r="L585" s="115"/>
      <c r="M585" s="657"/>
    </row>
    <row r="586" spans="1:13">
      <c r="A586" s="1439" t="s">
        <v>559</v>
      </c>
      <c r="B586" s="1439"/>
      <c r="C586" s="1439"/>
      <c r="D586" s="1439"/>
      <c r="E586" s="1439"/>
      <c r="F586" s="1439"/>
      <c r="G586" s="1439"/>
      <c r="H586" s="1439"/>
      <c r="I586" s="1439"/>
      <c r="J586" s="52"/>
      <c r="K586" s="52"/>
      <c r="L586" s="115"/>
      <c r="M586" s="657"/>
    </row>
    <row r="587" spans="1:13">
      <c r="A587" s="1454" t="s">
        <v>560</v>
      </c>
      <c r="B587" s="1454"/>
      <c r="C587" s="1454"/>
      <c r="D587" s="1454"/>
      <c r="J587" s="52"/>
      <c r="K587" s="52"/>
      <c r="L587" s="115"/>
      <c r="M587" s="657"/>
    </row>
    <row r="588" spans="1:13" ht="13.5" thickBot="1">
      <c r="A588" s="460"/>
      <c r="B588" s="460" t="s">
        <v>424</v>
      </c>
      <c r="C588" s="460" t="s">
        <v>425</v>
      </c>
      <c r="D588" s="460" t="s">
        <v>69</v>
      </c>
      <c r="J588" s="52"/>
      <c r="K588" s="52"/>
      <c r="L588" s="115"/>
      <c r="M588" s="657"/>
    </row>
    <row r="589" spans="1:13">
      <c r="A589" s="455" t="s">
        <v>150</v>
      </c>
      <c r="B589" s="517">
        <v>98</v>
      </c>
      <c r="C589" s="517">
        <v>153</v>
      </c>
      <c r="D589" s="517">
        <v>251</v>
      </c>
      <c r="E589" s="175"/>
      <c r="J589" s="52"/>
      <c r="K589" s="52"/>
      <c r="L589" s="115"/>
      <c r="M589" s="657"/>
    </row>
    <row r="590" spans="1:13">
      <c r="A590" s="172" t="s">
        <v>561</v>
      </c>
      <c r="B590" s="171">
        <v>0.53</v>
      </c>
      <c r="C590" s="171">
        <v>0.74</v>
      </c>
      <c r="D590" s="171">
        <v>0.65</v>
      </c>
      <c r="E590" s="179"/>
      <c r="F590" s="179"/>
      <c r="G590" s="179"/>
      <c r="J590" s="52"/>
      <c r="K590" s="52"/>
      <c r="L590" s="115"/>
      <c r="M590" s="657"/>
    </row>
    <row r="591" spans="1:13">
      <c r="A591" s="172" t="s">
        <v>562</v>
      </c>
      <c r="B591" s="171">
        <v>0.31</v>
      </c>
      <c r="C591" s="171">
        <v>0.21</v>
      </c>
      <c r="D591" s="171">
        <v>0.25</v>
      </c>
      <c r="E591" s="179"/>
      <c r="F591" s="179"/>
      <c r="G591" s="179"/>
      <c r="J591" s="52"/>
      <c r="K591" s="52"/>
      <c r="L591" s="115"/>
      <c r="M591" s="657"/>
    </row>
    <row r="592" spans="1:13" ht="13.5" customHeight="1">
      <c r="A592" s="172" t="s">
        <v>563</v>
      </c>
      <c r="B592" s="171">
        <v>0.08</v>
      </c>
      <c r="C592" s="171">
        <v>0.04</v>
      </c>
      <c r="D592" s="171">
        <v>0.06</v>
      </c>
      <c r="E592" s="179"/>
      <c r="F592" s="179"/>
      <c r="G592" s="179"/>
      <c r="J592" s="52"/>
      <c r="K592" s="52"/>
      <c r="L592" s="115"/>
      <c r="M592" s="657"/>
    </row>
    <row r="593" spans="1:13" ht="13.5" customHeight="1">
      <c r="A593" s="172" t="s">
        <v>564</v>
      </c>
      <c r="B593" s="171">
        <v>0.05</v>
      </c>
      <c r="C593" s="171">
        <v>0.01</v>
      </c>
      <c r="D593" s="171">
        <v>0.03</v>
      </c>
      <c r="E593" s="179"/>
      <c r="F593" s="179"/>
      <c r="G593" s="179"/>
      <c r="J593" s="52"/>
      <c r="K593" s="52"/>
      <c r="L593" s="115"/>
      <c r="M593" s="657"/>
    </row>
    <row r="594" spans="1:13" ht="13.5" customHeight="1">
      <c r="A594" s="172" t="s">
        <v>524</v>
      </c>
      <c r="B594" s="171">
        <v>0.03</v>
      </c>
      <c r="C594" s="171">
        <v>0</v>
      </c>
      <c r="D594" s="171">
        <v>0.01</v>
      </c>
      <c r="E594" s="179"/>
      <c r="F594" s="179"/>
      <c r="G594" s="179"/>
      <c r="J594" s="52"/>
      <c r="K594" s="52"/>
      <c r="L594" s="115"/>
      <c r="M594" s="657"/>
    </row>
    <row r="595" spans="1:13" ht="13.5" customHeight="1">
      <c r="B595" s="445"/>
      <c r="J595" s="52"/>
      <c r="K595" s="52"/>
      <c r="L595" s="115"/>
      <c r="M595" s="657"/>
    </row>
    <row r="596" spans="1:13">
      <c r="A596" s="78" t="s">
        <v>565</v>
      </c>
      <c r="B596" s="445"/>
      <c r="J596" s="52"/>
      <c r="K596" s="52"/>
      <c r="L596" s="115"/>
      <c r="M596" s="657"/>
    </row>
    <row r="597" spans="1:13">
      <c r="A597" s="53" t="s">
        <v>428</v>
      </c>
      <c r="B597" s="445"/>
      <c r="J597" s="52"/>
      <c r="K597" s="52"/>
      <c r="L597" s="115"/>
      <c r="M597" s="657"/>
    </row>
    <row r="598" spans="1:13">
      <c r="B598" s="445"/>
      <c r="J598" s="52"/>
      <c r="K598" s="52"/>
      <c r="L598" s="115"/>
      <c r="M598" s="657"/>
    </row>
    <row r="599" spans="1:13">
      <c r="B599" s="652"/>
      <c r="J599" s="52"/>
      <c r="K599" s="52"/>
      <c r="L599" s="115"/>
      <c r="M599" s="657"/>
    </row>
    <row r="600" spans="1:13">
      <c r="B600" s="445"/>
      <c r="J600" s="52"/>
      <c r="K600" s="52"/>
      <c r="L600" s="115"/>
      <c r="M600" s="657"/>
    </row>
    <row r="601" spans="1:13">
      <c r="A601" s="1454" t="s">
        <v>566</v>
      </c>
      <c r="B601" s="1454"/>
      <c r="C601" s="1454"/>
      <c r="D601" s="1454"/>
      <c r="J601" s="52"/>
      <c r="K601" s="52"/>
      <c r="L601" s="115"/>
      <c r="M601" s="657"/>
    </row>
    <row r="602" spans="1:13" ht="13.5" thickBot="1">
      <c r="A602" s="460"/>
      <c r="B602" s="460" t="s">
        <v>424</v>
      </c>
      <c r="C602" s="460" t="s">
        <v>425</v>
      </c>
      <c r="D602" s="460" t="s">
        <v>69</v>
      </c>
      <c r="J602" s="52"/>
      <c r="K602" s="52"/>
      <c r="L602" s="115"/>
      <c r="M602" s="657"/>
    </row>
    <row r="603" spans="1:13">
      <c r="A603" s="455" t="s">
        <v>150</v>
      </c>
      <c r="B603" s="517">
        <v>90</v>
      </c>
      <c r="C603" s="517">
        <v>151</v>
      </c>
      <c r="D603" s="517">
        <v>241</v>
      </c>
      <c r="E603" s="71"/>
      <c r="J603" s="52"/>
      <c r="K603" s="52"/>
      <c r="L603" s="115"/>
      <c r="M603" s="657"/>
    </row>
    <row r="604" spans="1:13">
      <c r="A604" s="172" t="s">
        <v>567</v>
      </c>
      <c r="B604" s="171">
        <v>0.9</v>
      </c>
      <c r="C604" s="171">
        <v>0.94</v>
      </c>
      <c r="D604" s="171">
        <v>0.92</v>
      </c>
      <c r="J604" s="52"/>
      <c r="K604" s="52"/>
      <c r="L604" s="115"/>
      <c r="M604" s="657"/>
    </row>
    <row r="605" spans="1:13">
      <c r="A605" s="172" t="s">
        <v>568</v>
      </c>
      <c r="B605" s="171">
        <v>0.09</v>
      </c>
      <c r="C605" s="171">
        <v>0.06</v>
      </c>
      <c r="D605" s="171">
        <v>7.0000000000000007E-2</v>
      </c>
      <c r="J605" s="52"/>
      <c r="K605" s="52"/>
      <c r="L605" s="115"/>
      <c r="M605" s="657"/>
    </row>
    <row r="606" spans="1:13" ht="13.5" customHeight="1">
      <c r="A606" s="172" t="s">
        <v>541</v>
      </c>
      <c r="B606" s="171">
        <v>0.01</v>
      </c>
      <c r="C606" s="171">
        <v>0</v>
      </c>
      <c r="D606" s="171">
        <v>0</v>
      </c>
      <c r="J606" s="52"/>
      <c r="K606" s="52"/>
      <c r="L606" s="115"/>
      <c r="M606" s="657"/>
    </row>
    <row r="607" spans="1:13" ht="13.5" customHeight="1">
      <c r="A607" s="172"/>
      <c r="B607" s="171"/>
      <c r="C607" s="171"/>
      <c r="D607" s="171"/>
      <c r="J607" s="52"/>
      <c r="K607" s="52"/>
      <c r="L607" s="115"/>
      <c r="M607" s="657"/>
    </row>
    <row r="608" spans="1:13" ht="13.5" customHeight="1">
      <c r="A608" s="78" t="s">
        <v>146</v>
      </c>
      <c r="B608" s="171"/>
      <c r="C608" s="171"/>
      <c r="D608" s="171"/>
      <c r="J608" s="52"/>
      <c r="K608" s="52"/>
      <c r="L608" s="115"/>
      <c r="M608" s="657"/>
    </row>
    <row r="609" spans="1:13" ht="13.5" customHeight="1">
      <c r="A609" s="78" t="s">
        <v>1065</v>
      </c>
      <c r="B609" s="171"/>
      <c r="C609" s="171"/>
      <c r="D609" s="171"/>
      <c r="J609" s="52"/>
      <c r="K609" s="52"/>
      <c r="L609" s="115"/>
      <c r="M609" s="657"/>
    </row>
    <row r="610" spans="1:13">
      <c r="A610" s="78" t="s">
        <v>1064</v>
      </c>
      <c r="B610"/>
      <c r="C610"/>
      <c r="D610"/>
      <c r="J610" s="52"/>
      <c r="K610" s="52"/>
      <c r="L610" s="115"/>
      <c r="M610" s="657"/>
    </row>
    <row r="611" spans="1:13">
      <c r="A611" s="53" t="s">
        <v>428</v>
      </c>
      <c r="B611" s="445"/>
      <c r="J611" s="52"/>
      <c r="K611" s="52"/>
      <c r="L611" s="115"/>
      <c r="M611" s="657"/>
    </row>
    <row r="612" spans="1:13">
      <c r="A612" s="53"/>
      <c r="B612" s="445"/>
      <c r="J612" s="52"/>
      <c r="K612" s="52"/>
      <c r="L612" s="115"/>
      <c r="M612" s="657"/>
    </row>
    <row r="613" spans="1:13">
      <c r="A613" s="53"/>
      <c r="B613" s="652"/>
      <c r="J613" s="52"/>
      <c r="K613" s="52"/>
      <c r="L613" s="115"/>
      <c r="M613" s="657"/>
    </row>
    <row r="614" spans="1:13">
      <c r="B614" s="445"/>
      <c r="J614" s="52"/>
      <c r="K614" s="52"/>
      <c r="L614" s="115"/>
      <c r="M614" s="657"/>
    </row>
    <row r="615" spans="1:13">
      <c r="A615" s="1454" t="s">
        <v>569</v>
      </c>
      <c r="B615" s="1454"/>
      <c r="C615" s="1454"/>
      <c r="D615" s="1454"/>
      <c r="J615" s="52"/>
      <c r="K615" s="52"/>
      <c r="L615" s="115"/>
      <c r="M615" s="657"/>
    </row>
    <row r="616" spans="1:13" ht="13.5" thickBot="1">
      <c r="A616" s="460"/>
      <c r="B616" s="460" t="s">
        <v>424</v>
      </c>
      <c r="C616" s="460" t="s">
        <v>425</v>
      </c>
      <c r="D616" s="460" t="s">
        <v>69</v>
      </c>
      <c r="E616" s="71"/>
      <c r="J616" s="52"/>
      <c r="K616" s="52"/>
      <c r="L616" s="115"/>
      <c r="M616" s="657"/>
    </row>
    <row r="617" spans="1:13">
      <c r="A617" s="455" t="s">
        <v>150</v>
      </c>
      <c r="B617" s="517">
        <v>97</v>
      </c>
      <c r="C617" s="517">
        <v>153</v>
      </c>
      <c r="D617" s="517">
        <v>251</v>
      </c>
      <c r="E617" s="71"/>
      <c r="J617" s="52"/>
      <c r="K617" s="52"/>
      <c r="L617" s="115"/>
      <c r="M617" s="657"/>
    </row>
    <row r="618" spans="1:13">
      <c r="A618" s="172" t="s">
        <v>570</v>
      </c>
      <c r="B618" s="171">
        <v>0.37</v>
      </c>
      <c r="C618" s="171">
        <v>0.51</v>
      </c>
      <c r="D618" s="171">
        <v>0.45</v>
      </c>
      <c r="J618" s="52"/>
      <c r="K618" s="52"/>
      <c r="L618" s="115"/>
      <c r="M618" s="657"/>
    </row>
    <row r="619" spans="1:13" ht="13.5" customHeight="1">
      <c r="A619" s="172" t="s">
        <v>562</v>
      </c>
      <c r="B619" s="171">
        <v>0.24</v>
      </c>
      <c r="C619" s="171">
        <v>0.35</v>
      </c>
      <c r="D619" s="171">
        <v>0.31</v>
      </c>
      <c r="J619" s="52"/>
      <c r="K619" s="52"/>
      <c r="L619" s="115"/>
      <c r="M619" s="657"/>
    </row>
    <row r="620" spans="1:13" ht="13.5" customHeight="1">
      <c r="A620" s="172" t="s">
        <v>563</v>
      </c>
      <c r="B620" s="171">
        <v>0.14000000000000001</v>
      </c>
      <c r="C620" s="171">
        <v>0.12</v>
      </c>
      <c r="D620" s="171">
        <v>0.13</v>
      </c>
      <c r="J620" s="52"/>
      <c r="K620" s="52"/>
      <c r="L620" s="115"/>
      <c r="M620" s="657"/>
    </row>
    <row r="621" spans="1:13" ht="13.5" customHeight="1">
      <c r="A621" s="172" t="s">
        <v>571</v>
      </c>
      <c r="B621" s="171">
        <v>0.2</v>
      </c>
      <c r="C621" s="171">
        <v>0.03</v>
      </c>
      <c r="D621" s="171">
        <v>0.09</v>
      </c>
      <c r="J621" s="52"/>
      <c r="K621" s="52"/>
      <c r="L621" s="115"/>
      <c r="M621" s="657"/>
    </row>
    <row r="622" spans="1:13" ht="13.5" customHeight="1">
      <c r="A622" s="1" t="s">
        <v>541</v>
      </c>
      <c r="B622" s="171">
        <v>0.03</v>
      </c>
      <c r="C622" s="171">
        <v>0</v>
      </c>
      <c r="D622" s="171">
        <v>0.01</v>
      </c>
      <c r="J622" s="52"/>
      <c r="K622" s="52"/>
      <c r="L622" s="115"/>
      <c r="M622" s="657"/>
    </row>
    <row r="623" spans="1:13">
      <c r="B623" s="445"/>
      <c r="J623" s="52"/>
      <c r="K623" s="52"/>
      <c r="L623" s="115"/>
      <c r="M623" s="657"/>
    </row>
    <row r="624" spans="1:13">
      <c r="A624" s="53" t="s">
        <v>428</v>
      </c>
      <c r="B624" s="445"/>
      <c r="J624" s="52"/>
      <c r="K624" s="52"/>
      <c r="L624" s="115"/>
      <c r="M624" s="657"/>
    </row>
    <row r="625" spans="1:13">
      <c r="A625" s="53"/>
      <c r="B625" s="445"/>
      <c r="J625" s="52"/>
      <c r="K625" s="52"/>
      <c r="L625" s="115"/>
      <c r="M625" s="657"/>
    </row>
    <row r="626" spans="1:13">
      <c r="A626" s="53"/>
      <c r="B626" s="652"/>
      <c r="J626" s="52"/>
      <c r="K626" s="52"/>
      <c r="L626" s="115"/>
      <c r="M626" s="657"/>
    </row>
    <row r="627" spans="1:13">
      <c r="B627" s="445"/>
      <c r="J627" s="52"/>
      <c r="K627" s="52"/>
      <c r="L627" s="115"/>
      <c r="M627" s="657"/>
    </row>
    <row r="628" spans="1:13">
      <c r="A628" s="1454" t="s">
        <v>572</v>
      </c>
      <c r="B628" s="1454"/>
      <c r="C628" s="1454"/>
      <c r="D628" s="1454"/>
      <c r="J628" s="52"/>
      <c r="K628" s="52"/>
      <c r="L628" s="115"/>
      <c r="M628" s="657"/>
    </row>
    <row r="629" spans="1:13" ht="13.5" thickBot="1">
      <c r="A629" s="460"/>
      <c r="B629" s="460" t="s">
        <v>424</v>
      </c>
      <c r="C629" s="460" t="s">
        <v>425</v>
      </c>
      <c r="D629" s="460" t="s">
        <v>69</v>
      </c>
      <c r="J629" s="52"/>
      <c r="K629" s="52"/>
      <c r="L629" s="115"/>
      <c r="M629" s="657"/>
    </row>
    <row r="630" spans="1:13">
      <c r="A630" s="455" t="s">
        <v>150</v>
      </c>
      <c r="B630" s="517">
        <v>74</v>
      </c>
      <c r="C630" s="517">
        <v>148</v>
      </c>
      <c r="D630" s="517">
        <v>222</v>
      </c>
      <c r="J630" s="52"/>
      <c r="K630" s="52"/>
      <c r="L630" s="115"/>
      <c r="M630" s="657"/>
    </row>
    <row r="631" spans="1:13" ht="13.5" customHeight="1">
      <c r="A631" s="172" t="s">
        <v>538</v>
      </c>
      <c r="B631" s="171">
        <v>0.65</v>
      </c>
      <c r="C631" s="171">
        <v>0.66</v>
      </c>
      <c r="D631" s="171">
        <v>0.66</v>
      </c>
      <c r="E631" s="71"/>
      <c r="J631" s="52"/>
      <c r="K631" s="52"/>
      <c r="L631" s="115"/>
      <c r="M631" s="657"/>
    </row>
    <row r="632" spans="1:13" ht="13.5" customHeight="1">
      <c r="A632" s="172" t="s">
        <v>539</v>
      </c>
      <c r="B632" s="171">
        <v>0.22</v>
      </c>
      <c r="C632" s="171">
        <v>0.34</v>
      </c>
      <c r="D632" s="171">
        <v>0.3</v>
      </c>
      <c r="J632" s="52"/>
      <c r="K632" s="52"/>
      <c r="L632" s="115"/>
      <c r="M632" s="657"/>
    </row>
    <row r="633" spans="1:13" ht="13.5" customHeight="1">
      <c r="A633" s="172" t="s">
        <v>541</v>
      </c>
      <c r="B633" s="171">
        <v>0.12</v>
      </c>
      <c r="C633" s="171">
        <v>0</v>
      </c>
      <c r="D633" s="171">
        <v>0.04</v>
      </c>
      <c r="J633" s="52"/>
      <c r="K633" s="52"/>
      <c r="L633" s="115"/>
      <c r="M633" s="657"/>
    </row>
    <row r="634" spans="1:13" ht="13.5" customHeight="1">
      <c r="B634" s="445"/>
      <c r="J634" s="52"/>
      <c r="K634" s="52"/>
      <c r="L634" s="115"/>
      <c r="M634" s="657"/>
    </row>
    <row r="635" spans="1:13">
      <c r="A635" s="78" t="s">
        <v>1066</v>
      </c>
      <c r="B635" s="445"/>
      <c r="J635" s="52"/>
      <c r="K635" s="52"/>
      <c r="L635" s="115"/>
      <c r="M635" s="657"/>
    </row>
    <row r="636" spans="1:13">
      <c r="A636" s="53" t="s">
        <v>428</v>
      </c>
      <c r="B636" s="445"/>
      <c r="J636" s="52"/>
      <c r="K636" s="52"/>
      <c r="L636" s="115"/>
      <c r="M636" s="657"/>
    </row>
    <row r="637" spans="1:13">
      <c r="A637" s="53"/>
      <c r="B637" s="445"/>
      <c r="J637" s="52"/>
      <c r="K637" s="52"/>
      <c r="L637" s="115"/>
      <c r="M637" s="657"/>
    </row>
    <row r="638" spans="1:13">
      <c r="A638" s="53"/>
      <c r="B638" s="652"/>
      <c r="J638" s="52"/>
      <c r="K638" s="52"/>
      <c r="L638" s="115"/>
      <c r="M638" s="657"/>
    </row>
    <row r="639" spans="1:13">
      <c r="B639" s="445"/>
      <c r="J639" s="52"/>
      <c r="K639" s="52"/>
      <c r="L639" s="115"/>
      <c r="M639" s="657"/>
    </row>
    <row r="640" spans="1:13">
      <c r="A640" s="1454" t="s">
        <v>573</v>
      </c>
      <c r="B640" s="1454"/>
      <c r="C640" s="1454"/>
      <c r="D640" s="1454"/>
      <c r="J640" s="52"/>
      <c r="K640" s="52"/>
      <c r="L640" s="115"/>
      <c r="M640" s="657"/>
    </row>
    <row r="641" spans="1:13" ht="13.5" thickBot="1">
      <c r="A641" s="460"/>
      <c r="B641" s="460" t="s">
        <v>424</v>
      </c>
      <c r="C641" s="460" t="s">
        <v>425</v>
      </c>
      <c r="D641" s="460" t="s">
        <v>69</v>
      </c>
      <c r="J641" s="52"/>
      <c r="K641" s="52"/>
      <c r="L641" s="115"/>
      <c r="M641" s="657"/>
    </row>
    <row r="642" spans="1:13">
      <c r="A642" s="455" t="s">
        <v>150</v>
      </c>
      <c r="B642" s="517">
        <v>98</v>
      </c>
      <c r="C642" s="517">
        <v>153</v>
      </c>
      <c r="D642" s="517">
        <v>251</v>
      </c>
      <c r="J642" s="52"/>
      <c r="K642" s="52"/>
      <c r="L642" s="115"/>
      <c r="M642" s="657"/>
    </row>
    <row r="643" spans="1:13">
      <c r="A643" s="172" t="s">
        <v>570</v>
      </c>
      <c r="B643" s="171">
        <v>0.2</v>
      </c>
      <c r="C643" s="171">
        <v>0.42</v>
      </c>
      <c r="D643" s="171">
        <v>0.34</v>
      </c>
      <c r="J643" s="52"/>
      <c r="K643" s="52"/>
      <c r="L643" s="115"/>
      <c r="M643" s="657"/>
    </row>
    <row r="644" spans="1:13">
      <c r="A644" s="172" t="s">
        <v>574</v>
      </c>
      <c r="B644" s="171">
        <v>0.32</v>
      </c>
      <c r="C644" s="171">
        <v>0.26</v>
      </c>
      <c r="D644" s="171">
        <v>0.28000000000000003</v>
      </c>
      <c r="J644" s="52"/>
      <c r="K644" s="52"/>
      <c r="L644" s="115"/>
      <c r="M644" s="657"/>
    </row>
    <row r="645" spans="1:13" ht="13.5" customHeight="1">
      <c r="A645" s="172" t="s">
        <v>563</v>
      </c>
      <c r="B645" s="171">
        <v>0.16</v>
      </c>
      <c r="C645" s="171">
        <v>0.25</v>
      </c>
      <c r="D645" s="171">
        <v>0.22</v>
      </c>
      <c r="J645" s="52"/>
      <c r="K645" s="52"/>
      <c r="L645" s="115"/>
      <c r="M645" s="657"/>
    </row>
    <row r="646" spans="1:13" ht="13.5" customHeight="1">
      <c r="A646" s="172" t="s">
        <v>571</v>
      </c>
      <c r="B646" s="171">
        <v>0.28999999999999998</v>
      </c>
      <c r="C646" s="171">
        <v>7.0000000000000007E-2</v>
      </c>
      <c r="D646" s="171">
        <v>0.16</v>
      </c>
      <c r="J646" s="52"/>
      <c r="K646" s="52"/>
      <c r="L646" s="115"/>
      <c r="M646" s="657"/>
    </row>
    <row r="647" spans="1:13" ht="13.5" customHeight="1">
      <c r="A647" s="172" t="s">
        <v>524</v>
      </c>
      <c r="B647" s="171">
        <v>0.03</v>
      </c>
      <c r="C647" s="171">
        <v>0</v>
      </c>
      <c r="D647" s="171">
        <v>0.01</v>
      </c>
      <c r="J647" s="52"/>
      <c r="K647" s="52"/>
      <c r="L647" s="115"/>
      <c r="M647" s="657"/>
    </row>
    <row r="648" spans="1:13" ht="13.5" customHeight="1">
      <c r="A648" s="172"/>
      <c r="B648" s="171"/>
      <c r="C648" s="171"/>
      <c r="D648" s="171"/>
      <c r="J648" s="52"/>
      <c r="K648" s="52"/>
      <c r="L648" s="115"/>
      <c r="M648" s="657"/>
    </row>
    <row r="649" spans="1:13">
      <c r="A649" s="78" t="s">
        <v>1064</v>
      </c>
      <c r="B649"/>
      <c r="C649"/>
      <c r="D649"/>
      <c r="J649" s="52"/>
      <c r="K649" s="52"/>
      <c r="L649" s="115"/>
      <c r="M649" s="657"/>
    </row>
    <row r="650" spans="1:13">
      <c r="A650" s="53" t="s">
        <v>428</v>
      </c>
      <c r="B650" s="445"/>
      <c r="J650" s="52"/>
      <c r="K650" s="52"/>
      <c r="L650" s="115"/>
      <c r="M650" s="657"/>
    </row>
    <row r="651" spans="1:13">
      <c r="A651" s="53"/>
      <c r="B651" s="445"/>
      <c r="J651" s="52"/>
      <c r="K651" s="52"/>
      <c r="L651" s="115"/>
      <c r="M651" s="657"/>
    </row>
    <row r="652" spans="1:13">
      <c r="A652" s="53"/>
      <c r="B652" s="652"/>
      <c r="J652" s="52"/>
      <c r="K652" s="52"/>
      <c r="L652" s="115"/>
      <c r="M652" s="657"/>
    </row>
    <row r="653" spans="1:13">
      <c r="B653" s="445"/>
      <c r="J653" s="52"/>
      <c r="K653" s="52"/>
      <c r="L653" s="115"/>
      <c r="M653" s="657"/>
    </row>
    <row r="654" spans="1:13">
      <c r="A654" s="1454" t="s">
        <v>575</v>
      </c>
      <c r="B654" s="1454"/>
      <c r="C654" s="1454"/>
      <c r="D654" s="1454"/>
      <c r="J654" s="52"/>
      <c r="K654" s="52"/>
      <c r="L654" s="115"/>
      <c r="M654" s="657"/>
    </row>
    <row r="655" spans="1:13" ht="13.5" thickBot="1">
      <c r="A655" s="460"/>
      <c r="B655" s="460" t="s">
        <v>424</v>
      </c>
      <c r="C655" s="460" t="s">
        <v>425</v>
      </c>
      <c r="D655" s="460" t="s">
        <v>69</v>
      </c>
      <c r="J655" s="52"/>
      <c r="K655" s="52"/>
      <c r="L655" s="115"/>
      <c r="M655" s="657"/>
    </row>
    <row r="656" spans="1:13">
      <c r="A656" s="455" t="s">
        <v>150</v>
      </c>
      <c r="B656" s="517">
        <v>65</v>
      </c>
      <c r="C656" s="517">
        <v>143</v>
      </c>
      <c r="D656" s="517">
        <v>208</v>
      </c>
      <c r="J656" s="52"/>
      <c r="K656" s="52"/>
      <c r="L656" s="115"/>
      <c r="M656" s="657"/>
    </row>
    <row r="657" spans="1:13" ht="13.5" customHeight="1">
      <c r="A657" s="172" t="s">
        <v>538</v>
      </c>
      <c r="B657" s="171">
        <v>0.53</v>
      </c>
      <c r="C657" s="171">
        <v>0.39</v>
      </c>
      <c r="D657" s="171">
        <v>0.44</v>
      </c>
      <c r="J657" s="52"/>
      <c r="K657" s="52"/>
      <c r="L657" s="115"/>
      <c r="M657" s="657"/>
    </row>
    <row r="658" spans="1:13" ht="13.5" customHeight="1">
      <c r="A658" s="172" t="s">
        <v>539</v>
      </c>
      <c r="B658" s="171">
        <v>0.41</v>
      </c>
      <c r="C658" s="171">
        <v>0.61</v>
      </c>
      <c r="D658" s="171">
        <v>0.55000000000000004</v>
      </c>
      <c r="J658" s="52"/>
      <c r="K658" s="52"/>
      <c r="L658" s="115"/>
      <c r="M658" s="657"/>
    </row>
    <row r="659" spans="1:13" ht="13.5" customHeight="1">
      <c r="A659" s="172" t="s">
        <v>524</v>
      </c>
      <c r="B659" s="171">
        <v>0.06</v>
      </c>
      <c r="C659" s="171">
        <v>0</v>
      </c>
      <c r="D659" s="171">
        <v>0.02</v>
      </c>
      <c r="J659" s="52"/>
      <c r="K659" s="52"/>
      <c r="L659" s="115"/>
      <c r="M659" s="657"/>
    </row>
    <row r="660" spans="1:13" ht="13.5" customHeight="1">
      <c r="B660" s="445"/>
      <c r="J660" s="52"/>
      <c r="K660" s="52"/>
      <c r="L660" s="115"/>
      <c r="M660" s="657"/>
    </row>
    <row r="661" spans="1:13">
      <c r="A661" s="78" t="s">
        <v>1067</v>
      </c>
      <c r="B661" s="171"/>
      <c r="C661" s="171"/>
      <c r="D661" s="171"/>
      <c r="J661" s="52"/>
      <c r="K661" s="52"/>
      <c r="L661" s="115"/>
      <c r="M661" s="657"/>
    </row>
    <row r="662" spans="1:13">
      <c r="A662" s="53" t="s">
        <v>428</v>
      </c>
      <c r="B662" s="445"/>
      <c r="J662" s="52"/>
      <c r="K662" s="52"/>
      <c r="L662" s="115"/>
      <c r="M662" s="657"/>
    </row>
    <row r="663" spans="1:13">
      <c r="A663" s="53"/>
      <c r="B663" s="445"/>
      <c r="J663" s="52"/>
      <c r="K663" s="52"/>
      <c r="L663" s="115"/>
      <c r="M663" s="657"/>
    </row>
    <row r="664" spans="1:13">
      <c r="A664" s="53"/>
      <c r="B664" s="652"/>
      <c r="J664" s="52"/>
      <c r="K664" s="52"/>
      <c r="L664" s="115"/>
      <c r="M664" s="657"/>
    </row>
    <row r="665" spans="1:13">
      <c r="B665" s="445"/>
      <c r="J665" s="52"/>
      <c r="K665" s="52"/>
      <c r="L665" s="115"/>
      <c r="M665" s="657"/>
    </row>
    <row r="666" spans="1:13">
      <c r="A666" s="1454" t="s">
        <v>576</v>
      </c>
      <c r="B666" s="1454"/>
      <c r="C666" s="1454"/>
      <c r="D666" s="1454"/>
      <c r="J666" s="52"/>
      <c r="K666" s="52"/>
      <c r="L666" s="115"/>
      <c r="M666" s="657"/>
    </row>
    <row r="667" spans="1:13" ht="13.5" thickBot="1">
      <c r="A667" s="460"/>
      <c r="B667" s="460" t="s">
        <v>424</v>
      </c>
      <c r="C667" s="460" t="s">
        <v>425</v>
      </c>
      <c r="D667" s="460" t="s">
        <v>69</v>
      </c>
      <c r="J667" s="52"/>
      <c r="K667" s="52"/>
      <c r="L667" s="115"/>
      <c r="M667" s="657"/>
    </row>
    <row r="668" spans="1:13">
      <c r="A668" s="455" t="s">
        <v>150</v>
      </c>
      <c r="B668" s="517">
        <v>41</v>
      </c>
      <c r="C668" s="517">
        <v>93</v>
      </c>
      <c r="D668" s="517">
        <v>134</v>
      </c>
      <c r="J668" s="52"/>
      <c r="K668" s="52"/>
      <c r="L668" s="115"/>
      <c r="M668" s="657"/>
    </row>
    <row r="669" spans="1:13">
      <c r="A669" s="172" t="s">
        <v>577</v>
      </c>
      <c r="B669" s="171">
        <v>0.44</v>
      </c>
      <c r="C669" s="171">
        <v>0.56000000000000005</v>
      </c>
      <c r="D669" s="171">
        <v>0.51</v>
      </c>
      <c r="J669" s="52"/>
      <c r="K669" s="52"/>
      <c r="L669" s="115"/>
      <c r="M669" s="657"/>
    </row>
    <row r="670" spans="1:13">
      <c r="A670" s="172" t="s">
        <v>578</v>
      </c>
      <c r="B670" s="171">
        <v>0.13</v>
      </c>
      <c r="C670" s="171">
        <v>0.04</v>
      </c>
      <c r="D670" s="171">
        <v>7.0000000000000007E-2</v>
      </c>
      <c r="J670" s="52"/>
      <c r="K670" s="52"/>
      <c r="L670" s="115"/>
      <c r="M670" s="657"/>
    </row>
    <row r="671" spans="1:13">
      <c r="A671" s="172" t="s">
        <v>579</v>
      </c>
      <c r="B671" s="171">
        <v>0.21</v>
      </c>
      <c r="C671" s="171">
        <v>0.23</v>
      </c>
      <c r="D671" s="171">
        <v>0.22</v>
      </c>
      <c r="J671" s="52"/>
      <c r="K671" s="52"/>
      <c r="L671" s="115"/>
      <c r="M671" s="657"/>
    </row>
    <row r="672" spans="1:13">
      <c r="A672" s="172" t="s">
        <v>580</v>
      </c>
      <c r="B672" s="171">
        <v>0.21</v>
      </c>
      <c r="C672" s="171">
        <v>0</v>
      </c>
      <c r="D672" s="171">
        <v>0.06</v>
      </c>
      <c r="J672" s="52"/>
      <c r="K672" s="52"/>
      <c r="L672" s="115"/>
      <c r="M672" s="657"/>
    </row>
    <row r="673" spans="1:13" ht="13.5" customHeight="1">
      <c r="A673" s="172" t="s">
        <v>524</v>
      </c>
      <c r="B673" s="171">
        <v>0.03</v>
      </c>
      <c r="C673" s="171">
        <v>0.17</v>
      </c>
      <c r="D673" s="171">
        <v>0.13</v>
      </c>
      <c r="J673" s="52"/>
      <c r="K673" s="52"/>
      <c r="L673" s="115"/>
      <c r="M673" s="657"/>
    </row>
    <row r="674" spans="1:13" ht="27" customHeight="1">
      <c r="A674" s="172"/>
      <c r="B674" s="171"/>
      <c r="C674" s="171"/>
      <c r="D674" s="171"/>
      <c r="J674" s="52"/>
      <c r="K674" s="52"/>
      <c r="L674" s="115"/>
      <c r="M674" s="657"/>
    </row>
    <row r="675" spans="1:13" ht="13.5" customHeight="1">
      <c r="A675" s="78" t="s">
        <v>146</v>
      </c>
      <c r="B675" s="171"/>
      <c r="C675" s="171"/>
      <c r="D675" s="171"/>
      <c r="J675" s="52"/>
      <c r="K675" s="52"/>
      <c r="L675" s="115"/>
      <c r="M675" s="657"/>
    </row>
    <row r="676" spans="1:13" ht="13.5" customHeight="1">
      <c r="A676" s="78" t="s">
        <v>1068</v>
      </c>
      <c r="B676" s="171"/>
      <c r="C676" s="171"/>
      <c r="D676" s="171"/>
      <c r="J676" s="52"/>
      <c r="K676" s="52"/>
      <c r="L676" s="115"/>
      <c r="M676" s="657"/>
    </row>
    <row r="677" spans="1:13">
      <c r="A677" s="78" t="s">
        <v>1064</v>
      </c>
      <c r="B677"/>
      <c r="C677"/>
      <c r="D677"/>
      <c r="J677" s="52"/>
      <c r="K677" s="52"/>
      <c r="L677" s="115"/>
      <c r="M677" s="657"/>
    </row>
    <row r="678" spans="1:13">
      <c r="A678" s="53" t="s">
        <v>428</v>
      </c>
      <c r="B678" s="445"/>
      <c r="J678" s="52"/>
      <c r="K678" s="52"/>
      <c r="L678" s="115"/>
      <c r="M678" s="657"/>
    </row>
    <row r="679" spans="1:13">
      <c r="A679" s="53"/>
      <c r="B679" s="445"/>
      <c r="J679" s="52"/>
      <c r="K679" s="52"/>
      <c r="L679" s="115"/>
      <c r="M679" s="657"/>
    </row>
    <row r="680" spans="1:13">
      <c r="A680" s="53"/>
      <c r="B680" s="652"/>
      <c r="J680" s="52"/>
      <c r="K680" s="52"/>
      <c r="L680" s="115"/>
      <c r="M680" s="657"/>
    </row>
    <row r="681" spans="1:13">
      <c r="B681" s="445"/>
      <c r="J681" s="52"/>
      <c r="K681" s="52"/>
      <c r="L681" s="115"/>
      <c r="M681" s="657"/>
    </row>
    <row r="682" spans="1:13">
      <c r="A682" s="1569" t="s">
        <v>581</v>
      </c>
      <c r="B682" s="1569"/>
      <c r="C682" s="1569"/>
      <c r="D682"/>
      <c r="J682" s="52"/>
      <c r="K682" s="52"/>
      <c r="L682" s="115"/>
      <c r="M682" s="657"/>
    </row>
    <row r="683" spans="1:13" ht="26.25" thickBot="1">
      <c r="A683" s="460"/>
      <c r="B683" s="460" t="s">
        <v>582</v>
      </c>
      <c r="C683" s="460" t="s">
        <v>578</v>
      </c>
      <c r="D683" s="137"/>
      <c r="J683" s="52"/>
      <c r="K683" s="52"/>
      <c r="L683" s="115"/>
      <c r="M683" s="657"/>
    </row>
    <row r="684" spans="1:13">
      <c r="A684" s="519" t="s">
        <v>150</v>
      </c>
      <c r="B684" s="517">
        <v>68</v>
      </c>
      <c r="C684" s="517">
        <v>8</v>
      </c>
      <c r="D684" s="137"/>
      <c r="J684" s="52"/>
      <c r="K684" s="52"/>
      <c r="L684" s="115"/>
      <c r="M684" s="657"/>
    </row>
    <row r="685" spans="1:13">
      <c r="A685" s="172" t="s">
        <v>585</v>
      </c>
      <c r="B685" s="171">
        <v>0.36</v>
      </c>
      <c r="C685" s="171">
        <v>0</v>
      </c>
      <c r="D685" s="171"/>
      <c r="J685" s="52"/>
      <c r="K685" s="52"/>
      <c r="L685" s="115"/>
      <c r="M685" s="657"/>
    </row>
    <row r="686" spans="1:13" ht="25.5">
      <c r="A686" s="172" t="s">
        <v>584</v>
      </c>
      <c r="B686" s="171">
        <v>0.25</v>
      </c>
      <c r="C686" s="171">
        <v>0</v>
      </c>
      <c r="D686" s="171"/>
      <c r="J686" s="52"/>
      <c r="K686" s="52"/>
      <c r="L686" s="115"/>
      <c r="M686" s="657"/>
    </row>
    <row r="687" spans="1:13" ht="25.5">
      <c r="A687" s="172" t="s">
        <v>588</v>
      </c>
      <c r="B687" s="171">
        <v>0.17</v>
      </c>
      <c r="C687" s="171">
        <v>0</v>
      </c>
      <c r="D687" s="171"/>
      <c r="J687" s="52"/>
      <c r="K687" s="52"/>
      <c r="L687" s="115"/>
      <c r="M687" s="657"/>
    </row>
    <row r="688" spans="1:13">
      <c r="A688" s="172" t="s">
        <v>587</v>
      </c>
      <c r="B688" s="171">
        <v>0.12</v>
      </c>
      <c r="C688" s="171">
        <v>0</v>
      </c>
      <c r="D688" s="171"/>
      <c r="J688" s="52"/>
      <c r="K688" s="52"/>
      <c r="L688" s="115"/>
      <c r="M688" s="657"/>
    </row>
    <row r="689" spans="1:13" ht="25.5">
      <c r="A689" s="172" t="s">
        <v>583</v>
      </c>
      <c r="B689" s="171">
        <v>7.0000000000000007E-2</v>
      </c>
      <c r="C689" s="171">
        <v>0.01</v>
      </c>
      <c r="D689" s="171"/>
      <c r="J689" s="52"/>
      <c r="K689" s="52"/>
      <c r="L689" s="115"/>
      <c r="M689" s="657"/>
    </row>
    <row r="690" spans="1:13">
      <c r="A690" s="172" t="s">
        <v>590</v>
      </c>
      <c r="B690" s="171">
        <v>0.03</v>
      </c>
      <c r="C690" s="171">
        <v>0</v>
      </c>
      <c r="D690" s="171"/>
      <c r="J690" s="52"/>
      <c r="K690" s="52"/>
      <c r="L690" s="115"/>
      <c r="M690" s="657"/>
    </row>
    <row r="691" spans="1:13">
      <c r="A691" s="172" t="s">
        <v>589</v>
      </c>
      <c r="B691" s="171">
        <v>0.01</v>
      </c>
      <c r="C691" s="171">
        <v>0</v>
      </c>
      <c r="D691" s="171"/>
      <c r="J691" s="52"/>
      <c r="K691" s="52"/>
      <c r="L691" s="115"/>
      <c r="M691" s="657"/>
    </row>
    <row r="692" spans="1:13">
      <c r="A692" s="172" t="s">
        <v>586</v>
      </c>
      <c r="B692" s="171">
        <v>0</v>
      </c>
      <c r="C692" s="171">
        <v>0.03</v>
      </c>
      <c r="D692" s="171"/>
      <c r="J692" s="52"/>
      <c r="K692" s="52"/>
      <c r="L692" s="115"/>
      <c r="M692" s="657"/>
    </row>
    <row r="693" spans="1:13">
      <c r="A693" s="172" t="s">
        <v>142</v>
      </c>
      <c r="B693" s="171">
        <v>7.0000000000000007E-2</v>
      </c>
      <c r="C693" s="171">
        <v>0.01</v>
      </c>
      <c r="D693" s="171"/>
      <c r="J693" s="52"/>
      <c r="K693" s="52"/>
      <c r="L693" s="115"/>
      <c r="M693" s="657"/>
    </row>
    <row r="694" spans="1:13">
      <c r="A694" s="172" t="s">
        <v>541</v>
      </c>
      <c r="B694" s="171">
        <v>0.04</v>
      </c>
      <c r="C694" s="171">
        <v>0</v>
      </c>
      <c r="D694" s="171"/>
      <c r="J694" s="52"/>
      <c r="K694" s="52"/>
      <c r="L694" s="115"/>
      <c r="M694" s="657"/>
    </row>
    <row r="695" spans="1:13" ht="13.5" customHeight="1">
      <c r="A695" s="172"/>
      <c r="B695" s="171"/>
      <c r="C695" s="171"/>
      <c r="D695" s="171"/>
      <c r="J695" s="52"/>
      <c r="K695" s="52"/>
      <c r="L695" s="115"/>
      <c r="M695" s="657"/>
    </row>
    <row r="696" spans="1:13" ht="13.5" customHeight="1">
      <c r="A696" s="78" t="s">
        <v>437</v>
      </c>
      <c r="B696"/>
      <c r="C696"/>
      <c r="D696"/>
      <c r="E696" s="71"/>
      <c r="J696" s="52"/>
      <c r="K696" s="52"/>
      <c r="L696" s="115"/>
      <c r="M696" s="657"/>
    </row>
    <row r="697" spans="1:13" ht="13.5" customHeight="1">
      <c r="A697" s="78" t="s">
        <v>1069</v>
      </c>
      <c r="B697"/>
      <c r="C697"/>
      <c r="D697"/>
      <c r="E697" s="71"/>
      <c r="J697" s="52"/>
      <c r="K697" s="52"/>
      <c r="L697" s="115"/>
      <c r="M697" s="657"/>
    </row>
    <row r="698" spans="1:13" ht="13.5" customHeight="1">
      <c r="A698" s="78" t="s">
        <v>591</v>
      </c>
      <c r="B698"/>
      <c r="C698"/>
      <c r="D698"/>
      <c r="E698" s="71"/>
      <c r="J698" s="52"/>
      <c r="K698" s="52"/>
      <c r="L698" s="115"/>
      <c r="M698" s="657"/>
    </row>
    <row r="699" spans="1:13">
      <c r="A699" s="78" t="s">
        <v>1064</v>
      </c>
      <c r="B699" s="445"/>
      <c r="J699" s="52"/>
      <c r="K699" s="52"/>
      <c r="L699" s="115"/>
      <c r="M699" s="657"/>
    </row>
    <row r="700" spans="1:13">
      <c r="A700" s="53" t="s">
        <v>428</v>
      </c>
      <c r="B700" s="445"/>
      <c r="J700" s="52"/>
      <c r="K700" s="52"/>
      <c r="L700" s="115"/>
      <c r="M700" s="657"/>
    </row>
    <row r="701" spans="1:13">
      <c r="A701" s="53"/>
      <c r="B701" s="445"/>
      <c r="J701" s="52"/>
      <c r="K701" s="52"/>
      <c r="L701" s="115"/>
      <c r="M701" s="657"/>
    </row>
    <row r="702" spans="1:13">
      <c r="A702" s="53"/>
      <c r="B702" s="652"/>
      <c r="J702" s="52"/>
      <c r="K702" s="52"/>
      <c r="L702" s="115"/>
      <c r="M702" s="657"/>
    </row>
    <row r="703" spans="1:13">
      <c r="A703" s="53"/>
      <c r="B703" s="445"/>
      <c r="J703" s="52"/>
      <c r="K703" s="52"/>
      <c r="L703" s="115"/>
      <c r="M703" s="657"/>
    </row>
    <row r="704" spans="1:13">
      <c r="A704" s="1454" t="s">
        <v>592</v>
      </c>
      <c r="B704" s="1454"/>
      <c r="C704" s="1454"/>
      <c r="D704" s="1454"/>
      <c r="J704" s="52"/>
      <c r="K704" s="52"/>
      <c r="L704" s="115"/>
      <c r="M704" s="657"/>
    </row>
    <row r="705" spans="1:13" ht="13.5" thickBot="1">
      <c r="A705" s="460"/>
      <c r="B705" s="460" t="s">
        <v>424</v>
      </c>
      <c r="C705" s="460" t="s">
        <v>425</v>
      </c>
      <c r="D705" s="460" t="s">
        <v>69</v>
      </c>
      <c r="J705" s="52"/>
      <c r="K705" s="52"/>
      <c r="L705" s="115"/>
      <c r="M705" s="657"/>
    </row>
    <row r="706" spans="1:13">
      <c r="A706" s="455" t="s">
        <v>150</v>
      </c>
      <c r="B706" s="517">
        <v>19</v>
      </c>
      <c r="C706" s="517">
        <v>38</v>
      </c>
      <c r="D706" s="517">
        <v>57</v>
      </c>
      <c r="J706" s="52"/>
      <c r="K706" s="52"/>
      <c r="L706" s="115"/>
      <c r="M706" s="657"/>
    </row>
    <row r="707" spans="1:13">
      <c r="A707" s="172" t="s">
        <v>593</v>
      </c>
      <c r="B707" s="171">
        <v>0.33</v>
      </c>
      <c r="C707" s="171">
        <v>0.62</v>
      </c>
      <c r="D707" s="171">
        <v>0.51</v>
      </c>
      <c r="J707" s="52"/>
      <c r="K707" s="52"/>
      <c r="L707" s="115"/>
      <c r="M707" s="657"/>
    </row>
    <row r="708" spans="1:13">
      <c r="A708" s="172" t="s">
        <v>594</v>
      </c>
      <c r="B708" s="171">
        <v>0.11</v>
      </c>
      <c r="C708" s="171">
        <v>0.05</v>
      </c>
      <c r="D708" s="171">
        <v>7.0000000000000007E-2</v>
      </c>
      <c r="J708" s="52"/>
      <c r="K708" s="52"/>
      <c r="L708" s="115"/>
      <c r="M708" s="657"/>
    </row>
    <row r="709" spans="1:13">
      <c r="A709" s="172" t="s">
        <v>579</v>
      </c>
      <c r="B709" s="171">
        <v>0.28000000000000003</v>
      </c>
      <c r="C709" s="171">
        <v>0.27</v>
      </c>
      <c r="D709" s="171">
        <v>0.26</v>
      </c>
      <c r="J709" s="52"/>
      <c r="K709" s="52"/>
      <c r="L709" s="115"/>
      <c r="M709" s="657"/>
    </row>
    <row r="710" spans="1:13" ht="13.5" customHeight="1">
      <c r="A710" s="172" t="s">
        <v>580</v>
      </c>
      <c r="B710" s="171">
        <v>0.28000000000000003</v>
      </c>
      <c r="C710" s="171">
        <v>0</v>
      </c>
      <c r="D710" s="171">
        <v>0.09</v>
      </c>
      <c r="E710" s="175"/>
      <c r="J710" s="52"/>
      <c r="K710" s="52"/>
      <c r="L710" s="115"/>
      <c r="M710" s="657"/>
    </row>
    <row r="711" spans="1:13" ht="27" customHeight="1">
      <c r="A711" s="172" t="s">
        <v>524</v>
      </c>
      <c r="B711" s="171">
        <v>0</v>
      </c>
      <c r="C711" s="171">
        <v>0.05</v>
      </c>
      <c r="D711" s="171">
        <v>0.04</v>
      </c>
      <c r="J711" s="52"/>
      <c r="K711" s="52"/>
      <c r="L711" s="115"/>
      <c r="M711" s="657"/>
    </row>
    <row r="712" spans="1:13" ht="13.5" customHeight="1">
      <c r="B712" s="445"/>
      <c r="J712" s="52"/>
      <c r="K712" s="52"/>
      <c r="L712" s="115"/>
      <c r="M712" s="657"/>
    </row>
    <row r="713" spans="1:13" ht="27" customHeight="1">
      <c r="A713" s="78" t="s">
        <v>146</v>
      </c>
      <c r="B713" s="171"/>
      <c r="C713" s="171"/>
      <c r="D713" s="171"/>
      <c r="J713" s="52"/>
      <c r="K713" s="52"/>
      <c r="L713" s="115"/>
      <c r="M713" s="657"/>
    </row>
    <row r="714" spans="1:13" ht="27" customHeight="1">
      <c r="A714" s="78" t="s">
        <v>1070</v>
      </c>
      <c r="B714" s="171"/>
      <c r="C714" s="171"/>
      <c r="D714" s="171"/>
      <c r="J714" s="52"/>
      <c r="K714" s="52"/>
      <c r="L714" s="115"/>
      <c r="M714" s="657"/>
    </row>
    <row r="715" spans="1:13" ht="27" customHeight="1">
      <c r="A715" s="53" t="s">
        <v>428</v>
      </c>
      <c r="B715" s="445"/>
      <c r="J715" s="52"/>
      <c r="K715" s="52"/>
      <c r="L715" s="115"/>
      <c r="M715" s="657"/>
    </row>
    <row r="716" spans="1:13">
      <c r="A716" s="53"/>
      <c r="B716" s="445"/>
      <c r="J716" s="52"/>
      <c r="K716" s="52"/>
      <c r="L716" s="115"/>
      <c r="M716" s="657"/>
    </row>
    <row r="717" spans="1:13">
      <c r="A717" s="53"/>
      <c r="B717" s="652"/>
      <c r="J717" s="52"/>
      <c r="K717" s="52"/>
      <c r="L717" s="115"/>
      <c r="M717" s="657"/>
    </row>
    <row r="718" spans="1:13">
      <c r="B718" s="445"/>
      <c r="J718" s="52"/>
      <c r="K718" s="52"/>
      <c r="L718" s="115"/>
      <c r="M718" s="657"/>
    </row>
    <row r="719" spans="1:13">
      <c r="A719" s="1569" t="s">
        <v>595</v>
      </c>
      <c r="B719" s="1569"/>
      <c r="C719" s="1569"/>
      <c r="D719"/>
      <c r="J719" s="52"/>
      <c r="K719" s="52"/>
      <c r="L719" s="115"/>
      <c r="M719" s="657"/>
    </row>
    <row r="720" spans="1:13" ht="26.25" thickBot="1">
      <c r="A720" s="460"/>
      <c r="B720" s="460" t="s">
        <v>596</v>
      </c>
      <c r="C720" s="460" t="s">
        <v>597</v>
      </c>
      <c r="D720" s="137"/>
      <c r="J720" s="52"/>
      <c r="K720" s="52"/>
      <c r="L720" s="115"/>
      <c r="M720" s="657"/>
    </row>
    <row r="721" spans="1:13">
      <c r="A721" s="519" t="s">
        <v>150</v>
      </c>
      <c r="B721" s="517">
        <v>26</v>
      </c>
      <c r="C721" s="517">
        <v>2</v>
      </c>
      <c r="D721" s="137"/>
      <c r="E721" s="71"/>
      <c r="J721" s="52"/>
      <c r="K721" s="52"/>
      <c r="L721" s="115"/>
      <c r="M721" s="657"/>
    </row>
    <row r="722" spans="1:13" ht="25.5">
      <c r="A722" s="172" t="s">
        <v>600</v>
      </c>
      <c r="B722" s="171">
        <v>0.39</v>
      </c>
      <c r="C722" s="171">
        <v>0</v>
      </c>
      <c r="D722" s="171"/>
      <c r="J722" s="52"/>
      <c r="K722" s="52"/>
      <c r="L722" s="115"/>
      <c r="M722" s="657"/>
    </row>
    <row r="723" spans="1:13">
      <c r="A723" s="172" t="s">
        <v>599</v>
      </c>
      <c r="B723" s="171">
        <v>0.19</v>
      </c>
      <c r="C723" s="171">
        <v>0</v>
      </c>
      <c r="D723" s="171"/>
      <c r="J723" s="52"/>
      <c r="K723" s="52"/>
      <c r="L723" s="115"/>
      <c r="M723" s="657"/>
    </row>
    <row r="724" spans="1:13" ht="25.5">
      <c r="A724" s="172" t="s">
        <v>601</v>
      </c>
      <c r="B724" s="171">
        <v>0.18</v>
      </c>
      <c r="C724" s="171">
        <v>0</v>
      </c>
      <c r="D724" s="171"/>
      <c r="J724" s="52"/>
      <c r="K724" s="52"/>
      <c r="L724" s="115"/>
      <c r="M724" s="657"/>
    </row>
    <row r="725" spans="1:13" ht="25.5">
      <c r="A725" s="172" t="s">
        <v>603</v>
      </c>
      <c r="B725" s="171">
        <v>0.14000000000000001</v>
      </c>
      <c r="C725" s="171">
        <v>0</v>
      </c>
      <c r="D725" s="171"/>
      <c r="J725" s="52"/>
      <c r="K725" s="52"/>
      <c r="L725" s="115"/>
      <c r="M725" s="657"/>
    </row>
    <row r="726" spans="1:13">
      <c r="A726" s="172" t="s">
        <v>589</v>
      </c>
      <c r="B726" s="171">
        <v>0.11</v>
      </c>
      <c r="C726" s="171">
        <v>0</v>
      </c>
      <c r="D726" s="171"/>
      <c r="J726" s="52"/>
      <c r="K726" s="52"/>
      <c r="L726" s="115"/>
      <c r="M726" s="657"/>
    </row>
    <row r="727" spans="1:13" ht="38.25">
      <c r="A727" s="172" t="s">
        <v>602</v>
      </c>
      <c r="B727" s="171">
        <v>0.04</v>
      </c>
      <c r="C727" s="171">
        <v>0.16</v>
      </c>
      <c r="D727" s="171"/>
      <c r="J727" s="52"/>
      <c r="K727" s="52"/>
      <c r="L727" s="115"/>
      <c r="M727" s="657"/>
    </row>
    <row r="728" spans="1:13" ht="13.5" customHeight="1">
      <c r="A728" s="172" t="s">
        <v>598</v>
      </c>
      <c r="B728" s="171">
        <v>0</v>
      </c>
      <c r="C728" s="171">
        <v>0.04</v>
      </c>
      <c r="D728" s="171"/>
      <c r="J728" s="52"/>
      <c r="K728" s="52"/>
      <c r="L728" s="115"/>
      <c r="M728" s="657"/>
    </row>
    <row r="729" spans="1:13" ht="13.5" customHeight="1">
      <c r="A729" s="172" t="s">
        <v>142</v>
      </c>
      <c r="B729" s="171">
        <v>0.06</v>
      </c>
      <c r="C729" s="171">
        <v>0</v>
      </c>
      <c r="D729" s="171"/>
      <c r="J729" s="52"/>
      <c r="K729" s="52"/>
      <c r="L729" s="115"/>
      <c r="M729" s="657"/>
    </row>
    <row r="730" spans="1:13" ht="13.5" customHeight="1">
      <c r="A730" s="172" t="s">
        <v>541</v>
      </c>
      <c r="B730" s="171">
        <v>0.03</v>
      </c>
      <c r="C730" s="171">
        <v>0</v>
      </c>
      <c r="D730" s="171"/>
      <c r="J730" s="52"/>
      <c r="K730" s="52"/>
      <c r="L730" s="115"/>
      <c r="M730" s="657"/>
    </row>
    <row r="731" spans="1:13" ht="13.5" customHeight="1">
      <c r="A731" s="172"/>
      <c r="B731" s="171"/>
      <c r="C731" s="171"/>
      <c r="D731" s="171"/>
      <c r="J731" s="52"/>
      <c r="K731" s="52"/>
      <c r="L731" s="115"/>
      <c r="M731" s="657"/>
    </row>
    <row r="732" spans="1:13">
      <c r="A732" s="78" t="s">
        <v>1071</v>
      </c>
      <c r="B732" s="445"/>
      <c r="J732" s="52"/>
      <c r="K732" s="52"/>
      <c r="L732" s="115"/>
      <c r="M732" s="657"/>
    </row>
    <row r="733" spans="1:13">
      <c r="A733" s="53" t="s">
        <v>428</v>
      </c>
      <c r="B733" s="445"/>
      <c r="J733" s="52"/>
      <c r="K733" s="52"/>
      <c r="L733" s="115"/>
      <c r="M733" s="657"/>
    </row>
    <row r="734" spans="1:13">
      <c r="A734" s="53"/>
      <c r="B734" s="445"/>
      <c r="J734" s="52"/>
      <c r="K734" s="52"/>
      <c r="L734" s="115"/>
      <c r="M734" s="657"/>
    </row>
    <row r="735" spans="1:13">
      <c r="A735" s="53"/>
      <c r="B735" s="652"/>
      <c r="J735" s="52"/>
      <c r="K735" s="52"/>
      <c r="L735" s="115"/>
      <c r="M735" s="657"/>
    </row>
    <row r="736" spans="1:13">
      <c r="B736" s="445"/>
      <c r="J736" s="52"/>
      <c r="K736" s="52"/>
      <c r="L736" s="115"/>
      <c r="M736" s="657"/>
    </row>
    <row r="737" spans="1:13">
      <c r="A737" s="437" t="s">
        <v>604</v>
      </c>
      <c r="B737"/>
      <c r="C737"/>
      <c r="D737"/>
      <c r="J737" s="52"/>
      <c r="K737" s="52"/>
      <c r="L737" s="115"/>
      <c r="M737" s="657"/>
    </row>
    <row r="738" spans="1:13" ht="13.5" thickBot="1">
      <c r="A738" s="460"/>
      <c r="B738" s="460" t="s">
        <v>424</v>
      </c>
      <c r="C738" s="460" t="s">
        <v>425</v>
      </c>
      <c r="D738" s="460" t="s">
        <v>69</v>
      </c>
      <c r="J738" s="52"/>
      <c r="K738" s="52"/>
      <c r="L738" s="115"/>
      <c r="M738" s="657"/>
    </row>
    <row r="739" spans="1:13" ht="13.5" customHeight="1">
      <c r="A739" s="519" t="s">
        <v>150</v>
      </c>
      <c r="B739" s="517">
        <v>98</v>
      </c>
      <c r="C739" s="517">
        <v>153</v>
      </c>
      <c r="D739" s="517">
        <v>251</v>
      </c>
      <c r="J739" s="52"/>
      <c r="K739" s="52"/>
      <c r="L739" s="115"/>
      <c r="M739" s="657"/>
    </row>
    <row r="740" spans="1:13" ht="13.5" customHeight="1">
      <c r="A740" s="172" t="s">
        <v>1005</v>
      </c>
      <c r="B740" s="171">
        <v>0.94</v>
      </c>
      <c r="C740" s="171">
        <v>0.98</v>
      </c>
      <c r="D740" s="171">
        <v>0.97</v>
      </c>
      <c r="J740" s="52"/>
      <c r="K740" s="52"/>
      <c r="L740" s="115"/>
      <c r="M740" s="657"/>
    </row>
    <row r="741" spans="1:13" ht="13.5" customHeight="1">
      <c r="A741" s="172" t="s">
        <v>605</v>
      </c>
      <c r="B741" s="171">
        <v>0.05</v>
      </c>
      <c r="C741" s="171">
        <v>0.02</v>
      </c>
      <c r="D741" s="171">
        <v>0.03</v>
      </c>
      <c r="J741" s="52"/>
      <c r="K741" s="52"/>
      <c r="L741" s="115"/>
      <c r="M741" s="657"/>
    </row>
    <row r="742" spans="1:13" ht="13.5" customHeight="1">
      <c r="A742" s="528" t="s">
        <v>541</v>
      </c>
      <c r="B742" s="527">
        <v>0.01</v>
      </c>
      <c r="C742" s="527">
        <v>0</v>
      </c>
      <c r="D742" s="527">
        <v>0</v>
      </c>
      <c r="J742" s="52"/>
      <c r="K742" s="52"/>
      <c r="L742" s="115"/>
      <c r="M742" s="657"/>
    </row>
    <row r="743" spans="1:13" ht="13.5" customHeight="1">
      <c r="A743" s="528"/>
      <c r="B743" s="527"/>
      <c r="C743" s="527"/>
      <c r="D743" s="527"/>
      <c r="J743" s="52"/>
      <c r="K743" s="52"/>
      <c r="L743" s="115"/>
      <c r="M743" s="657"/>
    </row>
    <row r="744" spans="1:13" ht="13.5" customHeight="1">
      <c r="A744" s="53" t="s">
        <v>428</v>
      </c>
      <c r="B744" s="445"/>
      <c r="J744" s="52"/>
      <c r="K744" s="52"/>
      <c r="L744" s="115"/>
      <c r="M744" s="657"/>
    </row>
    <row r="745" spans="1:13">
      <c r="A745" s="53"/>
      <c r="B745" s="445"/>
      <c r="J745" s="52"/>
      <c r="K745" s="52"/>
      <c r="L745" s="115"/>
      <c r="M745" s="657"/>
    </row>
    <row r="746" spans="1:13">
      <c r="A746" s="53"/>
      <c r="B746" s="652"/>
      <c r="J746" s="52"/>
      <c r="K746" s="52"/>
      <c r="L746" s="115"/>
      <c r="M746" s="657"/>
    </row>
    <row r="747" spans="1:13">
      <c r="B747" s="445"/>
      <c r="J747" s="52"/>
      <c r="K747" s="52"/>
      <c r="L747" s="115"/>
      <c r="M747" s="657"/>
    </row>
    <row r="748" spans="1:13">
      <c r="A748" s="1454" t="s">
        <v>606</v>
      </c>
      <c r="B748" s="1454"/>
      <c r="C748" s="1454"/>
      <c r="D748" s="1454"/>
      <c r="J748" s="52"/>
      <c r="K748" s="52"/>
      <c r="L748" s="115"/>
      <c r="M748" s="657"/>
    </row>
    <row r="749" spans="1:13" ht="13.5" thickBot="1">
      <c r="A749" s="460"/>
      <c r="B749" s="460" t="s">
        <v>424</v>
      </c>
      <c r="C749" s="460" t="s">
        <v>425</v>
      </c>
      <c r="D749" s="460" t="s">
        <v>69</v>
      </c>
      <c r="J749" s="52"/>
      <c r="K749" s="52"/>
      <c r="L749" s="115"/>
      <c r="M749" s="657"/>
    </row>
    <row r="750" spans="1:13">
      <c r="A750" s="519" t="s">
        <v>403</v>
      </c>
      <c r="B750" s="517">
        <v>93</v>
      </c>
      <c r="C750" s="517">
        <v>151</v>
      </c>
      <c r="D750" s="517">
        <v>244</v>
      </c>
      <c r="J750" s="52"/>
      <c r="K750" s="52"/>
      <c r="L750" s="115"/>
      <c r="M750" s="657"/>
    </row>
    <row r="751" spans="1:13">
      <c r="A751" s="172" t="s">
        <v>567</v>
      </c>
      <c r="B751" s="171">
        <v>0.65</v>
      </c>
      <c r="C751" s="171">
        <v>0.75</v>
      </c>
      <c r="D751" s="171">
        <v>0.71</v>
      </c>
      <c r="J751" s="52"/>
      <c r="K751" s="52"/>
      <c r="L751" s="115"/>
      <c r="M751" s="657"/>
    </row>
    <row r="752" spans="1:13">
      <c r="A752" s="172" t="s">
        <v>568</v>
      </c>
      <c r="B752" s="171">
        <v>0.34</v>
      </c>
      <c r="C752" s="171">
        <v>0.24</v>
      </c>
      <c r="D752" s="171">
        <v>0.27</v>
      </c>
      <c r="J752" s="52"/>
      <c r="K752" s="52"/>
      <c r="L752" s="115"/>
      <c r="M752" s="657"/>
    </row>
    <row r="753" spans="1:13">
      <c r="A753" s="172" t="s">
        <v>524</v>
      </c>
      <c r="B753" s="171">
        <v>0.01</v>
      </c>
      <c r="C753" s="171">
        <v>0.01</v>
      </c>
      <c r="D753" s="171">
        <v>0.01</v>
      </c>
      <c r="J753" s="52"/>
      <c r="K753" s="52"/>
      <c r="L753" s="115"/>
      <c r="M753" s="657"/>
    </row>
    <row r="754" spans="1:13" ht="13.5" customHeight="1">
      <c r="A754" s="172"/>
      <c r="B754" s="171"/>
      <c r="C754" s="171"/>
      <c r="D754" s="171"/>
      <c r="J754" s="52"/>
      <c r="K754" s="52"/>
      <c r="L754" s="115"/>
      <c r="M754" s="657"/>
    </row>
    <row r="755" spans="1:13" ht="13.5" customHeight="1">
      <c r="A755" s="78" t="s">
        <v>437</v>
      </c>
      <c r="B755" s="171"/>
      <c r="C755" s="171"/>
      <c r="D755" s="171"/>
      <c r="J755" s="52"/>
      <c r="K755" s="52"/>
      <c r="L755" s="115"/>
      <c r="M755" s="657"/>
    </row>
    <row r="756" spans="1:13" ht="13.5" customHeight="1">
      <c r="A756" s="78" t="s">
        <v>1072</v>
      </c>
      <c r="B756" s="171"/>
      <c r="C756" s="171"/>
      <c r="D756" s="171"/>
      <c r="J756" s="52"/>
      <c r="K756" s="52"/>
      <c r="L756" s="115"/>
      <c r="M756" s="657"/>
    </row>
    <row r="757" spans="1:13" ht="13.5" customHeight="1">
      <c r="A757" s="78" t="s">
        <v>1069</v>
      </c>
      <c r="B757" s="171"/>
      <c r="C757" s="171"/>
      <c r="D757" s="171"/>
      <c r="J757" s="52"/>
      <c r="K757" s="52"/>
      <c r="L757" s="115"/>
      <c r="M757" s="657"/>
    </row>
    <row r="758" spans="1:13">
      <c r="A758" s="78" t="s">
        <v>1073</v>
      </c>
      <c r="B758"/>
      <c r="C758"/>
      <c r="D758"/>
      <c r="J758" s="52"/>
      <c r="K758" s="52"/>
      <c r="L758" s="115"/>
      <c r="M758" s="657"/>
    </row>
    <row r="759" spans="1:13">
      <c r="A759" s="53" t="s">
        <v>428</v>
      </c>
      <c r="B759" s="445"/>
      <c r="J759" s="52"/>
      <c r="K759" s="52"/>
      <c r="L759" s="115"/>
      <c r="M759" s="657"/>
    </row>
    <row r="760" spans="1:13">
      <c r="A760" s="53"/>
      <c r="B760" s="652"/>
      <c r="J760" s="52"/>
      <c r="K760" s="52"/>
      <c r="L760" s="115"/>
      <c r="M760" s="657"/>
    </row>
    <row r="761" spans="1:13">
      <c r="A761" s="53"/>
      <c r="B761" s="445"/>
      <c r="J761" s="52"/>
      <c r="K761" s="52"/>
      <c r="L761" s="115"/>
      <c r="M761" s="657"/>
    </row>
    <row r="762" spans="1:13">
      <c r="B762" s="445"/>
      <c r="J762" s="52"/>
      <c r="K762" s="52"/>
      <c r="L762" s="115"/>
      <c r="M762" s="657"/>
    </row>
    <row r="763" spans="1:13">
      <c r="A763" s="1454" t="s">
        <v>607</v>
      </c>
      <c r="B763" s="1454"/>
      <c r="C763" s="1454"/>
      <c r="D763" s="1454"/>
      <c r="J763" s="52"/>
      <c r="K763" s="52"/>
      <c r="L763" s="115"/>
      <c r="M763" s="657"/>
    </row>
    <row r="764" spans="1:13" ht="13.5" thickBot="1">
      <c r="A764" s="460"/>
      <c r="B764" s="460" t="s">
        <v>424</v>
      </c>
      <c r="C764" s="460" t="s">
        <v>425</v>
      </c>
      <c r="D764" s="460" t="s">
        <v>69</v>
      </c>
      <c r="J764" s="52"/>
      <c r="K764" s="52"/>
      <c r="L764" s="115"/>
      <c r="M764" s="657"/>
    </row>
    <row r="765" spans="1:13">
      <c r="A765" s="455" t="s">
        <v>150</v>
      </c>
      <c r="B765" s="517">
        <v>52</v>
      </c>
      <c r="C765" s="517">
        <v>106</v>
      </c>
      <c r="D765" s="517">
        <v>158</v>
      </c>
      <c r="J765" s="52"/>
      <c r="K765" s="52"/>
      <c r="L765" s="115"/>
      <c r="M765" s="657"/>
    </row>
    <row r="766" spans="1:13">
      <c r="A766" s="172" t="s">
        <v>608</v>
      </c>
      <c r="B766" s="171">
        <v>0.47</v>
      </c>
      <c r="C766" s="171">
        <v>0.63</v>
      </c>
      <c r="D766" s="171">
        <v>0.56999999999999995</v>
      </c>
      <c r="J766" s="52"/>
      <c r="K766" s="52"/>
      <c r="L766" s="115"/>
      <c r="M766" s="657"/>
    </row>
    <row r="767" spans="1:13">
      <c r="A767" s="172" t="s">
        <v>502</v>
      </c>
      <c r="B767" s="171">
        <v>0.35</v>
      </c>
      <c r="C767" s="171">
        <v>0.39</v>
      </c>
      <c r="D767" s="171">
        <v>0.38</v>
      </c>
      <c r="J767" s="52"/>
      <c r="K767" s="52"/>
      <c r="L767" s="115"/>
      <c r="M767" s="657"/>
    </row>
    <row r="768" spans="1:13">
      <c r="A768" s="172" t="s">
        <v>427</v>
      </c>
      <c r="B768" s="171">
        <v>0.12</v>
      </c>
      <c r="C768" s="171">
        <v>0.21</v>
      </c>
      <c r="D768" s="171">
        <v>0.18</v>
      </c>
      <c r="J768" s="52"/>
      <c r="K768" s="52"/>
      <c r="L768" s="115"/>
      <c r="M768" s="657"/>
    </row>
    <row r="769" spans="1:13">
      <c r="A769" s="172" t="s">
        <v>609</v>
      </c>
      <c r="B769" s="171">
        <v>0.14000000000000001</v>
      </c>
      <c r="C769" s="171">
        <v>0.18</v>
      </c>
      <c r="D769" s="171">
        <v>0.16</v>
      </c>
      <c r="J769" s="52"/>
      <c r="K769" s="52"/>
      <c r="L769" s="115"/>
      <c r="M769" s="657"/>
    </row>
    <row r="770" spans="1:13">
      <c r="A770" s="172" t="s">
        <v>610</v>
      </c>
      <c r="B770" s="171">
        <v>0.01</v>
      </c>
      <c r="C770" s="171">
        <v>0</v>
      </c>
      <c r="D770" s="171">
        <v>0</v>
      </c>
      <c r="J770" s="52"/>
      <c r="K770" s="52"/>
      <c r="L770" s="115"/>
      <c r="M770" s="657"/>
    </row>
    <row r="771" spans="1:13">
      <c r="A771" s="172" t="s">
        <v>541</v>
      </c>
      <c r="B771" s="171">
        <v>0.19</v>
      </c>
      <c r="C771" s="171">
        <v>0.04</v>
      </c>
      <c r="D771" s="171">
        <v>0.09</v>
      </c>
      <c r="J771" s="52"/>
      <c r="K771" s="52"/>
      <c r="L771" s="115"/>
      <c r="M771" s="657"/>
    </row>
    <row r="772" spans="1:13" ht="13.5" customHeight="1">
      <c r="A772" s="172"/>
      <c r="B772" s="171"/>
      <c r="C772" s="171"/>
      <c r="D772" s="171"/>
      <c r="J772" s="52"/>
      <c r="K772" s="52"/>
      <c r="L772" s="115"/>
      <c r="M772" s="657"/>
    </row>
    <row r="773" spans="1:13" ht="13.5" customHeight="1">
      <c r="A773" s="78" t="s">
        <v>437</v>
      </c>
      <c r="B773" s="171"/>
      <c r="C773" s="171"/>
      <c r="D773" s="171"/>
      <c r="J773" s="52"/>
      <c r="K773" s="52"/>
      <c r="L773" s="115"/>
      <c r="M773" s="657"/>
    </row>
    <row r="774" spans="1:13" ht="13.5" customHeight="1">
      <c r="A774" s="78" t="s">
        <v>611</v>
      </c>
      <c r="B774" s="171"/>
      <c r="C774" s="171"/>
      <c r="D774" s="171"/>
      <c r="J774" s="52"/>
      <c r="K774" s="52"/>
      <c r="L774" s="115"/>
      <c r="M774" s="657"/>
    </row>
    <row r="775" spans="1:13" ht="13.5" customHeight="1">
      <c r="A775" s="78" t="s">
        <v>1069</v>
      </c>
      <c r="B775" s="171"/>
      <c r="C775" s="171"/>
      <c r="D775" s="171"/>
      <c r="J775" s="52"/>
      <c r="K775" s="52"/>
      <c r="L775" s="115"/>
      <c r="M775" s="657"/>
    </row>
    <row r="776" spans="1:13">
      <c r="A776" s="78" t="s">
        <v>1064</v>
      </c>
      <c r="B776"/>
      <c r="C776"/>
      <c r="D776"/>
      <c r="J776" s="52"/>
      <c r="K776" s="52"/>
      <c r="L776" s="115"/>
      <c r="M776" s="657"/>
    </row>
    <row r="777" spans="1:13">
      <c r="A777" s="53" t="s">
        <v>428</v>
      </c>
      <c r="B777"/>
      <c r="C777"/>
      <c r="D777"/>
      <c r="J777" s="52"/>
      <c r="K777" s="52"/>
      <c r="L777" s="115"/>
      <c r="M777" s="657"/>
    </row>
    <row r="778" spans="1:13">
      <c r="A778" s="53"/>
      <c r="B778"/>
      <c r="C778"/>
      <c r="D778"/>
      <c r="J778" s="52"/>
      <c r="K778" s="52"/>
      <c r="L778" s="115"/>
      <c r="M778" s="657"/>
    </row>
    <row r="779" spans="1:13">
      <c r="A779" s="53"/>
      <c r="B779"/>
      <c r="C779"/>
      <c r="D779"/>
      <c r="J779" s="52"/>
      <c r="K779" s="52"/>
      <c r="L779" s="115"/>
      <c r="M779" s="657"/>
    </row>
    <row r="780" spans="1:13">
      <c r="A780" s="53"/>
      <c r="B780"/>
      <c r="C780"/>
      <c r="D780"/>
      <c r="J780" s="52"/>
      <c r="K780" s="52"/>
      <c r="L780" s="115"/>
      <c r="M780" s="657"/>
    </row>
    <row r="781" spans="1:13">
      <c r="A781" s="1454" t="s">
        <v>612</v>
      </c>
      <c r="B781" s="1454"/>
      <c r="C781" s="1454"/>
      <c r="D781" s="1454"/>
      <c r="J781" s="52"/>
      <c r="K781" s="52"/>
      <c r="L781" s="115"/>
      <c r="M781" s="657"/>
    </row>
    <row r="782" spans="1:13" ht="13.5" thickBot="1">
      <c r="A782" s="460"/>
      <c r="B782" s="460" t="s">
        <v>424</v>
      </c>
      <c r="C782" s="460" t="s">
        <v>425</v>
      </c>
      <c r="D782" s="460" t="s">
        <v>69</v>
      </c>
      <c r="J782" s="52"/>
      <c r="K782" s="52"/>
      <c r="L782" s="115"/>
      <c r="M782" s="657"/>
    </row>
    <row r="783" spans="1:13">
      <c r="A783" s="455" t="s">
        <v>150</v>
      </c>
      <c r="B783" s="459">
        <v>71</v>
      </c>
      <c r="C783" s="459">
        <v>173</v>
      </c>
      <c r="D783" s="459">
        <v>244</v>
      </c>
      <c r="E783" s="71"/>
      <c r="J783" s="52"/>
      <c r="K783" s="52"/>
      <c r="L783" s="115"/>
      <c r="M783" s="657"/>
    </row>
    <row r="784" spans="1:13">
      <c r="A784" s="172" t="s">
        <v>452</v>
      </c>
      <c r="B784" s="171">
        <v>0.94</v>
      </c>
      <c r="C784" s="171">
        <v>0.74</v>
      </c>
      <c r="D784" s="171">
        <v>0.8</v>
      </c>
      <c r="J784" s="52"/>
      <c r="K784" s="52"/>
      <c r="L784" s="115"/>
      <c r="M784" s="657"/>
    </row>
    <row r="785" spans="1:28">
      <c r="A785" s="172" t="s">
        <v>613</v>
      </c>
      <c r="B785" s="171">
        <v>0.99</v>
      </c>
      <c r="C785" s="171">
        <v>0.69</v>
      </c>
      <c r="D785" s="171">
        <v>0.78</v>
      </c>
      <c r="J785" s="52"/>
      <c r="K785" s="52"/>
      <c r="L785" s="115"/>
      <c r="M785" s="657"/>
    </row>
    <row r="786" spans="1:28">
      <c r="A786" s="172" t="s">
        <v>615</v>
      </c>
      <c r="B786" s="171">
        <v>0.71</v>
      </c>
      <c r="C786" s="171">
        <v>0.55000000000000004</v>
      </c>
      <c r="D786" s="171">
        <v>0.6</v>
      </c>
      <c r="J786" s="52"/>
      <c r="K786" s="52"/>
      <c r="L786" s="115"/>
      <c r="M786" s="657"/>
    </row>
    <row r="787" spans="1:28">
      <c r="A787" s="172" t="s">
        <v>616</v>
      </c>
      <c r="B787" s="171">
        <v>0.59</v>
      </c>
      <c r="C787" s="171">
        <v>0.48</v>
      </c>
      <c r="D787" s="171">
        <v>0.51</v>
      </c>
      <c r="J787" s="52"/>
      <c r="K787" s="52"/>
      <c r="L787" s="115"/>
      <c r="M787" s="657"/>
    </row>
    <row r="788" spans="1:28">
      <c r="A788" s="172" t="s">
        <v>619</v>
      </c>
      <c r="B788" s="171">
        <v>0.61</v>
      </c>
      <c r="C788" s="171">
        <v>0.4</v>
      </c>
      <c r="D788" s="171">
        <v>0.46</v>
      </c>
      <c r="J788" s="52"/>
      <c r="K788" s="52"/>
      <c r="L788" s="115"/>
      <c r="M788" s="657"/>
    </row>
    <row r="789" spans="1:28">
      <c r="A789" s="172" t="s">
        <v>618</v>
      </c>
      <c r="B789" s="171">
        <v>0.5</v>
      </c>
      <c r="C789" s="171">
        <v>0.3</v>
      </c>
      <c r="D789" s="171">
        <v>0.36</v>
      </c>
      <c r="J789" s="52"/>
      <c r="K789" s="52"/>
      <c r="L789" s="115"/>
      <c r="M789" s="657"/>
    </row>
    <row r="790" spans="1:28">
      <c r="A790" s="172" t="s">
        <v>614</v>
      </c>
      <c r="B790" s="171">
        <v>0.42</v>
      </c>
      <c r="C790" s="171">
        <v>0.27</v>
      </c>
      <c r="D790" s="171">
        <v>0.31</v>
      </c>
      <c r="J790" s="52"/>
      <c r="K790" s="52"/>
      <c r="L790" s="115"/>
      <c r="M790" s="657"/>
    </row>
    <row r="791" spans="1:28">
      <c r="A791" s="172" t="s">
        <v>617</v>
      </c>
      <c r="B791" s="171">
        <v>0.17</v>
      </c>
      <c r="C791" s="171">
        <v>0.15</v>
      </c>
      <c r="D791" s="171">
        <v>0.15</v>
      </c>
      <c r="J791" s="52"/>
      <c r="K791" s="52"/>
      <c r="L791" s="115"/>
      <c r="M791" s="657"/>
    </row>
    <row r="792" spans="1:28">
      <c r="A792" s="172" t="s">
        <v>620</v>
      </c>
      <c r="B792" s="171">
        <v>0</v>
      </c>
      <c r="C792" s="171">
        <v>0.01</v>
      </c>
      <c r="D792" s="171">
        <v>0</v>
      </c>
      <c r="J792" s="52"/>
      <c r="K792" s="52"/>
      <c r="L792" s="115"/>
      <c r="M792" s="657"/>
    </row>
    <row r="793" spans="1:28">
      <c r="A793" s="172" t="s">
        <v>142</v>
      </c>
      <c r="B793" s="171">
        <v>0.03</v>
      </c>
      <c r="C793" s="171">
        <v>0.01</v>
      </c>
      <c r="D793" s="171">
        <v>0.02</v>
      </c>
      <c r="J793" s="52"/>
      <c r="K793" s="52"/>
      <c r="L793" s="115"/>
      <c r="M793" s="657"/>
    </row>
    <row r="794" spans="1:28" ht="13.5" customHeight="1">
      <c r="A794" s="172"/>
      <c r="B794" s="171"/>
      <c r="C794" s="171"/>
      <c r="D794" s="171"/>
      <c r="J794" s="52"/>
      <c r="K794" s="52"/>
      <c r="L794" s="115"/>
      <c r="M794" s="657"/>
    </row>
    <row r="795" spans="1:28" ht="27" customHeight="1">
      <c r="A795" s="78" t="s">
        <v>437</v>
      </c>
      <c r="B795" s="171"/>
      <c r="C795" s="171"/>
      <c r="D795" s="171"/>
      <c r="J795" s="52"/>
      <c r="K795" s="52"/>
      <c r="L795" s="115"/>
      <c r="M795" s="657"/>
    </row>
    <row r="796" spans="1:28" ht="13.5" customHeight="1">
      <c r="A796" s="78" t="s">
        <v>1072</v>
      </c>
      <c r="B796" s="171"/>
      <c r="C796" s="171"/>
      <c r="D796" s="171"/>
      <c r="J796" s="52"/>
      <c r="K796" s="52"/>
      <c r="L796" s="115"/>
      <c r="M796" s="657"/>
      <c r="V796" s="1089"/>
      <c r="W796" s="1089"/>
      <c r="X796" s="1089"/>
      <c r="Y796" s="1089"/>
      <c r="Z796" s="1089"/>
      <c r="AA796" s="1089"/>
    </row>
    <row r="797" spans="1:28" ht="13.5" customHeight="1">
      <c r="A797" s="78" t="s">
        <v>1069</v>
      </c>
      <c r="B797" s="171"/>
      <c r="C797" s="171"/>
      <c r="D797" s="171"/>
      <c r="J797" s="52"/>
      <c r="K797" s="52"/>
      <c r="L797" s="115"/>
      <c r="M797" s="657"/>
      <c r="V797" s="1089"/>
      <c r="W797" s="1089"/>
      <c r="X797" s="1089"/>
      <c r="Y797" s="1089"/>
      <c r="Z797" s="1089"/>
      <c r="AA797" s="1089"/>
    </row>
    <row r="798" spans="1:28">
      <c r="A798" s="78" t="s">
        <v>1064</v>
      </c>
      <c r="B798"/>
      <c r="C798"/>
      <c r="D798"/>
      <c r="J798" s="52"/>
      <c r="K798" s="52"/>
      <c r="L798" s="115"/>
      <c r="M798" s="657"/>
      <c r="V798" s="1089" t="s">
        <v>629</v>
      </c>
      <c r="W798" s="1089"/>
      <c r="X798" s="1089"/>
      <c r="Y798" s="1089"/>
      <c r="Z798" s="1089"/>
      <c r="AA798" s="1089"/>
    </row>
    <row r="799" spans="1:28" ht="12.75" customHeight="1">
      <c r="A799" s="53" t="s">
        <v>428</v>
      </c>
      <c r="B799" s="445"/>
      <c r="J799" s="52"/>
      <c r="K799" s="52"/>
      <c r="L799" s="115"/>
      <c r="M799" s="657"/>
      <c r="V799" s="1089"/>
      <c r="W799" s="1089" t="s">
        <v>623</v>
      </c>
      <c r="X799" s="1089" t="s">
        <v>631</v>
      </c>
      <c r="Y799" s="1089" t="s">
        <v>625</v>
      </c>
      <c r="Z799" s="1089" t="s">
        <v>626</v>
      </c>
      <c r="AA799" s="1089" t="s">
        <v>627</v>
      </c>
    </row>
    <row r="800" spans="1:28">
      <c r="A800" s="53"/>
      <c r="B800" s="445"/>
      <c r="E800" s="71"/>
      <c r="J800" s="52"/>
      <c r="K800" s="52"/>
      <c r="L800" s="115"/>
      <c r="M800" s="657"/>
      <c r="O800" s="439" t="s">
        <v>628</v>
      </c>
      <c r="P800" s="178"/>
      <c r="Q800" s="178"/>
      <c r="R800" s="178"/>
      <c r="S800" s="178"/>
      <c r="V800" s="1089" t="s">
        <v>395</v>
      </c>
      <c r="W800" s="1090">
        <f>D807</f>
        <v>0.06</v>
      </c>
      <c r="X800" s="1090">
        <f>E807</f>
        <v>0.3</v>
      </c>
      <c r="Y800" s="1090">
        <f>F807</f>
        <v>0.37</v>
      </c>
      <c r="Z800" s="1090">
        <f>G807</f>
        <v>0.11</v>
      </c>
      <c r="AA800" s="1090">
        <f>H807</f>
        <v>0.16</v>
      </c>
      <c r="AB800" s="177"/>
    </row>
    <row r="801" spans="1:28">
      <c r="A801" s="53"/>
      <c r="B801" s="652"/>
      <c r="E801" s="71"/>
      <c r="J801" s="52"/>
      <c r="K801" s="52"/>
      <c r="L801" s="115"/>
      <c r="M801" s="657"/>
      <c r="V801" s="1089" t="s">
        <v>396</v>
      </c>
      <c r="W801" s="1091">
        <v>7.0000000000000007E-2</v>
      </c>
      <c r="X801" s="1091">
        <v>0.25</v>
      </c>
      <c r="Y801" s="1091">
        <v>0.41</v>
      </c>
      <c r="Z801" s="1091">
        <v>0.15</v>
      </c>
      <c r="AA801" s="1091">
        <v>0.12</v>
      </c>
      <c r="AB801" s="177"/>
    </row>
    <row r="802" spans="1:28" ht="12.75" customHeight="1">
      <c r="A802" s="53"/>
      <c r="B802" s="445"/>
      <c r="E802" s="71"/>
      <c r="J802" s="52"/>
      <c r="K802" s="52"/>
      <c r="L802" s="115"/>
      <c r="M802" s="657"/>
      <c r="V802" s="1089" t="s">
        <v>520</v>
      </c>
      <c r="W802" s="1091">
        <v>0</v>
      </c>
      <c r="X802" s="1091">
        <v>7.0000000000000007E-2</v>
      </c>
      <c r="Y802" s="1091">
        <v>0.28999999999999998</v>
      </c>
      <c r="Z802" s="1091">
        <v>0.26</v>
      </c>
      <c r="AA802" s="1091">
        <v>0.38</v>
      </c>
      <c r="AB802" s="177"/>
    </row>
    <row r="803" spans="1:28">
      <c r="A803" s="1454" t="s">
        <v>621</v>
      </c>
      <c r="B803" s="1454"/>
      <c r="C803" s="1454"/>
      <c r="D803" s="1454"/>
      <c r="E803" s="1454"/>
      <c r="F803" s="1454"/>
      <c r="G803" s="1454"/>
      <c r="H803" s="1454"/>
      <c r="J803" s="52"/>
      <c r="K803" s="52"/>
      <c r="L803" s="115"/>
      <c r="M803" s="657"/>
      <c r="V803" s="1089" t="s">
        <v>633</v>
      </c>
      <c r="W803" s="1091">
        <v>0.01</v>
      </c>
      <c r="X803" s="1091">
        <v>0.08</v>
      </c>
      <c r="Y803" s="1091">
        <v>0.22</v>
      </c>
      <c r="Z803" s="1091">
        <v>0.13</v>
      </c>
      <c r="AA803" s="1091">
        <v>0.56000000000000005</v>
      </c>
      <c r="AB803" s="177"/>
    </row>
    <row r="804" spans="1:28" ht="26.25" thickBot="1">
      <c r="A804" s="460"/>
      <c r="B804" s="460"/>
      <c r="C804" s="460" t="s">
        <v>622</v>
      </c>
      <c r="D804" s="460" t="s">
        <v>623</v>
      </c>
      <c r="E804" s="460" t="s">
        <v>624</v>
      </c>
      <c r="F804" s="460" t="s">
        <v>625</v>
      </c>
      <c r="G804" s="460" t="s">
        <v>626</v>
      </c>
      <c r="H804" s="460" t="s">
        <v>627</v>
      </c>
      <c r="J804" s="52"/>
      <c r="K804" s="52"/>
      <c r="L804" s="115"/>
      <c r="M804" s="657"/>
      <c r="V804" s="1089" t="s">
        <v>634</v>
      </c>
      <c r="W804" s="1091">
        <v>0.01</v>
      </c>
      <c r="X804" s="1091">
        <v>0.06</v>
      </c>
      <c r="Y804" s="1091">
        <v>0.16</v>
      </c>
      <c r="Z804" s="1091">
        <v>0.18</v>
      </c>
      <c r="AA804" s="1091">
        <v>0.6</v>
      </c>
      <c r="AB804" s="177"/>
    </row>
    <row r="805" spans="1:28" ht="12.75" customHeight="1">
      <c r="A805" s="1574" t="s">
        <v>630</v>
      </c>
      <c r="B805" t="s">
        <v>424</v>
      </c>
      <c r="C805">
        <v>61</v>
      </c>
      <c r="D805" s="112" t="s">
        <v>1006</v>
      </c>
      <c r="E805" s="112">
        <v>0.22</v>
      </c>
      <c r="F805" s="112">
        <v>0.31</v>
      </c>
      <c r="G805" s="112">
        <v>0.12</v>
      </c>
      <c r="H805" s="112">
        <v>0.22</v>
      </c>
      <c r="J805" s="52"/>
      <c r="K805" s="52"/>
      <c r="L805" s="115"/>
      <c r="M805" s="657"/>
      <c r="V805" s="1089" t="s">
        <v>521</v>
      </c>
      <c r="W805" s="1091">
        <v>0</v>
      </c>
      <c r="X805" s="1091">
        <v>0.02</v>
      </c>
      <c r="Y805" s="1091">
        <v>0.14000000000000001</v>
      </c>
      <c r="Z805" s="1091">
        <v>0.21</v>
      </c>
      <c r="AA805" s="1091">
        <v>0.62</v>
      </c>
      <c r="AB805" s="177"/>
    </row>
    <row r="806" spans="1:28">
      <c r="A806" s="1573"/>
      <c r="B806" t="s">
        <v>425</v>
      </c>
      <c r="C806">
        <v>113</v>
      </c>
      <c r="D806" s="112">
        <v>0.03</v>
      </c>
      <c r="E806" s="112">
        <v>0.34</v>
      </c>
      <c r="F806" s="112">
        <v>0.4</v>
      </c>
      <c r="G806" s="112">
        <v>0.1</v>
      </c>
      <c r="H806" s="112">
        <v>0.13</v>
      </c>
      <c r="J806" s="52"/>
      <c r="K806" s="52"/>
      <c r="L806" s="115"/>
      <c r="M806" s="657"/>
      <c r="V806" s="1089" t="s">
        <v>636</v>
      </c>
      <c r="W806" s="1091">
        <v>0</v>
      </c>
      <c r="X806" s="1091">
        <v>0</v>
      </c>
      <c r="Y806" s="1091">
        <v>0.03</v>
      </c>
      <c r="Z806" s="1091">
        <v>0.13</v>
      </c>
      <c r="AA806" s="1091">
        <v>0.83</v>
      </c>
      <c r="AB806" s="177"/>
    </row>
    <row r="807" spans="1:28">
      <c r="A807" s="1573"/>
      <c r="B807" t="s">
        <v>69</v>
      </c>
      <c r="C807">
        <v>172</v>
      </c>
      <c r="D807" s="112">
        <v>0.06</v>
      </c>
      <c r="E807" s="112">
        <v>0.3</v>
      </c>
      <c r="F807" s="112">
        <v>0.37</v>
      </c>
      <c r="G807" s="112">
        <v>0.11</v>
      </c>
      <c r="H807" s="112">
        <v>0.16</v>
      </c>
      <c r="J807" s="52"/>
      <c r="K807" s="52"/>
      <c r="L807" s="115"/>
      <c r="M807" s="657"/>
      <c r="V807" s="1089"/>
      <c r="W807" s="1091"/>
      <c r="X807" s="1091"/>
      <c r="Y807" s="1091"/>
      <c r="Z807" s="1091"/>
      <c r="AA807" s="1091"/>
      <c r="AB807" s="177"/>
    </row>
    <row r="808" spans="1:28">
      <c r="A808" s="1573" t="s">
        <v>632</v>
      </c>
      <c r="B808" t="s">
        <v>424</v>
      </c>
      <c r="C808">
        <v>61</v>
      </c>
      <c r="D808" s="112">
        <v>0.02</v>
      </c>
      <c r="E808" s="112">
        <v>0.16</v>
      </c>
      <c r="F808" s="112">
        <v>0.22</v>
      </c>
      <c r="G808" s="112">
        <v>0.19</v>
      </c>
      <c r="H808" s="112">
        <v>0.41</v>
      </c>
      <c r="J808" s="52"/>
      <c r="K808" s="52"/>
      <c r="L808" s="115"/>
      <c r="M808" s="657"/>
      <c r="V808" s="1089"/>
      <c r="W808" s="1089"/>
      <c r="X808" s="1089"/>
      <c r="Y808" s="1089"/>
      <c r="Z808" s="1089"/>
      <c r="AA808" s="1089"/>
    </row>
    <row r="809" spans="1:28">
      <c r="A809" s="1573"/>
      <c r="B809" t="s">
        <v>425</v>
      </c>
      <c r="C809">
        <v>113</v>
      </c>
      <c r="D809" s="112">
        <v>0.01</v>
      </c>
      <c r="E809" s="112">
        <v>0.09</v>
      </c>
      <c r="F809" s="112">
        <v>0.33</v>
      </c>
      <c r="G809" s="112">
        <v>0.25</v>
      </c>
      <c r="H809" s="112">
        <v>0.32</v>
      </c>
      <c r="J809" s="52"/>
      <c r="K809" s="52"/>
      <c r="L809" s="115"/>
      <c r="M809" s="657"/>
      <c r="V809" s="1089"/>
      <c r="W809" s="1089"/>
      <c r="X809" s="1089"/>
      <c r="Y809" s="1089"/>
      <c r="Z809" s="1089"/>
      <c r="AA809" s="1089"/>
    </row>
    <row r="810" spans="1:28">
      <c r="A810" s="1573"/>
      <c r="B810" t="s">
        <v>69</v>
      </c>
      <c r="C810">
        <v>172</v>
      </c>
      <c r="D810" s="112">
        <v>0.01</v>
      </c>
      <c r="E810" s="112">
        <v>0.11</v>
      </c>
      <c r="F810" s="112">
        <v>0.3</v>
      </c>
      <c r="G810" s="112">
        <v>0.23</v>
      </c>
      <c r="H810" s="112">
        <v>0.35</v>
      </c>
      <c r="J810" s="52"/>
      <c r="K810" s="52"/>
      <c r="L810" s="115"/>
      <c r="M810" s="657"/>
      <c r="V810" s="1089"/>
      <c r="W810" s="1089"/>
      <c r="X810" s="1089"/>
      <c r="Y810" s="1089"/>
      <c r="Z810" s="1089"/>
      <c r="AA810" s="1089"/>
    </row>
    <row r="811" spans="1:28" ht="12.75" customHeight="1">
      <c r="A811" s="1573" t="s">
        <v>635</v>
      </c>
      <c r="B811" t="s">
        <v>424</v>
      </c>
      <c r="C811">
        <v>61</v>
      </c>
      <c r="D811" s="112">
        <v>0.02</v>
      </c>
      <c r="E811" s="112" t="s">
        <v>1007</v>
      </c>
      <c r="F811" s="112">
        <v>0.09</v>
      </c>
      <c r="G811" s="112">
        <v>0.12</v>
      </c>
      <c r="H811" s="112">
        <v>0.69</v>
      </c>
      <c r="J811" s="52"/>
      <c r="K811" s="52"/>
      <c r="L811" s="115"/>
      <c r="M811" s="657"/>
    </row>
    <row r="812" spans="1:28">
      <c r="A812" s="1573"/>
      <c r="B812" t="s">
        <v>425</v>
      </c>
      <c r="C812">
        <v>113</v>
      </c>
      <c r="D812" s="112">
        <v>0</v>
      </c>
      <c r="E812" s="112">
        <v>0.02</v>
      </c>
      <c r="F812" s="112">
        <v>0.14000000000000001</v>
      </c>
      <c r="G812" s="112">
        <v>0.22</v>
      </c>
      <c r="H812" s="112">
        <v>0.63</v>
      </c>
      <c r="J812" s="52"/>
      <c r="K812" s="52"/>
      <c r="L812" s="115"/>
      <c r="M812" s="657"/>
    </row>
    <row r="813" spans="1:28">
      <c r="A813" s="1573"/>
      <c r="B813" t="s">
        <v>69</v>
      </c>
      <c r="C813">
        <v>172</v>
      </c>
      <c r="D813" s="112">
        <v>0.01</v>
      </c>
      <c r="E813" s="112">
        <v>0.04</v>
      </c>
      <c r="F813" s="112">
        <v>0.12</v>
      </c>
      <c r="G813" s="112">
        <v>0.18</v>
      </c>
      <c r="H813" s="112">
        <v>0.65</v>
      </c>
      <c r="J813" s="52"/>
      <c r="K813" s="52"/>
      <c r="L813" s="115"/>
      <c r="M813" s="657"/>
    </row>
    <row r="814" spans="1:28" ht="12.75" customHeight="1">
      <c r="A814" s="1573" t="s">
        <v>637</v>
      </c>
      <c r="B814" t="s">
        <v>424</v>
      </c>
      <c r="C814">
        <v>61</v>
      </c>
      <c r="D814" s="112">
        <v>0</v>
      </c>
      <c r="E814" s="112">
        <v>0</v>
      </c>
      <c r="F814" s="112">
        <v>0.12</v>
      </c>
      <c r="G814" s="112">
        <v>0.06</v>
      </c>
      <c r="H814" s="112">
        <v>0.08</v>
      </c>
      <c r="J814" s="52"/>
      <c r="K814" s="52"/>
      <c r="L814" s="115"/>
      <c r="M814" s="657"/>
    </row>
    <row r="815" spans="1:28">
      <c r="A815" s="1573"/>
      <c r="B815" t="s">
        <v>425</v>
      </c>
      <c r="C815">
        <v>113</v>
      </c>
      <c r="D815" s="112">
        <v>0</v>
      </c>
      <c r="E815" s="112">
        <v>0</v>
      </c>
      <c r="F815" s="112">
        <v>0.15</v>
      </c>
      <c r="G815" s="112">
        <v>0.17</v>
      </c>
      <c r="H815" s="112">
        <v>0.16</v>
      </c>
      <c r="J815" s="52"/>
      <c r="K815" s="52"/>
      <c r="L815" s="115"/>
      <c r="M815" s="657"/>
    </row>
    <row r="816" spans="1:28">
      <c r="A816" s="1573"/>
      <c r="B816" t="s">
        <v>69</v>
      </c>
      <c r="C816">
        <v>172</v>
      </c>
      <c r="D816" s="112">
        <v>0</v>
      </c>
      <c r="E816" s="112">
        <v>0</v>
      </c>
      <c r="F816" s="112">
        <v>0.73</v>
      </c>
      <c r="G816" s="112">
        <v>0.77</v>
      </c>
      <c r="H816" s="112">
        <v>0.76</v>
      </c>
      <c r="J816" s="52"/>
      <c r="K816" s="52"/>
      <c r="L816" s="115"/>
      <c r="M816" s="657"/>
    </row>
    <row r="817" spans="1:13" ht="12.75" customHeight="1">
      <c r="A817" s="1573" t="s">
        <v>638</v>
      </c>
      <c r="B817" t="s">
        <v>424</v>
      </c>
      <c r="C817">
        <v>61</v>
      </c>
      <c r="D817" s="112">
        <v>0.02</v>
      </c>
      <c r="E817" s="112">
        <v>0.1</v>
      </c>
      <c r="F817" s="112">
        <v>0.16</v>
      </c>
      <c r="G817" s="112">
        <v>0.12</v>
      </c>
      <c r="H817" s="112">
        <v>0.6</v>
      </c>
      <c r="J817" s="52"/>
      <c r="K817" s="52"/>
      <c r="L817" s="115"/>
      <c r="M817" s="657"/>
    </row>
    <row r="818" spans="1:13">
      <c r="A818" s="1573"/>
      <c r="B818" t="s">
        <v>425</v>
      </c>
      <c r="C818">
        <v>113</v>
      </c>
      <c r="D818" s="112">
        <v>0</v>
      </c>
      <c r="E818" s="112">
        <v>0.06</v>
      </c>
      <c r="F818" s="112">
        <v>0.18</v>
      </c>
      <c r="G818" s="112">
        <v>0.12</v>
      </c>
      <c r="H818" s="112">
        <v>0.63</v>
      </c>
      <c r="J818" s="52"/>
      <c r="K818" s="52"/>
      <c r="L818" s="115"/>
      <c r="M818" s="657"/>
    </row>
    <row r="819" spans="1:13">
      <c r="A819" s="1573"/>
      <c r="B819" t="s">
        <v>69</v>
      </c>
      <c r="C819">
        <v>172</v>
      </c>
      <c r="D819" s="112">
        <v>0.01</v>
      </c>
      <c r="E819" s="112">
        <v>0.08</v>
      </c>
      <c r="F819" s="112">
        <v>0.17</v>
      </c>
      <c r="G819" s="112">
        <v>0.12</v>
      </c>
      <c r="H819" s="112">
        <v>0.62</v>
      </c>
      <c r="J819" s="52"/>
      <c r="K819" s="52"/>
      <c r="L819" s="115"/>
      <c r="M819" s="657"/>
    </row>
    <row r="820" spans="1:13">
      <c r="A820" s="1573" t="s">
        <v>639</v>
      </c>
      <c r="B820" t="s">
        <v>424</v>
      </c>
      <c r="C820">
        <v>61</v>
      </c>
      <c r="D820" s="112" t="s">
        <v>1008</v>
      </c>
      <c r="E820" s="112">
        <v>0.05</v>
      </c>
      <c r="F820" s="112">
        <v>0.11</v>
      </c>
      <c r="G820" s="112">
        <v>7.0000000000000007E-2</v>
      </c>
      <c r="H820" s="112">
        <v>0.7</v>
      </c>
      <c r="J820" s="52"/>
      <c r="K820" s="52"/>
      <c r="L820" s="115"/>
      <c r="M820" s="657"/>
    </row>
    <row r="821" spans="1:13">
      <c r="A821" s="1573"/>
      <c r="B821" t="s">
        <v>425</v>
      </c>
      <c r="C821">
        <v>113</v>
      </c>
      <c r="D821" s="112">
        <v>0.02</v>
      </c>
      <c r="E821" s="112">
        <v>0.04</v>
      </c>
      <c r="F821" s="112">
        <v>0.09</v>
      </c>
      <c r="G821" s="112">
        <v>0.11</v>
      </c>
      <c r="H821" s="112">
        <v>0.75</v>
      </c>
      <c r="J821" s="52"/>
      <c r="K821" s="52"/>
      <c r="L821" s="115"/>
      <c r="M821" s="657"/>
    </row>
    <row r="822" spans="1:13">
      <c r="A822" s="1573"/>
      <c r="B822" t="s">
        <v>69</v>
      </c>
      <c r="C822">
        <v>172</v>
      </c>
      <c r="D822" s="112">
        <v>0.04</v>
      </c>
      <c r="E822" s="112">
        <v>0.04</v>
      </c>
      <c r="F822" s="112">
        <v>0.09</v>
      </c>
      <c r="G822" s="112">
        <v>0.1</v>
      </c>
      <c r="H822" s="112">
        <v>0.73</v>
      </c>
      <c r="J822" s="52"/>
      <c r="K822" s="52"/>
      <c r="L822" s="115"/>
      <c r="M822" s="657"/>
    </row>
    <row r="823" spans="1:13">
      <c r="A823" s="1573" t="s">
        <v>640</v>
      </c>
      <c r="B823" t="s">
        <v>424</v>
      </c>
      <c r="C823">
        <v>61</v>
      </c>
      <c r="D823" s="112">
        <v>0.05</v>
      </c>
      <c r="E823" s="112">
        <v>0.26</v>
      </c>
      <c r="F823" s="112">
        <v>0.43</v>
      </c>
      <c r="G823" s="112">
        <v>0.16</v>
      </c>
      <c r="H823" s="112">
        <v>0.1</v>
      </c>
      <c r="J823" s="52"/>
      <c r="K823" s="52"/>
      <c r="L823" s="115"/>
      <c r="M823" s="657"/>
    </row>
    <row r="824" spans="1:13">
      <c r="A824" s="1573"/>
      <c r="B824" t="s">
        <v>425</v>
      </c>
      <c r="C824">
        <v>113</v>
      </c>
      <c r="D824" s="112">
        <v>0.08</v>
      </c>
      <c r="E824" s="112">
        <v>0.21</v>
      </c>
      <c r="F824" s="112">
        <v>0.35</v>
      </c>
      <c r="G824" s="112">
        <v>0.21</v>
      </c>
      <c r="H824" s="112">
        <v>0.16</v>
      </c>
      <c r="J824" s="52"/>
      <c r="K824" s="52"/>
      <c r="L824" s="115"/>
      <c r="M824" s="657"/>
    </row>
    <row r="825" spans="1:13">
      <c r="A825" s="1573"/>
      <c r="B825" t="s">
        <v>69</v>
      </c>
      <c r="C825">
        <v>172</v>
      </c>
      <c r="D825" s="112">
        <v>7.0000000000000007E-2</v>
      </c>
      <c r="E825" s="112">
        <v>0.22</v>
      </c>
      <c r="F825" s="112">
        <v>0.38</v>
      </c>
      <c r="G825" s="112">
        <v>0.19</v>
      </c>
      <c r="H825" s="112">
        <v>0.14000000000000001</v>
      </c>
      <c r="J825" s="52"/>
      <c r="K825" s="52"/>
      <c r="L825" s="115"/>
      <c r="M825" s="657"/>
    </row>
    <row r="826" spans="1:13">
      <c r="A826" s="1572" t="s">
        <v>142</v>
      </c>
      <c r="B826" t="s">
        <v>424</v>
      </c>
      <c r="C826">
        <v>61</v>
      </c>
      <c r="D826" s="112">
        <v>0</v>
      </c>
      <c r="E826" s="112">
        <v>0.02</v>
      </c>
      <c r="F826" s="112">
        <v>0.02</v>
      </c>
      <c r="G826" s="112">
        <v>0</v>
      </c>
      <c r="H826" s="112">
        <v>0.96</v>
      </c>
      <c r="J826" s="52"/>
      <c r="K826" s="52"/>
      <c r="L826" s="115"/>
      <c r="M826" s="657"/>
    </row>
    <row r="827" spans="1:13">
      <c r="A827" s="1572"/>
      <c r="B827" t="s">
        <v>425</v>
      </c>
      <c r="C827">
        <v>113</v>
      </c>
      <c r="D827" s="112">
        <v>0</v>
      </c>
      <c r="E827" s="112">
        <v>0</v>
      </c>
      <c r="F827" s="112">
        <v>7.0000000000000007E-2</v>
      </c>
      <c r="G827" s="112">
        <v>0.05</v>
      </c>
      <c r="H827" s="112">
        <v>0.88</v>
      </c>
      <c r="J827" s="52"/>
      <c r="K827" s="52"/>
      <c r="L827" s="115"/>
      <c r="M827" s="657"/>
    </row>
    <row r="828" spans="1:13" ht="13.5" customHeight="1">
      <c r="A828" s="1572"/>
      <c r="B828" t="s">
        <v>69</v>
      </c>
      <c r="C828">
        <v>172</v>
      </c>
      <c r="D828" s="112">
        <v>0</v>
      </c>
      <c r="E828" s="112">
        <v>0.01</v>
      </c>
      <c r="F828" s="112">
        <v>0.04</v>
      </c>
      <c r="G828" s="112">
        <v>0.02</v>
      </c>
      <c r="H828" s="112">
        <v>0.93</v>
      </c>
      <c r="J828" s="52"/>
      <c r="K828" s="52"/>
      <c r="L828" s="115"/>
      <c r="M828" s="657"/>
    </row>
    <row r="829" spans="1:13" ht="13.5" customHeight="1">
      <c r="A829" s="467"/>
      <c r="B829"/>
      <c r="C829"/>
      <c r="D829" s="112"/>
      <c r="E829" s="112"/>
      <c r="F829" s="112"/>
      <c r="G829" s="112"/>
      <c r="H829" s="112"/>
      <c r="J829" s="52"/>
      <c r="K829" s="52"/>
      <c r="L829" s="115"/>
      <c r="M829" s="657"/>
    </row>
    <row r="830" spans="1:13" ht="13.5" customHeight="1">
      <c r="A830" s="78" t="s">
        <v>437</v>
      </c>
      <c r="B830"/>
      <c r="C830"/>
      <c r="D830" s="112"/>
      <c r="E830" s="112"/>
      <c r="F830" s="112"/>
      <c r="G830" s="112"/>
      <c r="H830" s="112"/>
      <c r="J830" s="52"/>
      <c r="K830" s="52"/>
      <c r="L830" s="115"/>
      <c r="M830" s="657"/>
    </row>
    <row r="831" spans="1:13" ht="13.5" customHeight="1">
      <c r="A831" s="78" t="s">
        <v>611</v>
      </c>
      <c r="B831" s="445"/>
      <c r="E831" s="71"/>
      <c r="J831" s="52"/>
      <c r="K831" s="52"/>
      <c r="L831" s="115"/>
      <c r="M831" s="657"/>
    </row>
    <row r="832" spans="1:13" ht="13.5" customHeight="1">
      <c r="A832" s="78" t="s">
        <v>1064</v>
      </c>
      <c r="B832" s="445"/>
      <c r="E832" s="71"/>
      <c r="J832" s="52"/>
      <c r="K832" s="52"/>
      <c r="L832" s="115"/>
      <c r="M832" s="657"/>
    </row>
    <row r="833" spans="1:13" ht="13.5" customHeight="1">
      <c r="A833" s="53" t="s">
        <v>428</v>
      </c>
      <c r="B833" s="445"/>
      <c r="E833" s="71"/>
      <c r="J833" s="52"/>
      <c r="K833" s="52"/>
      <c r="L833" s="115"/>
      <c r="M833" s="657"/>
    </row>
    <row r="834" spans="1:13">
      <c r="A834" s="53"/>
      <c r="B834" s="445"/>
      <c r="E834" s="71"/>
      <c r="J834" s="52"/>
      <c r="K834" s="52"/>
      <c r="L834" s="115"/>
      <c r="M834" s="657"/>
    </row>
    <row r="835" spans="1:13">
      <c r="A835" s="53"/>
      <c r="B835" s="652"/>
      <c r="E835" s="71"/>
      <c r="J835" s="52"/>
      <c r="K835" s="52"/>
      <c r="L835" s="115"/>
      <c r="M835" s="657"/>
    </row>
    <row r="836" spans="1:13">
      <c r="A836" s="53"/>
      <c r="B836" s="445"/>
      <c r="E836" s="71"/>
      <c r="J836" s="52"/>
      <c r="K836" s="52"/>
      <c r="L836" s="115"/>
      <c r="M836" s="657"/>
    </row>
    <row r="837" spans="1:13">
      <c r="A837" s="1569" t="s">
        <v>641</v>
      </c>
      <c r="B837" s="1569"/>
      <c r="C837" s="1569"/>
      <c r="D837" s="1569"/>
      <c r="E837" s="71"/>
      <c r="J837" s="52"/>
      <c r="K837" s="52"/>
      <c r="L837" s="115"/>
      <c r="M837" s="657"/>
    </row>
    <row r="838" spans="1:13" ht="13.5" thickBot="1">
      <c r="A838" s="460"/>
      <c r="B838" s="460" t="s">
        <v>424</v>
      </c>
      <c r="C838" s="460" t="s">
        <v>425</v>
      </c>
      <c r="D838" s="460" t="s">
        <v>69</v>
      </c>
      <c r="E838" s="71"/>
      <c r="J838" s="52"/>
      <c r="K838" s="52"/>
      <c r="L838" s="115"/>
      <c r="M838" s="657"/>
    </row>
    <row r="839" spans="1:13">
      <c r="A839" s="455" t="s">
        <v>403</v>
      </c>
      <c r="B839" s="517">
        <v>45</v>
      </c>
      <c r="C839" s="517">
        <v>105</v>
      </c>
      <c r="D839" s="517">
        <v>150</v>
      </c>
      <c r="E839" s="71"/>
      <c r="J839" s="52"/>
      <c r="K839" s="52"/>
      <c r="L839" s="115"/>
      <c r="M839" s="657"/>
    </row>
    <row r="840" spans="1:13">
      <c r="A840" s="174" t="s">
        <v>502</v>
      </c>
      <c r="B840" s="171">
        <v>0.5</v>
      </c>
      <c r="C840" s="171">
        <v>0.54</v>
      </c>
      <c r="D840" s="171">
        <v>0.53</v>
      </c>
      <c r="E840" s="71"/>
      <c r="J840" s="52"/>
      <c r="K840" s="52"/>
      <c r="L840" s="115"/>
      <c r="M840" s="657"/>
    </row>
    <row r="841" spans="1:13">
      <c r="A841" s="174" t="s">
        <v>426</v>
      </c>
      <c r="B841" s="171">
        <v>0.27</v>
      </c>
      <c r="C841" s="171">
        <v>0.27</v>
      </c>
      <c r="D841" s="171">
        <v>0.27</v>
      </c>
      <c r="E841" s="71"/>
      <c r="J841" s="52"/>
      <c r="K841" s="52"/>
      <c r="L841" s="115"/>
      <c r="M841" s="657"/>
    </row>
    <row r="842" spans="1:13">
      <c r="A842" s="174" t="s">
        <v>427</v>
      </c>
      <c r="B842" s="171">
        <v>7.0000000000000007E-2</v>
      </c>
      <c r="C842" s="171">
        <v>0.13</v>
      </c>
      <c r="D842" s="171">
        <v>0.11</v>
      </c>
      <c r="E842" s="71"/>
      <c r="J842" s="52"/>
      <c r="K842" s="52"/>
      <c r="L842" s="115"/>
      <c r="M842" s="657"/>
    </row>
    <row r="843" spans="1:13">
      <c r="A843" s="174" t="s">
        <v>142</v>
      </c>
      <c r="B843" s="171">
        <v>0.11</v>
      </c>
      <c r="C843" s="171">
        <v>0.06</v>
      </c>
      <c r="D843" s="171">
        <v>7.0000000000000007E-2</v>
      </c>
      <c r="E843" s="71"/>
      <c r="J843" s="52"/>
      <c r="K843" s="52"/>
      <c r="L843" s="115"/>
      <c r="M843" s="657"/>
    </row>
    <row r="844" spans="1:13" ht="13.5" customHeight="1">
      <c r="A844" s="174" t="s">
        <v>541</v>
      </c>
      <c r="B844" s="171">
        <v>0.05</v>
      </c>
      <c r="C844" s="171">
        <v>0</v>
      </c>
      <c r="D844" s="171">
        <v>0.01</v>
      </c>
      <c r="E844" s="71"/>
      <c r="J844" s="52"/>
      <c r="K844" s="52"/>
      <c r="L844" s="115"/>
      <c r="M844" s="657"/>
    </row>
    <row r="845" spans="1:13" ht="13.5" customHeight="1">
      <c r="A845" s="174"/>
      <c r="B845" s="171"/>
      <c r="C845" s="171"/>
      <c r="D845" s="171"/>
      <c r="E845" s="71"/>
      <c r="J845" s="52"/>
      <c r="K845" s="52"/>
      <c r="L845" s="115"/>
      <c r="M845" s="657"/>
    </row>
    <row r="846" spans="1:13" ht="13.5" customHeight="1">
      <c r="A846" s="176" t="s">
        <v>146</v>
      </c>
      <c r="B846" s="445"/>
      <c r="E846" s="71"/>
      <c r="J846" s="52"/>
      <c r="K846" s="52"/>
      <c r="L846" s="115"/>
      <c r="M846" s="657"/>
    </row>
    <row r="847" spans="1:13" ht="13.5" customHeight="1">
      <c r="A847" s="176" t="s">
        <v>1074</v>
      </c>
      <c r="B847" s="445"/>
      <c r="E847" s="71"/>
      <c r="J847" s="52"/>
      <c r="K847" s="52"/>
      <c r="L847" s="115"/>
      <c r="M847" s="657"/>
    </row>
    <row r="848" spans="1:13" ht="13.5" customHeight="1">
      <c r="A848" s="53" t="s">
        <v>428</v>
      </c>
      <c r="B848" s="445"/>
      <c r="E848" s="71"/>
      <c r="J848" s="52"/>
      <c r="K848" s="52"/>
      <c r="L848" s="115"/>
      <c r="M848" s="657"/>
    </row>
    <row r="849" spans="1:13" ht="13.5" customHeight="1">
      <c r="A849" s="176" t="s">
        <v>642</v>
      </c>
      <c r="B849" s="445"/>
      <c r="E849" s="71"/>
      <c r="J849" s="52"/>
      <c r="K849" s="52"/>
      <c r="L849" s="115"/>
      <c r="M849" s="657"/>
    </row>
    <row r="850" spans="1:13">
      <c r="A850" s="176"/>
      <c r="B850" s="445"/>
      <c r="E850" s="71"/>
      <c r="J850" s="52"/>
      <c r="K850" s="52"/>
      <c r="L850" s="115"/>
      <c r="M850" s="657"/>
    </row>
    <row r="851" spans="1:13">
      <c r="A851" s="176"/>
      <c r="B851" s="652"/>
      <c r="E851" s="71"/>
      <c r="J851" s="52"/>
      <c r="K851" s="52"/>
      <c r="L851" s="115"/>
      <c r="M851" s="657"/>
    </row>
    <row r="852" spans="1:13">
      <c r="A852" s="176"/>
      <c r="B852" s="445"/>
      <c r="E852" s="71"/>
      <c r="J852" s="52"/>
      <c r="K852" s="52"/>
      <c r="L852" s="115"/>
      <c r="M852" s="657"/>
    </row>
    <row r="853" spans="1:13">
      <c r="A853" s="1569" t="s">
        <v>643</v>
      </c>
      <c r="B853" s="1569"/>
      <c r="C853" s="1569"/>
      <c r="D853" s="1569"/>
      <c r="E853" s="175"/>
      <c r="J853" s="52"/>
      <c r="K853" s="52"/>
      <c r="L853" s="115"/>
      <c r="M853" s="657"/>
    </row>
    <row r="854" spans="1:13" ht="13.5" thickBot="1">
      <c r="A854" s="460"/>
      <c r="B854" s="460" t="s">
        <v>424</v>
      </c>
      <c r="C854" s="460" t="s">
        <v>425</v>
      </c>
      <c r="D854" s="460" t="s">
        <v>69</v>
      </c>
      <c r="J854" s="52"/>
      <c r="K854" s="52"/>
      <c r="L854" s="115"/>
      <c r="M854" s="657"/>
    </row>
    <row r="855" spans="1:13">
      <c r="A855" s="455" t="s">
        <v>150</v>
      </c>
      <c r="B855" s="517">
        <v>60</v>
      </c>
      <c r="C855" s="517">
        <v>113</v>
      </c>
      <c r="D855" s="517">
        <v>173</v>
      </c>
      <c r="J855" s="52"/>
      <c r="K855" s="52"/>
      <c r="L855" s="115"/>
      <c r="M855" s="657"/>
    </row>
    <row r="856" spans="1:13">
      <c r="A856" s="174" t="s">
        <v>644</v>
      </c>
      <c r="B856" s="171">
        <v>0.66</v>
      </c>
      <c r="C856" s="171">
        <v>0.53</v>
      </c>
      <c r="D856" s="171">
        <v>0.56000000000000005</v>
      </c>
      <c r="J856" s="52"/>
      <c r="K856" s="52"/>
      <c r="L856" s="115"/>
      <c r="M856" s="657"/>
    </row>
    <row r="857" spans="1:13">
      <c r="A857" s="174" t="s">
        <v>645</v>
      </c>
      <c r="B857" s="171">
        <v>0.16</v>
      </c>
      <c r="C857" s="171">
        <v>0.16</v>
      </c>
      <c r="D857" s="171">
        <v>0.16</v>
      </c>
      <c r="J857" s="52"/>
      <c r="K857" s="52"/>
      <c r="L857" s="115"/>
      <c r="M857" s="657"/>
    </row>
    <row r="858" spans="1:13">
      <c r="A858" s="174">
        <v>3</v>
      </c>
      <c r="B858" s="171">
        <v>0.09</v>
      </c>
      <c r="C858" s="171">
        <v>0.22</v>
      </c>
      <c r="D858" s="171">
        <v>0.17</v>
      </c>
      <c r="J858" s="52"/>
      <c r="K858" s="52"/>
      <c r="L858" s="115"/>
      <c r="M858" s="657"/>
    </row>
    <row r="859" spans="1:13">
      <c r="A859" s="174">
        <v>4</v>
      </c>
      <c r="B859" s="171">
        <v>0.02</v>
      </c>
      <c r="C859" s="171">
        <v>7.0000000000000007E-2</v>
      </c>
      <c r="D859" s="171">
        <v>0.05</v>
      </c>
      <c r="F859" s="112"/>
      <c r="J859" s="52"/>
      <c r="K859" s="52"/>
      <c r="L859" s="115"/>
      <c r="M859" s="657"/>
    </row>
    <row r="860" spans="1:13">
      <c r="A860" s="174" t="s">
        <v>646</v>
      </c>
      <c r="B860" s="171">
        <v>0.04</v>
      </c>
      <c r="C860" s="171">
        <v>0.03</v>
      </c>
      <c r="D860" s="171">
        <v>0.03</v>
      </c>
      <c r="J860" s="52"/>
      <c r="K860" s="52"/>
      <c r="L860" s="115"/>
      <c r="M860" s="657"/>
    </row>
    <row r="861" spans="1:13" ht="13.5" customHeight="1">
      <c r="A861" s="174" t="s">
        <v>524</v>
      </c>
      <c r="B861" s="171">
        <v>0.04</v>
      </c>
      <c r="C861" s="171">
        <v>0</v>
      </c>
      <c r="D861" s="171">
        <v>0.01</v>
      </c>
      <c r="J861" s="52"/>
      <c r="K861" s="52"/>
      <c r="L861" s="115"/>
      <c r="M861" s="657"/>
    </row>
    <row r="862" spans="1:13" ht="13.5" customHeight="1">
      <c r="A862" s="172"/>
      <c r="B862" s="171"/>
      <c r="C862" s="171"/>
      <c r="D862" s="171"/>
      <c r="J862" s="52"/>
      <c r="K862" s="52"/>
      <c r="L862" s="115"/>
      <c r="M862" s="657"/>
    </row>
    <row r="863" spans="1:13" ht="13.5" customHeight="1">
      <c r="A863" s="78" t="s">
        <v>437</v>
      </c>
      <c r="B863" s="171"/>
      <c r="C863" s="171"/>
      <c r="D863" s="171"/>
      <c r="J863" s="52"/>
      <c r="K863" s="52"/>
      <c r="L863" s="115"/>
      <c r="M863" s="657"/>
    </row>
    <row r="864" spans="1:13" ht="13.5" customHeight="1">
      <c r="A864" s="78" t="s">
        <v>611</v>
      </c>
      <c r="B864" s="171"/>
      <c r="C864" s="171"/>
      <c r="D864" s="171"/>
      <c r="J864" s="52"/>
      <c r="K864" s="52"/>
      <c r="L864" s="115"/>
      <c r="M864" s="657"/>
    </row>
    <row r="865" spans="1:13">
      <c r="A865" s="78" t="s">
        <v>1064</v>
      </c>
      <c r="B865"/>
      <c r="C865"/>
      <c r="D865"/>
      <c r="J865" s="52"/>
      <c r="K865" s="52"/>
      <c r="L865" s="115"/>
      <c r="M865" s="657"/>
    </row>
    <row r="866" spans="1:13">
      <c r="A866" s="53" t="s">
        <v>428</v>
      </c>
      <c r="B866" s="445"/>
      <c r="J866" s="52"/>
      <c r="K866" s="52"/>
      <c r="L866" s="115"/>
      <c r="M866" s="657"/>
    </row>
    <row r="867" spans="1:13">
      <c r="A867" s="53"/>
      <c r="B867" s="445"/>
      <c r="J867" s="52"/>
      <c r="K867" s="52"/>
      <c r="L867" s="115"/>
      <c r="M867" s="657"/>
    </row>
    <row r="868" spans="1:13">
      <c r="A868" s="53"/>
      <c r="B868" s="652"/>
      <c r="J868" s="52"/>
      <c r="K868" s="52"/>
      <c r="L868" s="115"/>
      <c r="M868" s="657"/>
    </row>
    <row r="869" spans="1:13">
      <c r="B869" s="445"/>
      <c r="J869" s="52"/>
      <c r="K869" s="52"/>
      <c r="L869" s="115"/>
      <c r="M869" s="657"/>
    </row>
    <row r="870" spans="1:13">
      <c r="A870" s="1569" t="s">
        <v>647</v>
      </c>
      <c r="B870" s="1569"/>
      <c r="C870" s="1569"/>
      <c r="D870" s="1569"/>
      <c r="E870" s="71"/>
      <c r="J870" s="52"/>
      <c r="K870" s="52"/>
      <c r="L870" s="115"/>
      <c r="M870" s="657"/>
    </row>
    <row r="871" spans="1:13" ht="13.5" thickBot="1">
      <c r="A871" s="460"/>
      <c r="B871" s="460" t="s">
        <v>424</v>
      </c>
      <c r="C871" s="460" t="s">
        <v>425</v>
      </c>
      <c r="D871" s="460" t="s">
        <v>69</v>
      </c>
      <c r="E871" s="71"/>
      <c r="J871" s="52"/>
      <c r="K871" s="52"/>
      <c r="L871" s="115"/>
      <c r="M871" s="657"/>
    </row>
    <row r="872" spans="1:13">
      <c r="A872" s="519" t="s">
        <v>150</v>
      </c>
      <c r="B872" s="517">
        <v>15</v>
      </c>
      <c r="C872" s="517">
        <v>34</v>
      </c>
      <c r="D872" s="517">
        <v>49</v>
      </c>
      <c r="J872" s="52"/>
      <c r="K872" s="52"/>
      <c r="L872" s="115"/>
      <c r="M872" s="657"/>
    </row>
    <row r="873" spans="1:13">
      <c r="A873" s="172" t="s">
        <v>648</v>
      </c>
      <c r="B873" s="171">
        <v>0.38</v>
      </c>
      <c r="C873" s="171">
        <v>0.3</v>
      </c>
      <c r="D873" s="171">
        <v>0.32</v>
      </c>
      <c r="J873" s="52"/>
      <c r="K873" s="52"/>
      <c r="L873" s="115"/>
      <c r="M873" s="657"/>
    </row>
    <row r="874" spans="1:13" ht="25.5">
      <c r="A874" s="172" t="s">
        <v>652</v>
      </c>
      <c r="B874" s="171">
        <v>0.1</v>
      </c>
      <c r="C874" s="171">
        <v>0.24</v>
      </c>
      <c r="D874" s="171">
        <v>0.2</v>
      </c>
      <c r="J874" s="52"/>
      <c r="K874" s="52"/>
      <c r="L874" s="115"/>
      <c r="M874" s="657"/>
    </row>
    <row r="875" spans="1:13" ht="38.25">
      <c r="A875" s="172" t="s">
        <v>653</v>
      </c>
      <c r="B875" s="171">
        <v>0</v>
      </c>
      <c r="C875" s="171">
        <v>0.21</v>
      </c>
      <c r="D875" s="171">
        <v>0.14000000000000001</v>
      </c>
      <c r="J875" s="52"/>
      <c r="K875" s="52"/>
      <c r="L875" s="115"/>
      <c r="M875" s="657"/>
    </row>
    <row r="876" spans="1:13" ht="25.5">
      <c r="A876" s="172" t="s">
        <v>651</v>
      </c>
      <c r="B876" s="171">
        <v>0</v>
      </c>
      <c r="C876" s="171">
        <v>0.17</v>
      </c>
      <c r="D876" s="171">
        <v>0.11</v>
      </c>
      <c r="J876" s="52"/>
      <c r="K876" s="52"/>
      <c r="L876" s="115"/>
      <c r="M876" s="657"/>
    </row>
    <row r="877" spans="1:13">
      <c r="A877" s="172" t="s">
        <v>541</v>
      </c>
      <c r="B877" s="171">
        <v>0.24</v>
      </c>
      <c r="C877" s="171">
        <v>0</v>
      </c>
      <c r="D877" s="171">
        <v>7.0000000000000007E-2</v>
      </c>
      <c r="J877" s="52"/>
      <c r="K877" s="52"/>
      <c r="L877" s="115"/>
      <c r="M877" s="657"/>
    </row>
    <row r="878" spans="1:13" ht="25.5">
      <c r="A878" s="172" t="s">
        <v>650</v>
      </c>
      <c r="B878" s="171">
        <v>0</v>
      </c>
      <c r="C878" s="171">
        <v>0.03</v>
      </c>
      <c r="D878" s="171">
        <v>0.02</v>
      </c>
      <c r="J878" s="52"/>
      <c r="K878" s="52"/>
      <c r="L878" s="115"/>
      <c r="M878" s="657"/>
    </row>
    <row r="879" spans="1:13">
      <c r="A879" s="172" t="s">
        <v>649</v>
      </c>
      <c r="B879" s="171">
        <v>0.04</v>
      </c>
      <c r="C879" s="171">
        <v>0</v>
      </c>
      <c r="D879" s="171">
        <v>0.01</v>
      </c>
      <c r="J879" s="52"/>
      <c r="K879" s="52"/>
      <c r="L879" s="115"/>
      <c r="M879" s="657"/>
    </row>
    <row r="880" spans="1:13">
      <c r="A880" s="172" t="s">
        <v>142</v>
      </c>
      <c r="B880" s="171">
        <v>0.4</v>
      </c>
      <c r="C880" s="171">
        <v>0.27</v>
      </c>
      <c r="D880" s="171">
        <v>0.31</v>
      </c>
      <c r="J880" s="52"/>
      <c r="K880" s="52"/>
      <c r="L880" s="115"/>
      <c r="M880" s="657"/>
    </row>
    <row r="881" spans="1:13" ht="13.5" customHeight="1">
      <c r="A881" s="172"/>
      <c r="B881" s="171"/>
      <c r="C881" s="171"/>
      <c r="D881" s="171"/>
      <c r="J881" s="52"/>
      <c r="K881" s="52"/>
      <c r="L881" s="115"/>
      <c r="M881" s="657"/>
    </row>
    <row r="882" spans="1:13" ht="13.5" customHeight="1">
      <c r="A882" s="78" t="s">
        <v>437</v>
      </c>
      <c r="B882" s="171"/>
      <c r="C882" s="171"/>
      <c r="D882" s="171"/>
      <c r="J882" s="52"/>
      <c r="K882" s="52"/>
      <c r="L882" s="115"/>
      <c r="M882" s="657"/>
    </row>
    <row r="883" spans="1:13" ht="13.5" customHeight="1">
      <c r="A883" s="78" t="s">
        <v>1075</v>
      </c>
      <c r="B883" s="171"/>
      <c r="C883" s="171"/>
      <c r="D883" s="171"/>
      <c r="J883" s="52"/>
      <c r="K883" s="52"/>
      <c r="L883" s="115"/>
      <c r="M883" s="657"/>
    </row>
    <row r="884" spans="1:13" ht="13.5" customHeight="1">
      <c r="A884" s="78" t="s">
        <v>1069</v>
      </c>
      <c r="B884" s="171"/>
      <c r="C884" s="171"/>
      <c r="D884" s="171"/>
      <c r="J884" s="52"/>
      <c r="K884" s="52"/>
      <c r="L884" s="115"/>
      <c r="M884" s="657"/>
    </row>
    <row r="885" spans="1:13" ht="13.5" customHeight="1">
      <c r="A885" s="78" t="s">
        <v>1064</v>
      </c>
      <c r="B885"/>
      <c r="C885"/>
      <c r="D885"/>
      <c r="J885" s="52"/>
      <c r="K885" s="52"/>
      <c r="L885" s="115"/>
      <c r="M885" s="657"/>
    </row>
    <row r="886" spans="1:13" ht="13.5" customHeight="1">
      <c r="A886" s="53" t="s">
        <v>428</v>
      </c>
      <c r="B886" s="445"/>
      <c r="J886" s="52"/>
      <c r="K886" s="52"/>
      <c r="L886" s="115"/>
      <c r="M886" s="657"/>
    </row>
    <row r="887" spans="1:13">
      <c r="A887" s="53"/>
      <c r="B887" s="445"/>
      <c r="J887" s="52"/>
      <c r="K887" s="52"/>
      <c r="L887" s="115"/>
      <c r="M887" s="657"/>
    </row>
    <row r="888" spans="1:13">
      <c r="A888" s="53"/>
      <c r="B888" s="652"/>
      <c r="J888" s="52"/>
      <c r="K888" s="52"/>
      <c r="L888" s="115"/>
      <c r="M888" s="657"/>
    </row>
    <row r="889" spans="1:13">
      <c r="B889" s="445"/>
      <c r="J889" s="52"/>
      <c r="K889" s="52"/>
      <c r="L889" s="115"/>
      <c r="M889" s="657"/>
    </row>
    <row r="890" spans="1:13">
      <c r="A890" s="1454" t="s">
        <v>654</v>
      </c>
      <c r="B890" s="1454"/>
      <c r="C890" s="1454"/>
      <c r="D890" s="1454"/>
      <c r="E890" s="71"/>
      <c r="J890" s="52"/>
      <c r="K890" s="52"/>
      <c r="L890" s="115"/>
      <c r="M890" s="657"/>
    </row>
    <row r="891" spans="1:13" ht="13.5" thickBot="1">
      <c r="A891" s="460"/>
      <c r="B891" s="460" t="s">
        <v>424</v>
      </c>
      <c r="C891" s="460" t="s">
        <v>425</v>
      </c>
      <c r="D891" s="460" t="s">
        <v>69</v>
      </c>
      <c r="J891" s="52"/>
      <c r="K891" s="52"/>
      <c r="L891" s="115"/>
      <c r="M891" s="657"/>
    </row>
    <row r="892" spans="1:13">
      <c r="A892" s="455" t="s">
        <v>150</v>
      </c>
      <c r="B892" s="517">
        <v>60</v>
      </c>
      <c r="C892" s="517">
        <v>113</v>
      </c>
      <c r="D892" s="517">
        <v>173</v>
      </c>
      <c r="J892" s="52"/>
      <c r="K892" s="52"/>
      <c r="L892" s="115"/>
      <c r="M892" s="657"/>
    </row>
    <row r="893" spans="1:13">
      <c r="A893" s="172" t="s">
        <v>538</v>
      </c>
      <c r="B893" s="171">
        <v>0.35</v>
      </c>
      <c r="C893" s="171">
        <v>0.41</v>
      </c>
      <c r="D893" s="171">
        <v>0.39</v>
      </c>
      <c r="J893" s="52"/>
      <c r="K893" s="52"/>
      <c r="L893" s="115"/>
      <c r="M893" s="657"/>
    </row>
    <row r="894" spans="1:13" ht="13.5" customHeight="1">
      <c r="A894" s="172" t="s">
        <v>539</v>
      </c>
      <c r="B894" s="171">
        <v>0.49</v>
      </c>
      <c r="C894" s="171">
        <v>0.59</v>
      </c>
      <c r="D894" s="171">
        <v>0.55000000000000004</v>
      </c>
      <c r="J894" s="52"/>
      <c r="K894" s="52"/>
      <c r="L894" s="115"/>
      <c r="M894" s="657"/>
    </row>
    <row r="895" spans="1:13" ht="13.5" customHeight="1">
      <c r="A895" s="172" t="s">
        <v>524</v>
      </c>
      <c r="B895" s="171">
        <v>0.16</v>
      </c>
      <c r="C895" s="171">
        <v>0</v>
      </c>
      <c r="D895" s="171">
        <v>0.05</v>
      </c>
      <c r="J895" s="52"/>
      <c r="K895" s="52"/>
      <c r="L895" s="115"/>
      <c r="M895" s="657"/>
    </row>
    <row r="896" spans="1:13" ht="13.5" customHeight="1">
      <c r="B896" s="445"/>
      <c r="J896" s="52"/>
      <c r="K896" s="52"/>
      <c r="L896" s="115"/>
      <c r="M896" s="657"/>
    </row>
    <row r="897" spans="1:13" ht="13.5" customHeight="1">
      <c r="A897" s="78" t="s">
        <v>437</v>
      </c>
      <c r="B897" s="171"/>
      <c r="C897" s="171"/>
      <c r="D897" s="171"/>
      <c r="J897" s="52"/>
      <c r="K897" s="52"/>
      <c r="L897" s="115"/>
      <c r="M897" s="657"/>
    </row>
    <row r="898" spans="1:13" ht="13.5" customHeight="1">
      <c r="A898" s="78" t="s">
        <v>611</v>
      </c>
      <c r="B898" s="171"/>
      <c r="C898" s="171"/>
      <c r="D898" s="171"/>
      <c r="J898" s="52"/>
      <c r="K898" s="52"/>
      <c r="L898" s="115"/>
      <c r="M898" s="657"/>
    </row>
    <row r="899" spans="1:13" ht="13.5" customHeight="1">
      <c r="A899" s="53" t="s">
        <v>428</v>
      </c>
      <c r="B899" s="445"/>
      <c r="J899" s="52"/>
      <c r="K899" s="52"/>
      <c r="L899" s="115"/>
      <c r="M899" s="657"/>
    </row>
    <row r="900" spans="1:13">
      <c r="A900" s="53"/>
      <c r="B900" s="445"/>
      <c r="J900" s="52"/>
      <c r="K900" s="52"/>
      <c r="L900" s="115"/>
      <c r="M900" s="657"/>
    </row>
    <row r="901" spans="1:13">
      <c r="A901" s="53"/>
      <c r="B901" s="652"/>
      <c r="J901" s="52"/>
      <c r="K901" s="52"/>
      <c r="L901" s="115"/>
      <c r="M901" s="657"/>
    </row>
    <row r="902" spans="1:13">
      <c r="B902" s="445"/>
      <c r="J902" s="52"/>
      <c r="K902" s="52"/>
      <c r="L902" s="115"/>
      <c r="M902" s="657"/>
    </row>
    <row r="903" spans="1:13">
      <c r="A903" s="1454" t="s">
        <v>655</v>
      </c>
      <c r="B903" s="1454"/>
      <c r="C903" s="1454"/>
      <c r="D903" s="1454"/>
      <c r="J903" s="52"/>
      <c r="K903" s="52"/>
      <c r="L903" s="115"/>
      <c r="M903" s="657"/>
    </row>
    <row r="904" spans="1:13" ht="13.5" thickBot="1">
      <c r="A904" s="460"/>
      <c r="B904" s="460" t="s">
        <v>424</v>
      </c>
      <c r="C904" s="460" t="s">
        <v>425</v>
      </c>
      <c r="D904" s="460" t="s">
        <v>69</v>
      </c>
      <c r="J904" s="52"/>
      <c r="K904" s="52"/>
      <c r="L904" s="115"/>
      <c r="M904" s="657"/>
    </row>
    <row r="905" spans="1:13">
      <c r="A905" s="519" t="s">
        <v>150</v>
      </c>
      <c r="B905" s="517">
        <v>18</v>
      </c>
      <c r="C905" s="517">
        <v>42</v>
      </c>
      <c r="D905" s="517">
        <v>60</v>
      </c>
      <c r="J905" s="52"/>
      <c r="K905" s="52"/>
      <c r="L905" s="115"/>
      <c r="M905" s="657"/>
    </row>
    <row r="906" spans="1:13">
      <c r="A906" s="172" t="s">
        <v>658</v>
      </c>
      <c r="B906" s="171">
        <v>0.39</v>
      </c>
      <c r="C906" s="171">
        <v>0.51</v>
      </c>
      <c r="D906" s="171">
        <v>0.49</v>
      </c>
      <c r="J906" s="52"/>
      <c r="K906" s="52"/>
      <c r="L906" s="115"/>
      <c r="M906" s="657"/>
    </row>
    <row r="907" spans="1:13" ht="25.5">
      <c r="A907" s="172" t="s">
        <v>662</v>
      </c>
      <c r="B907" s="171">
        <v>0.28999999999999998</v>
      </c>
      <c r="C907" s="171">
        <v>0.12</v>
      </c>
      <c r="D907" s="171">
        <v>0.15</v>
      </c>
      <c r="J907" s="52"/>
      <c r="K907" s="52"/>
      <c r="L907" s="115"/>
      <c r="M907" s="657"/>
    </row>
    <row r="908" spans="1:13" ht="25.5">
      <c r="A908" s="172" t="s">
        <v>660</v>
      </c>
      <c r="B908" s="171">
        <v>0.06</v>
      </c>
      <c r="C908" s="171">
        <v>0.11</v>
      </c>
      <c r="D908" s="171">
        <v>0.1</v>
      </c>
      <c r="J908" s="52"/>
      <c r="K908" s="52"/>
      <c r="L908" s="115"/>
      <c r="M908" s="657"/>
    </row>
    <row r="909" spans="1:13" ht="25.5">
      <c r="A909" s="172" t="s">
        <v>657</v>
      </c>
      <c r="B909" s="171">
        <v>0.1</v>
      </c>
      <c r="C909" s="171">
        <v>0.04</v>
      </c>
      <c r="D909" s="171">
        <v>0.05</v>
      </c>
      <c r="J909" s="52"/>
      <c r="K909" s="52"/>
      <c r="L909" s="115"/>
      <c r="M909" s="657"/>
    </row>
    <row r="910" spans="1:13" ht="25.5">
      <c r="A910" s="172" t="s">
        <v>656</v>
      </c>
      <c r="B910" s="171">
        <v>0.06</v>
      </c>
      <c r="C910" s="171">
        <v>0.02</v>
      </c>
      <c r="D910" s="171">
        <v>0.03</v>
      </c>
      <c r="J910" s="52"/>
      <c r="K910" s="52"/>
      <c r="L910" s="115"/>
      <c r="M910" s="657"/>
    </row>
    <row r="911" spans="1:13" ht="25.5">
      <c r="A911" s="172" t="s">
        <v>659</v>
      </c>
      <c r="B911" s="171">
        <v>0</v>
      </c>
      <c r="C911" s="171">
        <v>0.03</v>
      </c>
      <c r="D911" s="171">
        <v>0.02</v>
      </c>
      <c r="J911" s="52"/>
      <c r="K911" s="52"/>
      <c r="L911" s="115"/>
      <c r="M911" s="657"/>
    </row>
    <row r="912" spans="1:13" ht="25.5">
      <c r="A912" s="172" t="s">
        <v>661</v>
      </c>
      <c r="B912" s="171">
        <v>0.06</v>
      </c>
      <c r="C912" s="171">
        <v>0</v>
      </c>
      <c r="D912" s="171">
        <v>0.01</v>
      </c>
      <c r="J912" s="52"/>
      <c r="K912" s="52"/>
      <c r="L912" s="115"/>
      <c r="M912" s="657"/>
    </row>
    <row r="913" spans="1:13">
      <c r="A913" s="172" t="s">
        <v>663</v>
      </c>
      <c r="B913" s="171">
        <v>0</v>
      </c>
      <c r="C913" s="171">
        <v>0.26</v>
      </c>
      <c r="D913" s="171">
        <v>0.18</v>
      </c>
      <c r="J913" s="52"/>
      <c r="K913" s="52"/>
      <c r="L913" s="115"/>
      <c r="M913" s="657"/>
    </row>
    <row r="914" spans="1:13" ht="13.5" customHeight="1">
      <c r="A914" s="172" t="s">
        <v>142</v>
      </c>
      <c r="B914" s="171">
        <v>0.08</v>
      </c>
      <c r="C914" s="171">
        <v>0.09</v>
      </c>
      <c r="D914" s="171">
        <v>0.09</v>
      </c>
      <c r="J914" s="52"/>
      <c r="K914" s="52"/>
      <c r="L914" s="115"/>
      <c r="M914" s="657"/>
    </row>
    <row r="915" spans="1:13" ht="13.5" customHeight="1">
      <c r="A915" s="172"/>
      <c r="B915" s="171"/>
      <c r="C915" s="171"/>
      <c r="D915" s="171"/>
      <c r="J915" s="52"/>
      <c r="K915" s="52"/>
      <c r="L915" s="115"/>
      <c r="M915" s="657"/>
    </row>
    <row r="916" spans="1:13" ht="13.5" customHeight="1">
      <c r="A916" s="78" t="s">
        <v>437</v>
      </c>
      <c r="B916" s="171"/>
      <c r="C916" s="171"/>
      <c r="D916" s="171"/>
      <c r="J916" s="52"/>
      <c r="K916" s="52"/>
      <c r="L916" s="115"/>
      <c r="M916" s="657"/>
    </row>
    <row r="917" spans="1:13" ht="13.5" customHeight="1">
      <c r="A917" s="78" t="s">
        <v>1076</v>
      </c>
      <c r="B917" s="171"/>
      <c r="C917" s="171"/>
      <c r="D917" s="171"/>
      <c r="J917" s="52"/>
      <c r="K917" s="52"/>
      <c r="L917" s="115"/>
      <c r="M917" s="657"/>
    </row>
    <row r="918" spans="1:13" ht="13.5" customHeight="1">
      <c r="A918" s="78" t="s">
        <v>1069</v>
      </c>
      <c r="B918" s="445"/>
      <c r="J918" s="52"/>
      <c r="K918" s="52"/>
      <c r="L918" s="115"/>
      <c r="M918" s="657"/>
    </row>
    <row r="919" spans="1:13" ht="13.5" customHeight="1">
      <c r="A919" s="53" t="s">
        <v>428</v>
      </c>
      <c r="B919" s="445"/>
      <c r="J919" s="52"/>
      <c r="K919" s="52"/>
      <c r="L919" s="115"/>
      <c r="M919" s="657"/>
    </row>
    <row r="920" spans="1:13">
      <c r="A920" s="53"/>
      <c r="B920" s="516"/>
      <c r="J920" s="52"/>
      <c r="K920" s="52"/>
      <c r="L920" s="115"/>
      <c r="M920" s="657"/>
    </row>
    <row r="921" spans="1:13">
      <c r="A921" s="53"/>
      <c r="B921" s="652"/>
      <c r="J921" s="52"/>
      <c r="K921" s="52"/>
      <c r="L921" s="115"/>
      <c r="M921" s="657"/>
    </row>
    <row r="922" spans="1:13">
      <c r="A922" s="53"/>
      <c r="B922" s="516"/>
      <c r="J922" s="52"/>
      <c r="K922" s="52"/>
      <c r="L922" s="115"/>
      <c r="M922" s="657"/>
    </row>
    <row r="923" spans="1:13">
      <c r="A923" s="1454" t="s">
        <v>1010</v>
      </c>
      <c r="B923" s="1454"/>
      <c r="C923" s="1454"/>
      <c r="D923" s="1454"/>
      <c r="J923" s="52"/>
      <c r="K923" s="52"/>
      <c r="L923" s="115"/>
      <c r="M923" s="657"/>
    </row>
    <row r="924" spans="1:13" ht="13.5" thickBot="1">
      <c r="A924" s="518"/>
      <c r="B924" s="518" t="s">
        <v>424</v>
      </c>
      <c r="C924" s="518" t="s">
        <v>425</v>
      </c>
      <c r="D924" s="518" t="s">
        <v>69</v>
      </c>
      <c r="J924" s="52"/>
      <c r="K924" s="52"/>
      <c r="L924" s="115"/>
      <c r="M924" s="657"/>
    </row>
    <row r="925" spans="1:13">
      <c r="A925" s="519" t="s">
        <v>403</v>
      </c>
      <c r="B925" s="517">
        <v>21</v>
      </c>
      <c r="C925" s="517">
        <v>46</v>
      </c>
      <c r="D925" s="517">
        <v>66</v>
      </c>
      <c r="J925" s="52"/>
      <c r="K925" s="52"/>
      <c r="L925" s="115"/>
      <c r="M925" s="657"/>
    </row>
    <row r="926" spans="1:13">
      <c r="A926" s="172" t="s">
        <v>1011</v>
      </c>
      <c r="B926" s="171">
        <v>0.3</v>
      </c>
      <c r="C926" s="171">
        <v>0.21</v>
      </c>
      <c r="D926" s="171">
        <v>0.24</v>
      </c>
      <c r="J926" s="52"/>
      <c r="K926" s="52"/>
      <c r="L926" s="115"/>
      <c r="M926" s="657"/>
    </row>
    <row r="927" spans="1:13">
      <c r="A927" s="174">
        <v>4</v>
      </c>
      <c r="B927" s="171">
        <v>0.3</v>
      </c>
      <c r="C927" s="171">
        <v>0.17</v>
      </c>
      <c r="D927" s="171">
        <v>0.21</v>
      </c>
      <c r="J927" s="52"/>
      <c r="K927" s="52"/>
      <c r="L927" s="115"/>
      <c r="M927" s="657"/>
    </row>
    <row r="928" spans="1:13">
      <c r="A928" s="174">
        <v>3</v>
      </c>
      <c r="B928" s="171">
        <v>0.15</v>
      </c>
      <c r="C928" s="171">
        <v>0.28000000000000003</v>
      </c>
      <c r="D928" s="171">
        <v>0.24</v>
      </c>
      <c r="J928" s="52"/>
      <c r="K928" s="52"/>
      <c r="L928" s="115"/>
      <c r="M928" s="657"/>
    </row>
    <row r="929" spans="1:13">
      <c r="A929" s="172" t="s">
        <v>645</v>
      </c>
      <c r="B929" s="171">
        <v>0.05</v>
      </c>
      <c r="C929" s="171">
        <v>0.23</v>
      </c>
      <c r="D929" s="171">
        <v>0.18</v>
      </c>
      <c r="J929" s="52"/>
      <c r="K929" s="52"/>
      <c r="L929" s="115"/>
      <c r="M929" s="657"/>
    </row>
    <row r="930" spans="1:13" ht="13.5" customHeight="1">
      <c r="A930" s="172" t="s">
        <v>1012</v>
      </c>
      <c r="B930" s="171">
        <v>0.2</v>
      </c>
      <c r="C930" s="171">
        <v>0.11</v>
      </c>
      <c r="D930" s="171">
        <v>0.13</v>
      </c>
      <c r="J930" s="52"/>
      <c r="K930" s="52"/>
      <c r="L930" s="115"/>
      <c r="M930" s="657"/>
    </row>
    <row r="931" spans="1:13" ht="13.5" customHeight="1">
      <c r="A931" s="53"/>
      <c r="B931" s="516"/>
      <c r="J931" s="52"/>
      <c r="K931" s="52"/>
      <c r="L931" s="115"/>
      <c r="M931" s="657"/>
    </row>
    <row r="932" spans="1:13" ht="13.5" customHeight="1">
      <c r="A932" s="53" t="s">
        <v>437</v>
      </c>
      <c r="B932" s="516"/>
      <c r="J932" s="52"/>
      <c r="K932" s="52"/>
      <c r="L932" s="115"/>
      <c r="M932" s="657"/>
    </row>
    <row r="933" spans="1:13" ht="13.5" customHeight="1">
      <c r="A933" s="176" t="s">
        <v>1077</v>
      </c>
      <c r="B933" s="516"/>
      <c r="J933" s="52"/>
      <c r="K933" s="52"/>
      <c r="L933" s="115"/>
      <c r="M933" s="657"/>
    </row>
    <row r="934" spans="1:13" ht="13.5" customHeight="1">
      <c r="A934" s="176" t="s">
        <v>1064</v>
      </c>
      <c r="B934" s="516"/>
      <c r="J934" s="52"/>
      <c r="K934" s="52"/>
      <c r="L934" s="115"/>
      <c r="M934" s="657"/>
    </row>
    <row r="935" spans="1:13">
      <c r="A935" s="53" t="s">
        <v>428</v>
      </c>
      <c r="B935" s="516"/>
      <c r="J935" s="52"/>
      <c r="K935" s="52"/>
      <c r="L935" s="115"/>
      <c r="M935" s="657"/>
    </row>
    <row r="936" spans="1:13">
      <c r="A936" s="53"/>
      <c r="B936" s="516"/>
      <c r="J936" s="52"/>
      <c r="K936" s="52"/>
      <c r="L936" s="115"/>
      <c r="M936" s="657"/>
    </row>
    <row r="937" spans="1:13">
      <c r="A937" s="53"/>
      <c r="B937" s="652"/>
      <c r="J937" s="52"/>
      <c r="K937" s="52"/>
      <c r="L937" s="115"/>
      <c r="M937" s="657"/>
    </row>
    <row r="938" spans="1:13">
      <c r="A938" s="53"/>
      <c r="B938" s="516"/>
      <c r="J938" s="52"/>
      <c r="K938" s="52"/>
      <c r="L938" s="115"/>
      <c r="M938" s="657"/>
    </row>
    <row r="939" spans="1:13" ht="13.5">
      <c r="A939" s="729" t="s">
        <v>1055</v>
      </c>
      <c r="B939" s="516"/>
      <c r="F939" s="175"/>
      <c r="J939" s="52"/>
      <c r="K939" s="52"/>
      <c r="L939" s="115"/>
      <c r="M939" s="657"/>
    </row>
    <row r="940" spans="1:13">
      <c r="A940" s="1454" t="s">
        <v>664</v>
      </c>
      <c r="B940" s="1454"/>
      <c r="C940" s="1454"/>
      <c r="D940" s="1454"/>
      <c r="J940" s="52"/>
      <c r="K940" s="52"/>
      <c r="L940" s="115"/>
      <c r="M940" s="657"/>
    </row>
    <row r="941" spans="1:13" ht="13.5" thickBot="1">
      <c r="A941" s="518"/>
      <c r="B941" s="518" t="s">
        <v>424</v>
      </c>
      <c r="C941" s="518" t="s">
        <v>425</v>
      </c>
      <c r="D941" s="518" t="s">
        <v>69</v>
      </c>
      <c r="J941" s="52"/>
      <c r="K941" s="52"/>
      <c r="L941" s="115"/>
      <c r="M941" s="657"/>
    </row>
    <row r="942" spans="1:13">
      <c r="A942" s="455" t="s">
        <v>150</v>
      </c>
      <c r="B942" s="517">
        <v>73</v>
      </c>
      <c r="C942" s="517">
        <v>143</v>
      </c>
      <c r="D942" s="517">
        <v>216</v>
      </c>
      <c r="J942" s="52"/>
      <c r="K942" s="52"/>
      <c r="L942" s="115"/>
      <c r="M942" s="657"/>
    </row>
    <row r="943" spans="1:13">
      <c r="A943" s="172" t="s">
        <v>665</v>
      </c>
      <c r="B943" s="171">
        <v>0</v>
      </c>
      <c r="C943" s="171">
        <v>0</v>
      </c>
      <c r="D943" s="171">
        <v>0</v>
      </c>
      <c r="J943" s="52"/>
      <c r="K943" s="52"/>
      <c r="L943" s="115"/>
      <c r="M943" s="657"/>
    </row>
    <row r="944" spans="1:13">
      <c r="A944" s="172" t="s">
        <v>666</v>
      </c>
      <c r="B944" s="171">
        <v>0.01</v>
      </c>
      <c r="C944" s="171">
        <v>0.03</v>
      </c>
      <c r="D944" s="171">
        <v>0.03</v>
      </c>
      <c r="J944" s="52"/>
      <c r="K944" s="52"/>
      <c r="L944" s="115"/>
      <c r="M944" s="657"/>
    </row>
    <row r="945" spans="1:13">
      <c r="A945" s="172" t="s">
        <v>667</v>
      </c>
      <c r="B945" s="171">
        <v>0</v>
      </c>
      <c r="C945" s="171">
        <v>0.03</v>
      </c>
      <c r="D945" s="171">
        <v>0.02</v>
      </c>
      <c r="J945" s="52"/>
      <c r="K945" s="52"/>
      <c r="L945" s="115"/>
      <c r="M945" s="657"/>
    </row>
    <row r="946" spans="1:13" ht="13.5" customHeight="1">
      <c r="A946" s="172" t="s">
        <v>668</v>
      </c>
      <c r="B946" s="171">
        <v>7.0000000000000007E-2</v>
      </c>
      <c r="C946" s="171">
        <v>7.0000000000000007E-2</v>
      </c>
      <c r="D946" s="171">
        <v>7.0000000000000007E-2</v>
      </c>
      <c r="J946" s="52"/>
      <c r="K946" s="52"/>
      <c r="L946" s="115"/>
      <c r="M946" s="657"/>
    </row>
    <row r="947" spans="1:13" ht="13.5" customHeight="1">
      <c r="A947" s="172" t="s">
        <v>669</v>
      </c>
      <c r="B947" s="171">
        <v>0.11</v>
      </c>
      <c r="C947" s="171">
        <v>0.12</v>
      </c>
      <c r="D947" s="171">
        <v>0.12</v>
      </c>
      <c r="J947" s="52"/>
      <c r="K947" s="52"/>
      <c r="L947" s="115"/>
      <c r="M947" s="657"/>
    </row>
    <row r="948" spans="1:13" ht="13.5" customHeight="1">
      <c r="A948" s="172" t="s">
        <v>670</v>
      </c>
      <c r="B948" s="171">
        <v>0.42</v>
      </c>
      <c r="C948" s="171">
        <v>0.34</v>
      </c>
      <c r="D948" s="171">
        <v>0.37</v>
      </c>
      <c r="J948" s="52"/>
      <c r="K948" s="52"/>
      <c r="L948" s="115"/>
      <c r="M948" s="657"/>
    </row>
    <row r="949" spans="1:13" ht="13.5" customHeight="1">
      <c r="A949" s="172" t="s">
        <v>671</v>
      </c>
      <c r="B949" s="171">
        <v>0.38</v>
      </c>
      <c r="C949" s="171">
        <v>0.39</v>
      </c>
      <c r="D949" s="171">
        <v>0.39</v>
      </c>
      <c r="J949" s="52"/>
      <c r="K949" s="52"/>
      <c r="L949" s="115"/>
      <c r="M949" s="657"/>
    </row>
    <row r="950" spans="1:13" ht="13.5" customHeight="1">
      <c r="B950" s="445"/>
      <c r="J950" s="52"/>
      <c r="K950" s="52"/>
      <c r="L950" s="115"/>
      <c r="M950" s="657"/>
    </row>
    <row r="951" spans="1:13" ht="13.5" customHeight="1">
      <c r="A951" s="53" t="s">
        <v>428</v>
      </c>
      <c r="B951" s="445"/>
      <c r="J951" s="52"/>
      <c r="K951" s="52"/>
      <c r="L951" s="115"/>
      <c r="M951" s="657"/>
    </row>
    <row r="952" spans="1:13">
      <c r="A952" s="53"/>
      <c r="B952" s="445"/>
      <c r="J952" s="52"/>
      <c r="K952" s="52"/>
      <c r="L952" s="115"/>
      <c r="M952" s="657"/>
    </row>
    <row r="953" spans="1:13">
      <c r="A953" s="53"/>
      <c r="B953" s="652"/>
      <c r="J953" s="52"/>
      <c r="K953" s="52"/>
      <c r="L953" s="115"/>
      <c r="M953" s="657"/>
    </row>
    <row r="954" spans="1:13">
      <c r="B954" s="445"/>
      <c r="J954" s="52"/>
      <c r="K954" s="52"/>
      <c r="L954" s="115"/>
      <c r="M954" s="657"/>
    </row>
    <row r="955" spans="1:13">
      <c r="A955" s="1454" t="s">
        <v>672</v>
      </c>
      <c r="B955" s="1454"/>
      <c r="C955" s="1454"/>
      <c r="D955" s="1454"/>
      <c r="J955" s="52"/>
      <c r="K955" s="52"/>
      <c r="L955" s="115"/>
      <c r="M955" s="657"/>
    </row>
    <row r="956" spans="1:13" ht="13.5" thickBot="1">
      <c r="A956" s="460"/>
      <c r="B956" s="460" t="s">
        <v>424</v>
      </c>
      <c r="C956" s="460" t="s">
        <v>425</v>
      </c>
      <c r="D956" s="460" t="s">
        <v>69</v>
      </c>
      <c r="E956" s="71"/>
      <c r="J956" s="52"/>
      <c r="K956" s="52"/>
      <c r="L956" s="115"/>
      <c r="M956" s="657"/>
    </row>
    <row r="957" spans="1:13">
      <c r="A957" s="455" t="s">
        <v>150</v>
      </c>
      <c r="B957" s="517">
        <v>96</v>
      </c>
      <c r="C957" s="517">
        <v>142</v>
      </c>
      <c r="D957" s="517">
        <v>238</v>
      </c>
      <c r="J957" s="52"/>
      <c r="K957" s="52"/>
      <c r="L957" s="115"/>
      <c r="M957" s="657"/>
    </row>
    <row r="958" spans="1:13">
      <c r="A958" s="174">
        <v>1</v>
      </c>
      <c r="B958" s="171">
        <v>0</v>
      </c>
      <c r="C958" s="171">
        <v>0.03</v>
      </c>
      <c r="D958" s="171">
        <v>0.02</v>
      </c>
      <c r="J958" s="52"/>
      <c r="K958" s="52"/>
      <c r="L958" s="115"/>
      <c r="M958" s="657"/>
    </row>
    <row r="959" spans="1:13">
      <c r="A959" s="174">
        <v>2</v>
      </c>
      <c r="B959" s="171">
        <v>0.05</v>
      </c>
      <c r="C959" s="171">
        <v>0.06</v>
      </c>
      <c r="D959" s="171">
        <v>0.06</v>
      </c>
      <c r="J959" s="52"/>
      <c r="K959" s="52"/>
      <c r="L959" s="115"/>
      <c r="M959" s="657"/>
    </row>
    <row r="960" spans="1:13">
      <c r="A960" s="174" t="s">
        <v>1009</v>
      </c>
      <c r="B960" s="171">
        <v>0.05</v>
      </c>
      <c r="C960" s="171">
        <v>0.14000000000000001</v>
      </c>
      <c r="D960" s="171">
        <v>0.11</v>
      </c>
      <c r="J960" s="52"/>
      <c r="K960" s="52"/>
      <c r="L960" s="115"/>
      <c r="M960" s="657"/>
    </row>
    <row r="961" spans="1:13">
      <c r="A961" s="174">
        <v>4</v>
      </c>
      <c r="B961" s="171">
        <v>0.13</v>
      </c>
      <c r="C961" s="171">
        <v>0.09</v>
      </c>
      <c r="D961" s="171">
        <v>0.11</v>
      </c>
      <c r="J961" s="52"/>
      <c r="K961" s="52"/>
      <c r="L961" s="115"/>
      <c r="M961" s="657"/>
    </row>
    <row r="962" spans="1:13">
      <c r="A962" s="174" t="s">
        <v>673</v>
      </c>
      <c r="B962" s="171">
        <v>0.19</v>
      </c>
      <c r="C962" s="171">
        <v>0.1</v>
      </c>
      <c r="D962" s="171">
        <v>0.13</v>
      </c>
      <c r="J962" s="52"/>
      <c r="K962" s="52"/>
      <c r="L962" s="115"/>
      <c r="M962" s="657"/>
    </row>
    <row r="963" spans="1:13">
      <c r="A963" s="174" t="s">
        <v>1013</v>
      </c>
      <c r="B963" s="171">
        <v>0.3</v>
      </c>
      <c r="C963" s="171">
        <v>0.14000000000000001</v>
      </c>
      <c r="D963" s="171">
        <v>0.2</v>
      </c>
      <c r="J963" s="52"/>
      <c r="K963" s="52"/>
      <c r="L963" s="115"/>
      <c r="M963" s="657"/>
    </row>
    <row r="964" spans="1:13">
      <c r="A964" s="174">
        <v>7</v>
      </c>
      <c r="B964" s="171">
        <v>0.12</v>
      </c>
      <c r="C964" s="171">
        <v>0.12</v>
      </c>
      <c r="D964" s="171">
        <v>0.12</v>
      </c>
      <c r="J964" s="52"/>
      <c r="K964" s="52"/>
      <c r="L964" s="115"/>
      <c r="M964" s="657"/>
    </row>
    <row r="965" spans="1:13">
      <c r="A965" s="174">
        <v>8</v>
      </c>
      <c r="B965" s="171">
        <v>0.1</v>
      </c>
      <c r="C965" s="171">
        <v>0.1</v>
      </c>
      <c r="D965" s="171">
        <v>0.1</v>
      </c>
      <c r="J965" s="52"/>
      <c r="K965" s="52"/>
      <c r="L965" s="115"/>
      <c r="M965" s="657"/>
    </row>
    <row r="966" spans="1:13">
      <c r="A966" s="174" t="s">
        <v>1014</v>
      </c>
      <c r="B966" s="171">
        <v>0.03</v>
      </c>
      <c r="C966" s="171">
        <v>0.1</v>
      </c>
      <c r="D966" s="171">
        <v>7.0000000000000007E-2</v>
      </c>
      <c r="J966" s="52"/>
      <c r="K966" s="52"/>
      <c r="L966" s="115"/>
      <c r="M966" s="657"/>
    </row>
    <row r="967" spans="1:13">
      <c r="A967" s="174">
        <v>10</v>
      </c>
      <c r="B967" s="171">
        <v>0</v>
      </c>
      <c r="C967" s="171">
        <v>7.0000000000000007E-2</v>
      </c>
      <c r="D967" s="171">
        <v>0.04</v>
      </c>
      <c r="J967" s="52"/>
      <c r="K967" s="52"/>
      <c r="L967" s="115"/>
      <c r="M967" s="657"/>
    </row>
    <row r="968" spans="1:13" ht="13.5" customHeight="1">
      <c r="A968" s="174">
        <v>11</v>
      </c>
      <c r="B968" s="171">
        <v>0.01</v>
      </c>
      <c r="C968" s="171">
        <v>0.03</v>
      </c>
      <c r="D968" s="171">
        <v>0.03</v>
      </c>
      <c r="J968" s="52"/>
      <c r="K968" s="52"/>
      <c r="L968" s="115"/>
      <c r="M968" s="657"/>
    </row>
    <row r="969" spans="1:13" ht="13.5" customHeight="1">
      <c r="A969" s="174">
        <v>12</v>
      </c>
      <c r="B969" s="171">
        <v>0.01</v>
      </c>
      <c r="C969" s="171">
        <v>0.01</v>
      </c>
      <c r="D969" s="171">
        <v>0.01</v>
      </c>
      <c r="J969" s="52"/>
      <c r="K969" s="52"/>
      <c r="L969" s="115"/>
      <c r="M969" s="657"/>
    </row>
    <row r="970" spans="1:13" ht="13.5" customHeight="1">
      <c r="A970" s="174">
        <v>15</v>
      </c>
      <c r="B970" s="171">
        <v>0</v>
      </c>
      <c r="C970" s="171">
        <v>0.01</v>
      </c>
      <c r="D970" s="171">
        <v>0</v>
      </c>
      <c r="J970" s="52"/>
      <c r="K970" s="52"/>
      <c r="L970" s="115"/>
      <c r="M970" s="657"/>
    </row>
    <row r="971" spans="1:13" ht="13.5" customHeight="1">
      <c r="A971" s="174"/>
      <c r="B971" s="171"/>
      <c r="C971" s="171"/>
      <c r="D971" s="171"/>
      <c r="J971" s="52"/>
      <c r="K971" s="52"/>
      <c r="L971" s="115"/>
      <c r="M971" s="657"/>
    </row>
    <row r="972" spans="1:13" ht="13.5" customHeight="1">
      <c r="A972" s="78" t="s">
        <v>1064</v>
      </c>
      <c r="B972"/>
      <c r="C972"/>
      <c r="D972"/>
      <c r="J972" s="52"/>
      <c r="K972" s="52"/>
      <c r="L972" s="115"/>
      <c r="M972" s="657"/>
    </row>
    <row r="973" spans="1:13">
      <c r="A973" s="53" t="s">
        <v>428</v>
      </c>
      <c r="B973" s="445"/>
      <c r="J973" s="52"/>
      <c r="K973" s="52"/>
      <c r="L973" s="115"/>
      <c r="M973" s="657"/>
    </row>
    <row r="974" spans="1:13">
      <c r="A974" s="53"/>
      <c r="B974" s="445"/>
      <c r="J974" s="52"/>
      <c r="K974" s="52"/>
      <c r="L974" s="115"/>
      <c r="M974" s="657"/>
    </row>
    <row r="975" spans="1:13">
      <c r="A975" s="53"/>
      <c r="B975" s="652"/>
      <c r="J975" s="52"/>
      <c r="K975" s="52"/>
      <c r="L975" s="115"/>
      <c r="M975" s="657"/>
    </row>
    <row r="976" spans="1:13">
      <c r="B976" s="445"/>
      <c r="J976" s="52"/>
      <c r="K976" s="52"/>
      <c r="L976" s="115"/>
      <c r="M976" s="657"/>
    </row>
    <row r="977" spans="1:13" ht="13.5" customHeight="1">
      <c r="A977" s="1454" t="s">
        <v>674</v>
      </c>
      <c r="B977" s="1454"/>
      <c r="C977" s="1454"/>
      <c r="D977" s="1454"/>
      <c r="J977" s="52"/>
      <c r="K977" s="52"/>
      <c r="L977" s="115"/>
      <c r="M977" s="657"/>
    </row>
    <row r="978" spans="1:13" ht="13.5" customHeight="1" thickBot="1">
      <c r="A978" s="460"/>
      <c r="B978" s="460" t="s">
        <v>424</v>
      </c>
      <c r="C978" s="460" t="s">
        <v>425</v>
      </c>
      <c r="D978" s="460" t="s">
        <v>69</v>
      </c>
      <c r="J978" s="52"/>
      <c r="K978" s="52"/>
      <c r="L978" s="115"/>
      <c r="M978" s="657"/>
    </row>
    <row r="979" spans="1:13" ht="13.5" customHeight="1">
      <c r="A979" s="172" t="s">
        <v>675</v>
      </c>
      <c r="B979" s="173">
        <v>5.7</v>
      </c>
      <c r="C979" s="173">
        <v>6</v>
      </c>
      <c r="D979" s="173">
        <v>5.9</v>
      </c>
      <c r="J979" s="52"/>
      <c r="K979" s="52"/>
      <c r="L979" s="115"/>
      <c r="M979" s="657"/>
    </row>
    <row r="980" spans="1:13" ht="13.5" customHeight="1">
      <c r="A980" s="172" t="s">
        <v>676</v>
      </c>
      <c r="B980" s="173">
        <v>6</v>
      </c>
      <c r="C980" s="173">
        <v>6</v>
      </c>
      <c r="D980" s="173">
        <v>6</v>
      </c>
      <c r="J980" s="52"/>
      <c r="K980" s="52"/>
      <c r="L980" s="115"/>
      <c r="M980" s="657"/>
    </row>
    <row r="981" spans="1:13" ht="13.5" customHeight="1">
      <c r="B981" s="445"/>
      <c r="J981" s="52"/>
      <c r="K981" s="52"/>
      <c r="L981" s="115"/>
      <c r="M981" s="657"/>
    </row>
    <row r="982" spans="1:13" ht="13.5" customHeight="1">
      <c r="A982" s="53" t="s">
        <v>428</v>
      </c>
      <c r="B982" s="445"/>
      <c r="J982" s="52"/>
      <c r="K982" s="52"/>
      <c r="L982" s="115"/>
      <c r="M982" s="657"/>
    </row>
    <row r="983" spans="1:13">
      <c r="A983" s="53"/>
      <c r="B983" s="445"/>
      <c r="J983" s="52"/>
      <c r="K983" s="52"/>
      <c r="L983" s="115"/>
      <c r="M983" s="657"/>
    </row>
    <row r="984" spans="1:13">
      <c r="A984" s="53"/>
      <c r="B984" s="652"/>
      <c r="J984" s="52"/>
      <c r="K984" s="52"/>
      <c r="L984" s="115"/>
      <c r="M984" s="657"/>
    </row>
    <row r="985" spans="1:13">
      <c r="B985" s="445"/>
      <c r="J985" s="52"/>
      <c r="K985" s="52"/>
      <c r="L985" s="115"/>
      <c r="M985" s="657"/>
    </row>
    <row r="986" spans="1:13">
      <c r="A986" s="1454" t="s">
        <v>677</v>
      </c>
      <c r="B986" s="1454"/>
      <c r="C986" s="1454"/>
      <c r="D986" s="1454"/>
      <c r="J986" s="52"/>
      <c r="K986" s="52"/>
      <c r="L986" s="115"/>
      <c r="M986" s="657"/>
    </row>
    <row r="987" spans="1:13" ht="13.5" thickBot="1">
      <c r="A987" s="460"/>
      <c r="B987" s="460" t="s">
        <v>424</v>
      </c>
      <c r="C987" s="460" t="s">
        <v>425</v>
      </c>
      <c r="D987" s="460" t="s">
        <v>69</v>
      </c>
      <c r="J987" s="52"/>
      <c r="K987" s="52"/>
      <c r="L987" s="115"/>
      <c r="M987" s="657"/>
    </row>
    <row r="988" spans="1:13">
      <c r="A988" s="455" t="s">
        <v>150</v>
      </c>
      <c r="B988" s="517">
        <v>96</v>
      </c>
      <c r="C988" s="517">
        <v>148</v>
      </c>
      <c r="D988" s="517">
        <v>244</v>
      </c>
      <c r="J988" s="52"/>
      <c r="K988" s="52"/>
      <c r="L988" s="115"/>
      <c r="M988" s="657"/>
    </row>
    <row r="989" spans="1:13">
      <c r="A989" s="172" t="s">
        <v>678</v>
      </c>
      <c r="B989" s="171">
        <v>0.04</v>
      </c>
      <c r="C989" s="171">
        <v>0.05</v>
      </c>
      <c r="D989" s="171">
        <v>0.05</v>
      </c>
      <c r="J989" s="52"/>
      <c r="K989" s="52"/>
      <c r="L989" s="115"/>
      <c r="M989" s="657"/>
    </row>
    <row r="990" spans="1:13">
      <c r="A990" s="172" t="s">
        <v>679</v>
      </c>
      <c r="B990" s="171">
        <v>0.26</v>
      </c>
      <c r="C990" s="171">
        <v>0.18</v>
      </c>
      <c r="D990" s="171">
        <v>0.21</v>
      </c>
      <c r="J990" s="52"/>
      <c r="K990" s="52"/>
      <c r="L990" s="115"/>
      <c r="M990" s="657"/>
    </row>
    <row r="991" spans="1:13">
      <c r="A991" s="172" t="s">
        <v>680</v>
      </c>
      <c r="B991" s="171">
        <v>0.06</v>
      </c>
      <c r="C991" s="171">
        <v>0.13</v>
      </c>
      <c r="D991" s="171">
        <v>0.1</v>
      </c>
      <c r="J991" s="52"/>
      <c r="K991" s="52"/>
      <c r="L991" s="115"/>
      <c r="M991" s="657"/>
    </row>
    <row r="992" spans="1:13">
      <c r="A992" s="172" t="s">
        <v>1015</v>
      </c>
      <c r="B992" s="171">
        <v>0.1</v>
      </c>
      <c r="C992" s="171">
        <v>0.11</v>
      </c>
      <c r="D992" s="171">
        <v>0.11</v>
      </c>
      <c r="J992" s="52"/>
      <c r="K992" s="52"/>
      <c r="L992" s="115"/>
      <c r="M992" s="657"/>
    </row>
    <row r="993" spans="1:13" ht="13.5" customHeight="1">
      <c r="A993" s="172" t="s">
        <v>1016</v>
      </c>
      <c r="B993" s="171">
        <v>0.17</v>
      </c>
      <c r="C993" s="171">
        <v>0.26</v>
      </c>
      <c r="D993" s="171">
        <v>0.23</v>
      </c>
      <c r="J993" s="52"/>
      <c r="K993" s="52"/>
      <c r="L993" s="115"/>
      <c r="M993" s="657"/>
    </row>
    <row r="994" spans="1:13" ht="13.5" customHeight="1">
      <c r="A994" s="172" t="s">
        <v>681</v>
      </c>
      <c r="B994" s="171">
        <v>0.17</v>
      </c>
      <c r="C994" s="171">
        <v>0.21</v>
      </c>
      <c r="D994" s="171">
        <v>0.2</v>
      </c>
      <c r="J994" s="52"/>
      <c r="K994" s="52"/>
      <c r="L994" s="115"/>
      <c r="M994" s="657"/>
    </row>
    <row r="995" spans="1:13" ht="13.5" customHeight="1">
      <c r="A995" s="172" t="s">
        <v>682</v>
      </c>
      <c r="B995" s="171">
        <v>0.19</v>
      </c>
      <c r="C995" s="171">
        <v>0.05</v>
      </c>
      <c r="D995" s="171">
        <v>0.11</v>
      </c>
      <c r="J995" s="52"/>
      <c r="K995" s="52"/>
      <c r="L995" s="115"/>
      <c r="M995" s="657"/>
    </row>
    <row r="996" spans="1:13" ht="13.5" customHeight="1">
      <c r="A996" s="172"/>
      <c r="B996" s="171"/>
      <c r="C996" s="171"/>
      <c r="D996" s="171"/>
      <c r="J996" s="52"/>
      <c r="K996" s="52"/>
      <c r="L996" s="115"/>
      <c r="M996" s="657"/>
    </row>
    <row r="997" spans="1:13" ht="13.5" customHeight="1">
      <c r="A997" s="78" t="s">
        <v>1064</v>
      </c>
      <c r="B997"/>
      <c r="C997"/>
      <c r="D997"/>
      <c r="J997" s="52"/>
      <c r="K997" s="52"/>
      <c r="L997" s="115"/>
      <c r="M997" s="657"/>
    </row>
    <row r="998" spans="1:13" ht="13.5" customHeight="1">
      <c r="A998" s="53" t="s">
        <v>428</v>
      </c>
      <c r="B998" s="445"/>
      <c r="J998" s="52"/>
      <c r="K998" s="52"/>
      <c r="L998" s="115"/>
      <c r="M998" s="657"/>
    </row>
    <row r="999" spans="1:13">
      <c r="A999" s="53"/>
      <c r="B999" s="445"/>
      <c r="J999" s="52"/>
      <c r="K999" s="52"/>
      <c r="L999" s="115"/>
      <c r="M999" s="657"/>
    </row>
    <row r="1000" spans="1:13">
      <c r="A1000" s="53"/>
      <c r="B1000" s="652"/>
      <c r="J1000" s="52"/>
      <c r="K1000" s="52"/>
      <c r="L1000" s="115"/>
      <c r="M1000" s="657"/>
    </row>
    <row r="1001" spans="1:13">
      <c r="B1001" s="445"/>
      <c r="J1001" s="52"/>
      <c r="K1001" s="52"/>
      <c r="L1001" s="115"/>
      <c r="M1001" s="657"/>
    </row>
    <row r="1002" spans="1:13">
      <c r="A1002" s="1454" t="s">
        <v>683</v>
      </c>
      <c r="B1002" s="1454"/>
      <c r="C1002" s="1454"/>
      <c r="D1002" s="1454"/>
      <c r="J1002" s="52"/>
      <c r="K1002" s="52"/>
      <c r="L1002" s="115"/>
      <c r="M1002" s="657"/>
    </row>
    <row r="1003" spans="1:13" ht="13.5" thickBot="1">
      <c r="A1003" s="460"/>
      <c r="B1003" s="460" t="s">
        <v>424</v>
      </c>
      <c r="C1003" s="460" t="s">
        <v>425</v>
      </c>
      <c r="D1003" s="460" t="s">
        <v>69</v>
      </c>
      <c r="E1003" s="71"/>
      <c r="J1003" s="52"/>
      <c r="K1003" s="52"/>
      <c r="L1003" s="115"/>
      <c r="M1003" s="657"/>
    </row>
    <row r="1004" spans="1:13">
      <c r="A1004" s="455" t="s">
        <v>150</v>
      </c>
      <c r="B1004" s="517">
        <v>95</v>
      </c>
      <c r="C1004" s="517">
        <v>146</v>
      </c>
      <c r="D1004" s="517">
        <v>241</v>
      </c>
      <c r="J1004" s="52"/>
      <c r="K1004" s="52"/>
      <c r="L1004" s="115"/>
      <c r="M1004" s="657"/>
    </row>
    <row r="1005" spans="1:13">
      <c r="A1005" s="172" t="s">
        <v>684</v>
      </c>
      <c r="B1005" s="171">
        <v>0.25</v>
      </c>
      <c r="C1005" s="171">
        <v>0.33</v>
      </c>
      <c r="D1005" s="171">
        <v>0.3</v>
      </c>
      <c r="J1005" s="52"/>
      <c r="K1005" s="52"/>
      <c r="L1005" s="115"/>
      <c r="M1005" s="657"/>
    </row>
    <row r="1006" spans="1:13">
      <c r="A1006" s="172" t="s">
        <v>685</v>
      </c>
      <c r="B1006" s="171">
        <v>0.19</v>
      </c>
      <c r="C1006" s="171">
        <v>0.4</v>
      </c>
      <c r="D1006" s="171">
        <v>0.32</v>
      </c>
      <c r="J1006" s="52"/>
      <c r="K1006" s="52"/>
      <c r="L1006" s="115"/>
      <c r="M1006" s="657"/>
    </row>
    <row r="1007" spans="1:13">
      <c r="A1007" s="172" t="s">
        <v>686</v>
      </c>
      <c r="B1007" s="171">
        <v>0.11</v>
      </c>
      <c r="C1007" s="171">
        <v>7.0000000000000007E-2</v>
      </c>
      <c r="D1007" s="171">
        <v>0.09</v>
      </c>
      <c r="J1007" s="52"/>
      <c r="K1007" s="52"/>
      <c r="L1007" s="115"/>
      <c r="M1007" s="657"/>
    </row>
    <row r="1008" spans="1:13">
      <c r="A1008" s="172" t="s">
        <v>687</v>
      </c>
      <c r="B1008" s="171">
        <v>0.19</v>
      </c>
      <c r="C1008" s="171">
        <v>0.14000000000000001</v>
      </c>
      <c r="D1008" s="171">
        <v>0.16</v>
      </c>
      <c r="J1008" s="52"/>
      <c r="K1008" s="52"/>
      <c r="L1008" s="115"/>
      <c r="M1008" s="657"/>
    </row>
    <row r="1009" spans="1:13" ht="13.5" customHeight="1">
      <c r="A1009" s="172" t="s">
        <v>688</v>
      </c>
      <c r="B1009" s="171">
        <v>0.22</v>
      </c>
      <c r="C1009" s="171">
        <v>0.05</v>
      </c>
      <c r="D1009" s="171">
        <v>0.12</v>
      </c>
      <c r="J1009" s="52"/>
      <c r="K1009" s="52"/>
      <c r="L1009" s="115"/>
      <c r="M1009" s="657"/>
    </row>
    <row r="1010" spans="1:13" ht="13.5" customHeight="1">
      <c r="A1010" s="172" t="s">
        <v>689</v>
      </c>
      <c r="B1010" s="171">
        <v>0.04</v>
      </c>
      <c r="C1010" s="171">
        <v>0</v>
      </c>
      <c r="D1010" s="171">
        <v>0.02</v>
      </c>
      <c r="J1010" s="52"/>
      <c r="K1010" s="52"/>
      <c r="L1010" s="115"/>
      <c r="M1010" s="657"/>
    </row>
    <row r="1011" spans="1:13" ht="13.5" customHeight="1">
      <c r="A1011" s="172" t="s">
        <v>690</v>
      </c>
      <c r="B1011" s="171">
        <v>0</v>
      </c>
      <c r="C1011" s="171">
        <v>0</v>
      </c>
      <c r="D1011" s="171">
        <v>0</v>
      </c>
      <c r="J1011" s="52"/>
      <c r="K1011" s="52"/>
      <c r="L1011" s="115"/>
      <c r="M1011" s="657"/>
    </row>
    <row r="1012" spans="1:13" ht="13.5" customHeight="1">
      <c r="B1012" s="445"/>
      <c r="J1012" s="52"/>
      <c r="K1012" s="52"/>
      <c r="L1012" s="115"/>
      <c r="M1012" s="657"/>
    </row>
    <row r="1013" spans="1:13" ht="13.5" customHeight="1">
      <c r="A1013" s="78" t="s">
        <v>1064</v>
      </c>
      <c r="B1013" s="445"/>
      <c r="J1013" s="52"/>
      <c r="K1013" s="52"/>
      <c r="L1013" s="115"/>
      <c r="M1013" s="657"/>
    </row>
    <row r="1014" spans="1:13" ht="13.5" customHeight="1">
      <c r="A1014" s="53" t="s">
        <v>428</v>
      </c>
      <c r="B1014" s="445"/>
      <c r="J1014" s="52"/>
      <c r="K1014" s="52"/>
      <c r="L1014" s="115"/>
      <c r="M1014" s="657"/>
    </row>
    <row r="1015" spans="1:13">
      <c r="A1015" s="53"/>
      <c r="B1015" s="445"/>
      <c r="J1015" s="52"/>
      <c r="K1015" s="52"/>
      <c r="L1015" s="115"/>
      <c r="M1015" s="657"/>
    </row>
    <row r="1016" spans="1:13">
      <c r="A1016" s="53"/>
      <c r="B1016" s="652"/>
      <c r="J1016" s="52"/>
      <c r="K1016" s="52"/>
      <c r="L1016" s="115"/>
      <c r="M1016" s="657"/>
    </row>
    <row r="1017" spans="1:13">
      <c r="B1017" s="445"/>
      <c r="J1017" s="52"/>
      <c r="K1017" s="52"/>
      <c r="L1017" s="115"/>
      <c r="M1017" s="657"/>
    </row>
    <row r="1018" spans="1:13">
      <c r="A1018" s="1454" t="s">
        <v>691</v>
      </c>
      <c r="B1018" s="1454"/>
      <c r="C1018" s="1454"/>
      <c r="D1018" s="1454"/>
      <c r="J1018" s="52"/>
      <c r="K1018" s="52"/>
      <c r="L1018" s="115"/>
      <c r="M1018" s="657"/>
    </row>
    <row r="1019" spans="1:13" ht="13.5" thickBot="1">
      <c r="A1019" s="460"/>
      <c r="B1019" s="460" t="s">
        <v>424</v>
      </c>
      <c r="C1019" s="460" t="s">
        <v>425</v>
      </c>
      <c r="D1019" s="460" t="s">
        <v>69</v>
      </c>
      <c r="J1019" s="52"/>
      <c r="K1019" s="52"/>
      <c r="L1019" s="115"/>
      <c r="M1019" s="657"/>
    </row>
    <row r="1020" spans="1:13">
      <c r="A1020" s="455" t="s">
        <v>150</v>
      </c>
      <c r="B1020" s="517">
        <v>96</v>
      </c>
      <c r="C1020" s="517">
        <v>146</v>
      </c>
      <c r="D1020" s="517">
        <v>242</v>
      </c>
      <c r="J1020" s="52"/>
      <c r="K1020" s="52"/>
      <c r="L1020" s="115"/>
      <c r="M1020" s="657"/>
    </row>
    <row r="1021" spans="1:13">
      <c r="A1021" s="172" t="s">
        <v>1017</v>
      </c>
      <c r="B1021" s="171">
        <v>0.23</v>
      </c>
      <c r="C1021" s="171">
        <v>0.3</v>
      </c>
      <c r="D1021" s="171">
        <v>0.28000000000000003</v>
      </c>
      <c r="J1021" s="52"/>
      <c r="K1021" s="52"/>
      <c r="L1021" s="115"/>
      <c r="M1021" s="657"/>
    </row>
    <row r="1022" spans="1:13">
      <c r="A1022" s="172" t="s">
        <v>692</v>
      </c>
      <c r="B1022" s="171">
        <v>0.43</v>
      </c>
      <c r="C1022" s="171">
        <v>0.5</v>
      </c>
      <c r="D1022" s="171">
        <v>0.48</v>
      </c>
      <c r="J1022" s="52"/>
      <c r="K1022" s="52"/>
      <c r="L1022" s="115"/>
      <c r="M1022" s="657"/>
    </row>
    <row r="1023" spans="1:13">
      <c r="A1023" s="172" t="s">
        <v>693</v>
      </c>
      <c r="B1023" s="171">
        <v>0.13</v>
      </c>
      <c r="C1023" s="171">
        <v>0.09</v>
      </c>
      <c r="D1023" s="171">
        <v>0.1</v>
      </c>
      <c r="J1023" s="52"/>
      <c r="K1023" s="52"/>
      <c r="L1023" s="115"/>
      <c r="M1023" s="657"/>
    </row>
    <row r="1024" spans="1:13" ht="13.5" customHeight="1">
      <c r="A1024" s="172" t="s">
        <v>694</v>
      </c>
      <c r="B1024" s="171">
        <v>0.13</v>
      </c>
      <c r="C1024" s="171">
        <v>0.08</v>
      </c>
      <c r="D1024" s="171">
        <v>0.1</v>
      </c>
      <c r="J1024" s="52"/>
      <c r="K1024" s="52"/>
      <c r="L1024" s="115"/>
      <c r="M1024" s="657"/>
    </row>
    <row r="1025" spans="1:13" ht="13.5" customHeight="1">
      <c r="A1025" s="172" t="s">
        <v>695</v>
      </c>
      <c r="B1025" s="171">
        <v>0.03</v>
      </c>
      <c r="C1025" s="171">
        <v>0.02</v>
      </c>
      <c r="D1025" s="171">
        <v>0.02</v>
      </c>
      <c r="J1025" s="52"/>
      <c r="K1025" s="52"/>
      <c r="L1025" s="115"/>
      <c r="M1025" s="657"/>
    </row>
    <row r="1026" spans="1:13" ht="13.5" customHeight="1">
      <c r="A1026" s="172" t="s">
        <v>1018</v>
      </c>
      <c r="B1026" s="171">
        <v>0.06</v>
      </c>
      <c r="C1026" s="171">
        <v>0.01</v>
      </c>
      <c r="D1026" s="171">
        <v>0.02</v>
      </c>
      <c r="J1026" s="52"/>
      <c r="K1026" s="52"/>
      <c r="L1026" s="115"/>
      <c r="M1026" s="657"/>
    </row>
    <row r="1027" spans="1:13" ht="13.5" customHeight="1">
      <c r="A1027" s="172"/>
      <c r="B1027" s="171"/>
      <c r="C1027" s="171"/>
      <c r="D1027" s="171"/>
      <c r="J1027" s="52"/>
      <c r="K1027" s="52"/>
      <c r="L1027" s="115"/>
      <c r="M1027" s="657"/>
    </row>
    <row r="1028" spans="1:13" ht="13.5" customHeight="1">
      <c r="A1028" s="78" t="s">
        <v>1064</v>
      </c>
      <c r="B1028"/>
      <c r="C1028"/>
      <c r="D1028"/>
      <c r="J1028" s="52"/>
      <c r="K1028" s="52"/>
      <c r="L1028" s="115"/>
      <c r="M1028" s="657"/>
    </row>
    <row r="1029" spans="1:13" ht="13.5" customHeight="1">
      <c r="A1029" s="53" t="s">
        <v>428</v>
      </c>
      <c r="B1029" s="445"/>
      <c r="J1029" s="52"/>
      <c r="K1029" s="52"/>
      <c r="L1029" s="115"/>
      <c r="M1029" s="657"/>
    </row>
    <row r="1030" spans="1:13">
      <c r="A1030" s="53"/>
      <c r="B1030" s="445"/>
      <c r="J1030" s="52"/>
      <c r="K1030" s="52"/>
      <c r="L1030" s="115"/>
      <c r="M1030" s="657"/>
    </row>
    <row r="1031" spans="1:13">
      <c r="A1031" s="53"/>
      <c r="B1031" s="652"/>
      <c r="J1031" s="52"/>
      <c r="K1031" s="52"/>
      <c r="L1031" s="115"/>
      <c r="M1031" s="657"/>
    </row>
    <row r="1032" spans="1:13">
      <c r="B1032" s="445"/>
      <c r="J1032" s="52"/>
      <c r="K1032" s="52"/>
      <c r="L1032" s="115"/>
      <c r="M1032" s="657"/>
    </row>
    <row r="1033" spans="1:13">
      <c r="A1033" s="1454" t="s">
        <v>696</v>
      </c>
      <c r="B1033" s="1454"/>
      <c r="C1033" s="1454"/>
      <c r="D1033" s="1454"/>
      <c r="J1033" s="52"/>
      <c r="K1033" s="52"/>
      <c r="L1033" s="115"/>
      <c r="M1033" s="657"/>
    </row>
    <row r="1034" spans="1:13" ht="13.5" thickBot="1">
      <c r="A1034" s="460"/>
      <c r="B1034" s="460" t="s">
        <v>424</v>
      </c>
      <c r="C1034" s="460" t="s">
        <v>425</v>
      </c>
      <c r="D1034" s="460" t="s">
        <v>69</v>
      </c>
      <c r="J1034" s="52"/>
      <c r="K1034" s="52"/>
      <c r="L1034" s="115"/>
      <c r="M1034" s="657"/>
    </row>
    <row r="1035" spans="1:13">
      <c r="A1035" s="519" t="s">
        <v>150</v>
      </c>
      <c r="B1035" s="517">
        <v>81</v>
      </c>
      <c r="C1035" s="517">
        <v>107</v>
      </c>
      <c r="D1035" s="517">
        <v>188</v>
      </c>
      <c r="J1035" s="52"/>
      <c r="K1035" s="52"/>
      <c r="L1035" s="115"/>
      <c r="M1035" s="657"/>
    </row>
    <row r="1036" spans="1:13">
      <c r="A1036" s="172" t="s">
        <v>697</v>
      </c>
      <c r="B1036" s="171">
        <v>0.04</v>
      </c>
      <c r="C1036" s="171">
        <v>0.09</v>
      </c>
      <c r="D1036" s="171">
        <v>7.0000000000000007E-2</v>
      </c>
      <c r="J1036" s="52"/>
      <c r="K1036" s="52"/>
      <c r="L1036" s="115"/>
      <c r="M1036" s="657"/>
    </row>
    <row r="1037" spans="1:13">
      <c r="A1037" s="172" t="s">
        <v>1019</v>
      </c>
      <c r="B1037" s="171">
        <v>0.03</v>
      </c>
      <c r="C1037" s="171">
        <v>0.2</v>
      </c>
      <c r="D1037" s="171">
        <v>0.13</v>
      </c>
      <c r="J1037" s="52"/>
      <c r="K1037" s="52"/>
      <c r="L1037" s="115"/>
      <c r="M1037" s="657"/>
    </row>
    <row r="1038" spans="1:13">
      <c r="A1038" s="172" t="s">
        <v>698</v>
      </c>
      <c r="B1038" s="171">
        <v>0.09</v>
      </c>
      <c r="C1038" s="171">
        <v>0.12</v>
      </c>
      <c r="D1038" s="171">
        <v>0.11</v>
      </c>
      <c r="J1038" s="52"/>
      <c r="K1038" s="52"/>
      <c r="L1038" s="115"/>
      <c r="M1038" s="657"/>
    </row>
    <row r="1039" spans="1:13">
      <c r="A1039" s="172" t="s">
        <v>699</v>
      </c>
      <c r="B1039" s="171">
        <v>0.18</v>
      </c>
      <c r="C1039" s="171">
        <v>0.27</v>
      </c>
      <c r="D1039" s="171">
        <v>0.23</v>
      </c>
      <c r="J1039" s="52"/>
      <c r="K1039" s="52"/>
      <c r="L1039" s="115"/>
      <c r="M1039" s="657"/>
    </row>
    <row r="1040" spans="1:13">
      <c r="A1040" s="172" t="s">
        <v>700</v>
      </c>
      <c r="B1040" s="171">
        <v>0.14000000000000001</v>
      </c>
      <c r="C1040" s="171">
        <v>0.08</v>
      </c>
      <c r="D1040" s="171">
        <v>0.11</v>
      </c>
      <c r="J1040" s="52"/>
      <c r="K1040" s="52"/>
      <c r="M1040" s="657"/>
    </row>
    <row r="1041" spans="1:13">
      <c r="A1041" s="172" t="s">
        <v>1020</v>
      </c>
      <c r="B1041" s="171">
        <v>0.13</v>
      </c>
      <c r="C1041" s="171">
        <v>7.0000000000000007E-2</v>
      </c>
      <c r="D1041" s="171">
        <v>0.1</v>
      </c>
      <c r="J1041" s="52"/>
      <c r="K1041" s="52"/>
      <c r="M1041" s="657"/>
    </row>
    <row r="1042" spans="1:13">
      <c r="A1042" s="172" t="s">
        <v>1021</v>
      </c>
      <c r="B1042" s="171">
        <v>0.19</v>
      </c>
      <c r="C1042" s="171">
        <v>0.06</v>
      </c>
      <c r="D1042" s="171">
        <v>0.12</v>
      </c>
      <c r="J1042" s="52"/>
      <c r="K1042" s="52"/>
      <c r="M1042" s="657"/>
    </row>
    <row r="1043" spans="1:13">
      <c r="A1043" s="172" t="s">
        <v>1022</v>
      </c>
      <c r="B1043" s="171">
        <v>0.04</v>
      </c>
      <c r="C1043" s="171">
        <v>0.03</v>
      </c>
      <c r="D1043" s="171">
        <v>0.03</v>
      </c>
      <c r="J1043" s="52"/>
      <c r="K1043" s="52"/>
    </row>
    <row r="1044" spans="1:13">
      <c r="A1044" s="172" t="s">
        <v>701</v>
      </c>
      <c r="B1044" s="171">
        <v>0.16</v>
      </c>
      <c r="C1044" s="171">
        <v>7.0000000000000007E-2</v>
      </c>
      <c r="D1044" s="171">
        <v>0.11</v>
      </c>
      <c r="J1044" s="52"/>
      <c r="K1044" s="52"/>
    </row>
    <row r="1045" spans="1:13">
      <c r="A1045" s="172"/>
      <c r="B1045" s="171"/>
      <c r="C1045" s="171"/>
      <c r="D1045" s="171"/>
      <c r="J1045" s="52"/>
      <c r="K1045" s="52"/>
    </row>
    <row r="1046" spans="1:13">
      <c r="A1046" s="78" t="s">
        <v>1064</v>
      </c>
      <c r="B1046"/>
      <c r="C1046"/>
      <c r="D1046"/>
      <c r="J1046" s="52"/>
      <c r="K1046" s="52"/>
    </row>
    <row r="1047" spans="1:13">
      <c r="A1047" s="53" t="s">
        <v>428</v>
      </c>
      <c r="B1047" s="445"/>
      <c r="J1047" s="52"/>
      <c r="K1047" s="52"/>
    </row>
    <row r="1048" spans="1:13">
      <c r="B1048" s="445"/>
      <c r="J1048" s="52"/>
      <c r="K1048" s="52"/>
    </row>
    <row r="1049" spans="1:13">
      <c r="J1049"/>
      <c r="K1049"/>
    </row>
    <row r="1050" spans="1:13">
      <c r="J1050"/>
      <c r="K1050"/>
    </row>
    <row r="1051" spans="1:13">
      <c r="J1051"/>
      <c r="K1051"/>
    </row>
    <row r="1052" spans="1:13">
      <c r="J1052"/>
      <c r="K1052"/>
    </row>
    <row r="1053" spans="1:13">
      <c r="J1053"/>
      <c r="K1053"/>
    </row>
    <row r="1054" spans="1:13">
      <c r="J1054"/>
      <c r="K1054"/>
    </row>
    <row r="1055" spans="1:13">
      <c r="J1055"/>
      <c r="K1055"/>
    </row>
    <row r="1056" spans="1:13">
      <c r="J1056"/>
      <c r="K1056"/>
    </row>
    <row r="1057" spans="10:11">
      <c r="J1057"/>
      <c r="K1057"/>
    </row>
    <row r="1058" spans="10:11">
      <c r="J1058"/>
      <c r="K1058"/>
    </row>
    <row r="1059" spans="10:11">
      <c r="J1059"/>
      <c r="K1059"/>
    </row>
    <row r="1060" spans="10:11">
      <c r="J1060"/>
      <c r="K1060"/>
    </row>
    <row r="1061" spans="10:11">
      <c r="J1061"/>
      <c r="K1061"/>
    </row>
    <row r="1062" spans="10:11">
      <c r="J1062"/>
      <c r="K1062"/>
    </row>
    <row r="1063" spans="10:11">
      <c r="J1063"/>
      <c r="K1063"/>
    </row>
    <row r="1064" spans="10:11">
      <c r="J1064"/>
      <c r="K1064"/>
    </row>
    <row r="1065" spans="10:11">
      <c r="J1065"/>
      <c r="K1065"/>
    </row>
    <row r="1066" spans="10:11">
      <c r="J1066"/>
      <c r="K1066"/>
    </row>
    <row r="1067" spans="10:11">
      <c r="J1067"/>
      <c r="K1067"/>
    </row>
    <row r="1068" spans="10:11">
      <c r="J1068"/>
      <c r="K1068"/>
    </row>
    <row r="1069" spans="10:11">
      <c r="J1069"/>
      <c r="K1069"/>
    </row>
    <row r="1070" spans="10:11">
      <c r="J1070"/>
      <c r="K1070"/>
    </row>
    <row r="1071" spans="10:11">
      <c r="J1071"/>
      <c r="K1071"/>
    </row>
    <row r="1072" spans="10:11">
      <c r="J1072"/>
      <c r="K1072"/>
    </row>
    <row r="1073" spans="10:11">
      <c r="J1073"/>
      <c r="K1073"/>
    </row>
    <row r="1074" spans="10:11">
      <c r="J1074"/>
      <c r="K1074"/>
    </row>
    <row r="1075" spans="10:11">
      <c r="J1075"/>
      <c r="K1075"/>
    </row>
    <row r="1076" spans="10:11">
      <c r="J1076"/>
      <c r="K1076"/>
    </row>
    <row r="1077" spans="10:11">
      <c r="J1077"/>
      <c r="K1077"/>
    </row>
    <row r="1078" spans="10:11">
      <c r="J1078"/>
      <c r="K1078"/>
    </row>
    <row r="1079" spans="10:11">
      <c r="J1079"/>
      <c r="K1079"/>
    </row>
    <row r="1080" spans="10:11">
      <c r="J1080"/>
      <c r="K1080"/>
    </row>
    <row r="1081" spans="10:11">
      <c r="J1081"/>
      <c r="K1081"/>
    </row>
    <row r="1082" spans="10:11">
      <c r="J1082"/>
      <c r="K1082"/>
    </row>
    <row r="1083" spans="10:11">
      <c r="J1083"/>
      <c r="K1083"/>
    </row>
    <row r="1084" spans="10:11">
      <c r="J1084"/>
      <c r="K1084"/>
    </row>
    <row r="1085" spans="10:11">
      <c r="J1085"/>
      <c r="K1085"/>
    </row>
    <row r="1086" spans="10:11">
      <c r="J1086"/>
      <c r="K1086"/>
    </row>
    <row r="1087" spans="10:11">
      <c r="J1087"/>
      <c r="K1087"/>
    </row>
    <row r="1088" spans="10:11">
      <c r="J1088"/>
      <c r="K1088"/>
    </row>
    <row r="1089" spans="10:11">
      <c r="J1089"/>
      <c r="K1089"/>
    </row>
    <row r="1090" spans="10:11">
      <c r="J1090"/>
      <c r="K1090"/>
    </row>
    <row r="1091" spans="10:11">
      <c r="J1091"/>
      <c r="K1091"/>
    </row>
    <row r="1092" spans="10:11">
      <c r="J1092"/>
      <c r="K1092"/>
    </row>
    <row r="1093" spans="10:11">
      <c r="J1093"/>
      <c r="K1093"/>
    </row>
    <row r="1094" spans="10:11">
      <c r="J1094"/>
      <c r="K1094"/>
    </row>
    <row r="1095" spans="10:11">
      <c r="J1095"/>
      <c r="K1095"/>
    </row>
    <row r="1096" spans="10:11">
      <c r="J1096"/>
      <c r="K1096"/>
    </row>
    <row r="1097" spans="10:11">
      <c r="J1097"/>
      <c r="K1097"/>
    </row>
    <row r="1098" spans="10:11">
      <c r="J1098"/>
      <c r="K1098"/>
    </row>
    <row r="1099" spans="10:11">
      <c r="J1099"/>
      <c r="K1099"/>
    </row>
    <row r="1100" spans="10:11">
      <c r="J1100"/>
      <c r="K1100"/>
    </row>
    <row r="1101" spans="10:11">
      <c r="J1101"/>
      <c r="K1101"/>
    </row>
    <row r="1102" spans="10:11">
      <c r="J1102"/>
      <c r="K1102"/>
    </row>
    <row r="1103" spans="10:11">
      <c r="J1103"/>
      <c r="K1103"/>
    </row>
    <row r="1104" spans="10:11">
      <c r="J1104"/>
      <c r="K1104"/>
    </row>
    <row r="1105" spans="10:11">
      <c r="J1105"/>
      <c r="K1105"/>
    </row>
    <row r="1106" spans="10:11">
      <c r="J1106"/>
      <c r="K1106"/>
    </row>
    <row r="1107" spans="10:11">
      <c r="J1107"/>
      <c r="K1107"/>
    </row>
    <row r="1108" spans="10:11">
      <c r="J1108"/>
      <c r="K1108"/>
    </row>
    <row r="1109" spans="10:11">
      <c r="J1109"/>
      <c r="K1109"/>
    </row>
    <row r="1110" spans="10:11">
      <c r="J1110"/>
      <c r="K1110"/>
    </row>
    <row r="1111" spans="10:11">
      <c r="J1111"/>
      <c r="K1111"/>
    </row>
    <row r="1112" spans="10:11">
      <c r="J1112"/>
      <c r="K1112"/>
    </row>
    <row r="1113" spans="10:11">
      <c r="J1113"/>
      <c r="K1113"/>
    </row>
    <row r="1114" spans="10:11">
      <c r="J1114"/>
      <c r="K1114"/>
    </row>
    <row r="1115" spans="10:11">
      <c r="J1115"/>
      <c r="K1115"/>
    </row>
    <row r="1116" spans="10:11">
      <c r="J1116"/>
      <c r="K1116"/>
    </row>
    <row r="1117" spans="10:11">
      <c r="J1117"/>
      <c r="K1117"/>
    </row>
    <row r="1118" spans="10:11">
      <c r="J1118"/>
      <c r="K1118"/>
    </row>
    <row r="1119" spans="10:11">
      <c r="J1119"/>
      <c r="K1119"/>
    </row>
    <row r="1120" spans="10:11">
      <c r="J1120"/>
      <c r="K1120"/>
    </row>
    <row r="1121" spans="10:11">
      <c r="J1121"/>
      <c r="K1121"/>
    </row>
    <row r="1122" spans="10:11">
      <c r="J1122"/>
      <c r="K1122"/>
    </row>
    <row r="1123" spans="10:11">
      <c r="J1123"/>
      <c r="K1123"/>
    </row>
    <row r="1124" spans="10:11">
      <c r="J1124"/>
      <c r="K1124"/>
    </row>
    <row r="1125" spans="10:11">
      <c r="J1125"/>
      <c r="K1125"/>
    </row>
    <row r="1126" spans="10:11">
      <c r="J1126"/>
      <c r="K1126"/>
    </row>
    <row r="1127" spans="10:11">
      <c r="J1127"/>
      <c r="K1127"/>
    </row>
    <row r="1128" spans="10:11">
      <c r="J1128"/>
      <c r="K1128"/>
    </row>
    <row r="1129" spans="10:11">
      <c r="J1129"/>
      <c r="K1129"/>
    </row>
    <row r="1130" spans="10:11">
      <c r="J1130"/>
      <c r="K1130"/>
    </row>
    <row r="1131" spans="10:11">
      <c r="J1131"/>
      <c r="K1131"/>
    </row>
    <row r="1132" spans="10:11">
      <c r="J1132"/>
      <c r="K1132"/>
    </row>
    <row r="1133" spans="10:11">
      <c r="J1133"/>
      <c r="K1133"/>
    </row>
    <row r="1134" spans="10:11">
      <c r="J1134"/>
      <c r="K1134"/>
    </row>
    <row r="1135" spans="10:11">
      <c r="J1135"/>
      <c r="K1135"/>
    </row>
    <row r="1136" spans="10:11">
      <c r="J1136"/>
      <c r="K1136"/>
    </row>
    <row r="1137" spans="10:11">
      <c r="J1137"/>
      <c r="K1137"/>
    </row>
    <row r="1138" spans="10:11">
      <c r="J1138"/>
      <c r="K1138"/>
    </row>
    <row r="1139" spans="10:11">
      <c r="J1139"/>
      <c r="K1139"/>
    </row>
    <row r="1140" spans="10:11">
      <c r="J1140"/>
      <c r="K1140"/>
    </row>
    <row r="1141" spans="10:11">
      <c r="J1141"/>
      <c r="K1141"/>
    </row>
    <row r="1142" spans="10:11">
      <c r="J1142"/>
      <c r="K1142"/>
    </row>
    <row r="1143" spans="10:11">
      <c r="J1143"/>
      <c r="K1143"/>
    </row>
    <row r="1144" spans="10:11">
      <c r="J1144"/>
      <c r="K1144"/>
    </row>
    <row r="1145" spans="10:11">
      <c r="J1145"/>
      <c r="K1145"/>
    </row>
    <row r="1146" spans="10:11">
      <c r="J1146"/>
      <c r="K1146"/>
    </row>
    <row r="1147" spans="10:11">
      <c r="J1147"/>
      <c r="K1147"/>
    </row>
    <row r="1148" spans="10:11">
      <c r="J1148"/>
      <c r="K1148"/>
    </row>
    <row r="1149" spans="10:11">
      <c r="J1149"/>
      <c r="K1149"/>
    </row>
    <row r="1150" spans="10:11">
      <c r="J1150"/>
      <c r="K1150"/>
    </row>
    <row r="1151" spans="10:11">
      <c r="J1151"/>
      <c r="K1151"/>
    </row>
    <row r="1152" spans="10:11">
      <c r="J1152"/>
      <c r="K1152"/>
    </row>
    <row r="1153" spans="10:11">
      <c r="J1153"/>
      <c r="K1153"/>
    </row>
    <row r="1154" spans="10:11">
      <c r="J1154"/>
      <c r="K1154"/>
    </row>
    <row r="1155" spans="10:11">
      <c r="J1155"/>
      <c r="K1155"/>
    </row>
    <row r="1156" spans="10:11">
      <c r="J1156"/>
      <c r="K1156"/>
    </row>
    <row r="1157" spans="10:11">
      <c r="J1157"/>
      <c r="K1157"/>
    </row>
    <row r="1158" spans="10:11">
      <c r="J1158"/>
      <c r="K1158"/>
    </row>
    <row r="1159" spans="10:11">
      <c r="J1159"/>
      <c r="K1159"/>
    </row>
    <row r="1160" spans="10:11">
      <c r="J1160"/>
      <c r="K1160"/>
    </row>
    <row r="1161" spans="10:11">
      <c r="J1161"/>
      <c r="K1161"/>
    </row>
    <row r="1162" spans="10:11">
      <c r="J1162"/>
      <c r="K1162"/>
    </row>
    <row r="1163" spans="10:11">
      <c r="J1163"/>
      <c r="K1163"/>
    </row>
    <row r="1164" spans="10:11">
      <c r="J1164"/>
      <c r="K1164"/>
    </row>
    <row r="1165" spans="10:11">
      <c r="J1165"/>
      <c r="K1165"/>
    </row>
    <row r="1166" spans="10:11">
      <c r="J1166"/>
      <c r="K1166"/>
    </row>
    <row r="1167" spans="10:11">
      <c r="J1167"/>
      <c r="K1167"/>
    </row>
    <row r="1168" spans="10:11">
      <c r="J1168"/>
      <c r="K1168"/>
    </row>
    <row r="1169" spans="10:11">
      <c r="J1169"/>
      <c r="K1169"/>
    </row>
    <row r="1170" spans="10:11">
      <c r="J1170"/>
      <c r="K1170"/>
    </row>
    <row r="1171" spans="10:11">
      <c r="J1171"/>
      <c r="K1171"/>
    </row>
    <row r="1172" spans="10:11">
      <c r="J1172"/>
      <c r="K1172"/>
    </row>
    <row r="1173" spans="10:11">
      <c r="J1173"/>
      <c r="K1173"/>
    </row>
    <row r="1174" spans="10:11">
      <c r="J1174"/>
      <c r="K1174"/>
    </row>
    <row r="1175" spans="10:11">
      <c r="J1175"/>
      <c r="K1175"/>
    </row>
    <row r="1176" spans="10:11">
      <c r="J1176"/>
      <c r="K1176"/>
    </row>
    <row r="1177" spans="10:11">
      <c r="J1177"/>
      <c r="K1177"/>
    </row>
    <row r="1178" spans="10:11">
      <c r="J1178"/>
      <c r="K1178"/>
    </row>
    <row r="1179" spans="10:11">
      <c r="J1179"/>
      <c r="K1179"/>
    </row>
    <row r="1180" spans="10:11">
      <c r="J1180"/>
      <c r="K1180"/>
    </row>
    <row r="1181" spans="10:11">
      <c r="J1181"/>
      <c r="K1181"/>
    </row>
    <row r="1182" spans="10:11">
      <c r="J1182"/>
      <c r="K1182"/>
    </row>
    <row r="1183" spans="10:11">
      <c r="J1183"/>
      <c r="K1183"/>
    </row>
    <row r="1184" spans="10:11">
      <c r="J1184"/>
      <c r="K1184"/>
    </row>
    <row r="1185" spans="10:11">
      <c r="J1185"/>
      <c r="K1185"/>
    </row>
    <row r="1186" spans="10:11">
      <c r="J1186"/>
      <c r="K1186"/>
    </row>
    <row r="1187" spans="10:11">
      <c r="J1187"/>
      <c r="K1187"/>
    </row>
    <row r="1188" spans="10:11">
      <c r="J1188"/>
      <c r="K1188"/>
    </row>
    <row r="1189" spans="10:11">
      <c r="J1189"/>
      <c r="K1189"/>
    </row>
    <row r="1190" spans="10:11">
      <c r="J1190"/>
      <c r="K1190"/>
    </row>
    <row r="1191" spans="10:11">
      <c r="J1191"/>
      <c r="K1191"/>
    </row>
    <row r="1192" spans="10:11">
      <c r="J1192"/>
      <c r="K1192"/>
    </row>
    <row r="1193" spans="10:11">
      <c r="J1193"/>
      <c r="K1193"/>
    </row>
    <row r="1194" spans="10:11">
      <c r="J1194"/>
      <c r="K1194"/>
    </row>
    <row r="1195" spans="10:11">
      <c r="J1195"/>
      <c r="K1195"/>
    </row>
    <row r="1196" spans="10:11">
      <c r="J1196"/>
      <c r="K1196"/>
    </row>
    <row r="1197" spans="10:11">
      <c r="J1197"/>
      <c r="K1197"/>
    </row>
    <row r="1198" spans="10:11">
      <c r="J1198"/>
      <c r="K1198"/>
    </row>
    <row r="1199" spans="10:11">
      <c r="J1199"/>
      <c r="K1199"/>
    </row>
    <row r="1200" spans="10:11">
      <c r="J1200"/>
      <c r="K1200"/>
    </row>
    <row r="1201" spans="10:11">
      <c r="J1201"/>
      <c r="K1201"/>
    </row>
    <row r="1202" spans="10:11">
      <c r="J1202"/>
      <c r="K1202"/>
    </row>
    <row r="1203" spans="10:11">
      <c r="J1203"/>
      <c r="K1203"/>
    </row>
    <row r="1204" spans="10:11">
      <c r="J1204"/>
      <c r="K1204"/>
    </row>
    <row r="1205" spans="10:11">
      <c r="J1205"/>
      <c r="K1205"/>
    </row>
    <row r="1206" spans="10:11">
      <c r="J1206"/>
      <c r="K1206"/>
    </row>
    <row r="1207" spans="10:11">
      <c r="J1207"/>
      <c r="K1207"/>
    </row>
    <row r="1208" spans="10:11">
      <c r="J1208"/>
      <c r="K1208"/>
    </row>
    <row r="1209" spans="10:11">
      <c r="J1209"/>
      <c r="K1209"/>
    </row>
    <row r="1210" spans="10:11">
      <c r="J1210"/>
      <c r="K1210"/>
    </row>
    <row r="1211" spans="10:11">
      <c r="J1211"/>
      <c r="K1211"/>
    </row>
    <row r="1212" spans="10:11">
      <c r="J1212"/>
      <c r="K1212"/>
    </row>
    <row r="1213" spans="10:11">
      <c r="J1213"/>
      <c r="K1213"/>
    </row>
    <row r="1214" spans="10:11">
      <c r="J1214"/>
      <c r="K1214"/>
    </row>
    <row r="1215" spans="10:11">
      <c r="J1215"/>
      <c r="K1215"/>
    </row>
    <row r="1216" spans="10:11">
      <c r="J1216"/>
      <c r="K1216"/>
    </row>
    <row r="1217" spans="10:11">
      <c r="J1217"/>
      <c r="K1217"/>
    </row>
    <row r="1218" spans="10:11">
      <c r="J1218"/>
      <c r="K1218"/>
    </row>
    <row r="1219" spans="10:11">
      <c r="J1219"/>
      <c r="K1219"/>
    </row>
    <row r="1220" spans="10:11">
      <c r="J1220"/>
      <c r="K1220"/>
    </row>
    <row r="1221" spans="10:11">
      <c r="J1221"/>
      <c r="K1221"/>
    </row>
    <row r="1222" spans="10:11">
      <c r="J1222"/>
      <c r="K1222"/>
    </row>
    <row r="1223" spans="10:11">
      <c r="J1223"/>
      <c r="K1223"/>
    </row>
    <row r="1224" spans="10:11">
      <c r="J1224"/>
      <c r="K1224"/>
    </row>
    <row r="1225" spans="10:11">
      <c r="J1225"/>
      <c r="K1225"/>
    </row>
    <row r="1226" spans="10:11">
      <c r="J1226"/>
      <c r="K1226"/>
    </row>
    <row r="1227" spans="10:11">
      <c r="J1227"/>
      <c r="K1227"/>
    </row>
    <row r="1228" spans="10:11">
      <c r="J1228"/>
      <c r="K1228"/>
    </row>
    <row r="1229" spans="10:11">
      <c r="J1229"/>
      <c r="K1229"/>
    </row>
    <row r="1230" spans="10:11">
      <c r="J1230"/>
      <c r="K1230"/>
    </row>
    <row r="1231" spans="10:11">
      <c r="J1231"/>
      <c r="K1231"/>
    </row>
    <row r="1232" spans="10:11">
      <c r="J1232"/>
      <c r="K1232"/>
    </row>
    <row r="1233" spans="10:11">
      <c r="J1233"/>
      <c r="K1233"/>
    </row>
    <row r="1234" spans="10:11">
      <c r="J1234"/>
      <c r="K1234"/>
    </row>
    <row r="1235" spans="10:11">
      <c r="J1235"/>
      <c r="K1235"/>
    </row>
    <row r="1236" spans="10:11">
      <c r="J1236"/>
      <c r="K1236"/>
    </row>
    <row r="1237" spans="10:11">
      <c r="J1237"/>
      <c r="K1237"/>
    </row>
    <row r="1238" spans="10:11">
      <c r="J1238"/>
      <c r="K1238"/>
    </row>
    <row r="1239" spans="10:11">
      <c r="J1239"/>
      <c r="K1239"/>
    </row>
    <row r="1240" spans="10:11">
      <c r="J1240"/>
      <c r="K1240"/>
    </row>
    <row r="1241" spans="10:11">
      <c r="J1241"/>
      <c r="K1241"/>
    </row>
    <row r="1242" spans="10:11">
      <c r="J1242"/>
      <c r="K1242"/>
    </row>
    <row r="1243" spans="10:11">
      <c r="J1243"/>
      <c r="K1243"/>
    </row>
    <row r="1244" spans="10:11">
      <c r="J1244"/>
      <c r="K1244"/>
    </row>
    <row r="1245" spans="10:11">
      <c r="J1245"/>
      <c r="K1245"/>
    </row>
    <row r="1246" spans="10:11">
      <c r="J1246"/>
      <c r="K1246"/>
    </row>
    <row r="1247" spans="10:11">
      <c r="J1247"/>
      <c r="K1247"/>
    </row>
    <row r="1248" spans="10:11">
      <c r="J1248"/>
      <c r="K1248"/>
    </row>
    <row r="1249" spans="10:11">
      <c r="J1249"/>
      <c r="K1249"/>
    </row>
    <row r="1250" spans="10:11">
      <c r="J1250"/>
      <c r="K1250"/>
    </row>
    <row r="1251" spans="10:11">
      <c r="J1251"/>
      <c r="K1251"/>
    </row>
    <row r="1252" spans="10:11">
      <c r="J1252"/>
      <c r="K1252"/>
    </row>
    <row r="1253" spans="10:11">
      <c r="J1253"/>
      <c r="K1253"/>
    </row>
    <row r="1254" spans="10:11">
      <c r="J1254"/>
      <c r="K1254"/>
    </row>
    <row r="1255" spans="10:11">
      <c r="J1255"/>
      <c r="K1255"/>
    </row>
    <row r="1256" spans="10:11">
      <c r="J1256"/>
      <c r="K1256"/>
    </row>
    <row r="1257" spans="10:11">
      <c r="J1257"/>
      <c r="K1257"/>
    </row>
    <row r="1258" spans="10:11">
      <c r="J1258"/>
      <c r="K1258"/>
    </row>
    <row r="1259" spans="10:11">
      <c r="J1259"/>
      <c r="K1259"/>
    </row>
    <row r="1260" spans="10:11">
      <c r="J1260"/>
      <c r="K1260"/>
    </row>
    <row r="1261" spans="10:11">
      <c r="J1261"/>
      <c r="K1261"/>
    </row>
    <row r="1262" spans="10:11">
      <c r="J1262"/>
      <c r="K1262"/>
    </row>
    <row r="1263" spans="10:11">
      <c r="J1263"/>
      <c r="K1263"/>
    </row>
    <row r="1264" spans="10:11">
      <c r="J1264"/>
      <c r="K1264"/>
    </row>
    <row r="1265" spans="10:11">
      <c r="J1265"/>
      <c r="K1265"/>
    </row>
    <row r="1266" spans="10:11">
      <c r="J1266"/>
      <c r="K1266"/>
    </row>
    <row r="1267" spans="10:11">
      <c r="J1267"/>
      <c r="K1267"/>
    </row>
    <row r="1268" spans="10:11">
      <c r="J1268"/>
      <c r="K1268"/>
    </row>
    <row r="1269" spans="10:11">
      <c r="J1269"/>
      <c r="K1269"/>
    </row>
    <row r="1270" spans="10:11">
      <c r="J1270"/>
      <c r="K1270"/>
    </row>
    <row r="1271" spans="10:11">
      <c r="J1271"/>
      <c r="K1271"/>
    </row>
    <row r="1272" spans="10:11">
      <c r="J1272"/>
      <c r="K1272"/>
    </row>
    <row r="1273" spans="10:11">
      <c r="J1273"/>
      <c r="K1273"/>
    </row>
    <row r="1274" spans="10:11">
      <c r="J1274"/>
      <c r="K1274"/>
    </row>
    <row r="1275" spans="10:11">
      <c r="J1275"/>
      <c r="K1275"/>
    </row>
    <row r="1276" spans="10:11">
      <c r="J1276"/>
      <c r="K1276"/>
    </row>
    <row r="1277" spans="10:11">
      <c r="J1277"/>
      <c r="K1277"/>
    </row>
    <row r="1278" spans="10:11">
      <c r="J1278"/>
      <c r="K1278"/>
    </row>
    <row r="1279" spans="10:11">
      <c r="J1279"/>
      <c r="K1279"/>
    </row>
    <row r="1280" spans="10:11">
      <c r="J1280"/>
      <c r="K1280"/>
    </row>
    <row r="1281" spans="10:11">
      <c r="J1281"/>
      <c r="K1281"/>
    </row>
    <row r="1282" spans="10:11">
      <c r="J1282"/>
      <c r="K1282"/>
    </row>
    <row r="1283" spans="10:11">
      <c r="J1283"/>
      <c r="K1283"/>
    </row>
    <row r="1284" spans="10:11">
      <c r="J1284"/>
      <c r="K1284"/>
    </row>
    <row r="1285" spans="10:11">
      <c r="J1285"/>
      <c r="K1285"/>
    </row>
    <row r="1286" spans="10:11">
      <c r="J1286"/>
      <c r="K1286"/>
    </row>
    <row r="1287" spans="10:11">
      <c r="J1287"/>
      <c r="K1287"/>
    </row>
    <row r="1288" spans="10:11">
      <c r="J1288"/>
      <c r="K1288"/>
    </row>
    <row r="1289" spans="10:11">
      <c r="J1289"/>
      <c r="K1289"/>
    </row>
    <row r="1290" spans="10:11">
      <c r="J1290"/>
      <c r="K1290"/>
    </row>
    <row r="1291" spans="10:11">
      <c r="J1291"/>
      <c r="K1291"/>
    </row>
    <row r="1292" spans="10:11">
      <c r="J1292"/>
      <c r="K1292"/>
    </row>
    <row r="1293" spans="10:11">
      <c r="J1293"/>
      <c r="K1293"/>
    </row>
    <row r="1294" spans="10:11">
      <c r="J1294"/>
      <c r="K1294"/>
    </row>
    <row r="1295" spans="10:11">
      <c r="J1295"/>
      <c r="K1295"/>
    </row>
    <row r="1296" spans="10:11">
      <c r="J1296"/>
      <c r="K1296"/>
    </row>
    <row r="1297" spans="10:11">
      <c r="J1297"/>
      <c r="K1297"/>
    </row>
    <row r="1298" spans="10:11">
      <c r="J1298"/>
      <c r="K1298"/>
    </row>
    <row r="1299" spans="10:11">
      <c r="J1299"/>
      <c r="K1299"/>
    </row>
    <row r="1300" spans="10:11">
      <c r="J1300"/>
      <c r="K1300"/>
    </row>
    <row r="1301" spans="10:11">
      <c r="J1301"/>
      <c r="K1301"/>
    </row>
    <row r="1302" spans="10:11">
      <c r="J1302"/>
      <c r="K1302"/>
    </row>
    <row r="1303" spans="10:11">
      <c r="J1303"/>
      <c r="K1303"/>
    </row>
    <row r="1304" spans="10:11">
      <c r="J1304"/>
      <c r="K1304"/>
    </row>
    <row r="1305" spans="10:11">
      <c r="J1305"/>
      <c r="K1305"/>
    </row>
    <row r="1306" spans="10:11">
      <c r="J1306"/>
      <c r="K1306"/>
    </row>
    <row r="1307" spans="10:11">
      <c r="J1307"/>
      <c r="K1307"/>
    </row>
    <row r="1308" spans="10:11">
      <c r="J1308"/>
      <c r="K1308"/>
    </row>
    <row r="1309" spans="10:11">
      <c r="J1309"/>
      <c r="K1309"/>
    </row>
    <row r="1310" spans="10:11">
      <c r="J1310"/>
      <c r="K1310"/>
    </row>
    <row r="1311" spans="10:11">
      <c r="J1311"/>
      <c r="K1311"/>
    </row>
    <row r="1312" spans="10:11">
      <c r="J1312"/>
      <c r="K1312"/>
    </row>
    <row r="1313" spans="10:11">
      <c r="J1313"/>
      <c r="K1313"/>
    </row>
    <row r="1314" spans="10:11">
      <c r="J1314"/>
      <c r="K1314"/>
    </row>
    <row r="1315" spans="10:11">
      <c r="J1315"/>
      <c r="K1315"/>
    </row>
    <row r="1316" spans="10:11">
      <c r="J1316"/>
      <c r="K1316"/>
    </row>
    <row r="1317" spans="10:11">
      <c r="J1317"/>
      <c r="K1317"/>
    </row>
    <row r="1318" spans="10:11">
      <c r="J1318"/>
      <c r="K1318"/>
    </row>
    <row r="1319" spans="10:11">
      <c r="J1319"/>
      <c r="K1319"/>
    </row>
    <row r="1320" spans="10:11">
      <c r="J1320"/>
      <c r="K1320"/>
    </row>
    <row r="1321" spans="10:11">
      <c r="J1321"/>
      <c r="K1321"/>
    </row>
    <row r="1322" spans="10:11">
      <c r="J1322"/>
      <c r="K1322"/>
    </row>
    <row r="1323" spans="10:11">
      <c r="J1323"/>
      <c r="K1323"/>
    </row>
    <row r="1324" spans="10:11">
      <c r="J1324"/>
      <c r="K1324"/>
    </row>
    <row r="1325" spans="10:11">
      <c r="J1325"/>
      <c r="K1325"/>
    </row>
    <row r="1326" spans="10:11">
      <c r="J1326"/>
      <c r="K1326"/>
    </row>
    <row r="1327" spans="10:11">
      <c r="J1327"/>
      <c r="K1327"/>
    </row>
    <row r="1328" spans="10:11">
      <c r="J1328"/>
      <c r="K1328"/>
    </row>
    <row r="1329" spans="10:11">
      <c r="J1329"/>
      <c r="K1329"/>
    </row>
    <row r="1330" spans="10:11">
      <c r="J1330"/>
      <c r="K1330"/>
    </row>
    <row r="1331" spans="10:11">
      <c r="J1331"/>
      <c r="K1331"/>
    </row>
    <row r="1332" spans="10:11">
      <c r="J1332"/>
      <c r="K1332"/>
    </row>
    <row r="1333" spans="10:11">
      <c r="J1333"/>
      <c r="K1333"/>
    </row>
    <row r="1334" spans="10:11">
      <c r="J1334"/>
      <c r="K1334"/>
    </row>
    <row r="1335" spans="10:11">
      <c r="J1335"/>
      <c r="K1335"/>
    </row>
    <row r="1336" spans="10:11">
      <c r="J1336"/>
      <c r="K1336"/>
    </row>
    <row r="1337" spans="10:11">
      <c r="J1337"/>
      <c r="K1337"/>
    </row>
    <row r="1338" spans="10:11">
      <c r="J1338"/>
      <c r="K1338"/>
    </row>
    <row r="1339" spans="10:11">
      <c r="J1339"/>
      <c r="K1339"/>
    </row>
    <row r="1340" spans="10:11">
      <c r="J1340"/>
      <c r="K1340"/>
    </row>
    <row r="1341" spans="10:11">
      <c r="J1341"/>
      <c r="K1341"/>
    </row>
    <row r="1342" spans="10:11">
      <c r="J1342"/>
      <c r="K1342"/>
    </row>
    <row r="1343" spans="10:11">
      <c r="J1343"/>
      <c r="K1343"/>
    </row>
    <row r="1344" spans="10:11">
      <c r="J1344"/>
      <c r="K1344"/>
    </row>
    <row r="1345" spans="10:11">
      <c r="J1345"/>
      <c r="K1345"/>
    </row>
    <row r="1346" spans="10:11">
      <c r="J1346"/>
      <c r="K1346"/>
    </row>
    <row r="1347" spans="10:11">
      <c r="J1347"/>
      <c r="K1347"/>
    </row>
    <row r="1348" spans="10:11">
      <c r="J1348"/>
      <c r="K1348"/>
    </row>
    <row r="1349" spans="10:11">
      <c r="J1349"/>
      <c r="K1349"/>
    </row>
    <row r="1350" spans="10:11">
      <c r="J1350"/>
      <c r="K1350"/>
    </row>
    <row r="1351" spans="10:11">
      <c r="J1351"/>
      <c r="K1351"/>
    </row>
    <row r="1352" spans="10:11">
      <c r="J1352"/>
      <c r="K1352"/>
    </row>
    <row r="1353" spans="10:11">
      <c r="J1353"/>
      <c r="K1353"/>
    </row>
    <row r="1354" spans="10:11">
      <c r="J1354"/>
      <c r="K1354"/>
    </row>
    <row r="1355" spans="10:11">
      <c r="J1355"/>
      <c r="K1355"/>
    </row>
    <row r="1356" spans="10:11">
      <c r="J1356"/>
      <c r="K1356"/>
    </row>
    <row r="1357" spans="10:11">
      <c r="J1357"/>
      <c r="K1357"/>
    </row>
    <row r="1358" spans="10:11">
      <c r="J1358"/>
      <c r="K1358"/>
    </row>
    <row r="1359" spans="10:11">
      <c r="J1359"/>
      <c r="K1359"/>
    </row>
    <row r="1360" spans="10:11">
      <c r="J1360"/>
      <c r="K1360"/>
    </row>
    <row r="1361" spans="10:11">
      <c r="J1361"/>
      <c r="K1361"/>
    </row>
    <row r="1362" spans="10:11">
      <c r="J1362"/>
      <c r="K1362"/>
    </row>
    <row r="1363" spans="10:11">
      <c r="J1363"/>
      <c r="K1363"/>
    </row>
    <row r="1364" spans="10:11">
      <c r="J1364"/>
      <c r="K1364"/>
    </row>
    <row r="1365" spans="10:11">
      <c r="J1365"/>
      <c r="K1365"/>
    </row>
    <row r="1366" spans="10:11">
      <c r="J1366"/>
      <c r="K1366"/>
    </row>
    <row r="1367" spans="10:11">
      <c r="J1367"/>
      <c r="K1367"/>
    </row>
    <row r="1368" spans="10:11">
      <c r="J1368"/>
      <c r="K1368"/>
    </row>
    <row r="1369" spans="10:11">
      <c r="J1369"/>
      <c r="K1369"/>
    </row>
    <row r="1370" spans="10:11">
      <c r="J1370"/>
      <c r="K1370"/>
    </row>
    <row r="1371" spans="10:11">
      <c r="J1371"/>
      <c r="K1371"/>
    </row>
    <row r="1372" spans="10:11">
      <c r="J1372"/>
      <c r="K1372"/>
    </row>
    <row r="1373" spans="10:11">
      <c r="J1373"/>
      <c r="K1373"/>
    </row>
    <row r="1374" spans="10:11">
      <c r="J1374"/>
      <c r="K1374"/>
    </row>
    <row r="1375" spans="10:11">
      <c r="J1375"/>
      <c r="K1375"/>
    </row>
    <row r="1376" spans="10:11">
      <c r="J1376"/>
      <c r="K1376"/>
    </row>
    <row r="1377" spans="10:11">
      <c r="J1377"/>
      <c r="K1377"/>
    </row>
    <row r="1378" spans="10:11">
      <c r="J1378"/>
      <c r="K1378"/>
    </row>
    <row r="1379" spans="10:11">
      <c r="J1379"/>
      <c r="K1379"/>
    </row>
    <row r="1380" spans="10:11">
      <c r="J1380"/>
      <c r="K1380"/>
    </row>
    <row r="1381" spans="10:11">
      <c r="J1381"/>
      <c r="K1381"/>
    </row>
    <row r="1382" spans="10:11">
      <c r="J1382"/>
      <c r="K1382"/>
    </row>
    <row r="1383" spans="10:11">
      <c r="J1383"/>
      <c r="K1383"/>
    </row>
    <row r="1384" spans="10:11">
      <c r="J1384"/>
      <c r="K1384"/>
    </row>
    <row r="1385" spans="10:11">
      <c r="J1385"/>
      <c r="K1385"/>
    </row>
    <row r="1386" spans="10:11">
      <c r="J1386"/>
      <c r="K1386"/>
    </row>
    <row r="1387" spans="10:11">
      <c r="J1387"/>
      <c r="K1387"/>
    </row>
    <row r="1388" spans="10:11">
      <c r="J1388"/>
      <c r="K1388"/>
    </row>
    <row r="1389" spans="10:11">
      <c r="J1389"/>
      <c r="K1389"/>
    </row>
    <row r="1390" spans="10:11">
      <c r="J1390"/>
      <c r="K1390"/>
    </row>
    <row r="1391" spans="10:11">
      <c r="J1391"/>
      <c r="K1391"/>
    </row>
    <row r="1392" spans="10:11">
      <c r="J1392"/>
      <c r="K1392"/>
    </row>
    <row r="1393" spans="10:11">
      <c r="J1393"/>
      <c r="K1393"/>
    </row>
    <row r="1394" spans="10:11">
      <c r="J1394"/>
      <c r="K1394"/>
    </row>
    <row r="1395" spans="10:11">
      <c r="J1395"/>
      <c r="K1395"/>
    </row>
    <row r="1396" spans="10:11">
      <c r="J1396"/>
      <c r="K1396"/>
    </row>
    <row r="1397" spans="10:11">
      <c r="J1397"/>
      <c r="K1397"/>
    </row>
    <row r="1398" spans="10:11">
      <c r="J1398"/>
      <c r="K1398"/>
    </row>
    <row r="1399" spans="10:11">
      <c r="J1399"/>
      <c r="K1399"/>
    </row>
    <row r="1400" spans="10:11">
      <c r="J1400"/>
      <c r="K1400"/>
    </row>
    <row r="1401" spans="10:11">
      <c r="J1401"/>
      <c r="K1401"/>
    </row>
    <row r="1402" spans="10:11">
      <c r="J1402"/>
      <c r="K1402"/>
    </row>
    <row r="1403" spans="10:11">
      <c r="J1403"/>
      <c r="K1403"/>
    </row>
    <row r="1404" spans="10:11">
      <c r="J1404"/>
      <c r="K1404"/>
    </row>
    <row r="1405" spans="10:11">
      <c r="J1405"/>
      <c r="K1405"/>
    </row>
    <row r="1406" spans="10:11">
      <c r="J1406"/>
      <c r="K1406"/>
    </row>
    <row r="1407" spans="10:11">
      <c r="J1407"/>
      <c r="K1407"/>
    </row>
    <row r="1408" spans="10:11">
      <c r="J1408"/>
      <c r="K1408"/>
    </row>
    <row r="1409" spans="10:11">
      <c r="J1409"/>
      <c r="K1409"/>
    </row>
    <row r="1410" spans="10:11">
      <c r="J1410"/>
      <c r="K1410"/>
    </row>
    <row r="1411" spans="10:11">
      <c r="J1411"/>
      <c r="K1411"/>
    </row>
    <row r="1412" spans="10:11">
      <c r="J1412"/>
      <c r="K1412"/>
    </row>
    <row r="1413" spans="10:11">
      <c r="J1413"/>
      <c r="K1413"/>
    </row>
    <row r="1414" spans="10:11">
      <c r="J1414"/>
      <c r="K1414"/>
    </row>
    <row r="1415" spans="10:11">
      <c r="J1415"/>
      <c r="K1415"/>
    </row>
    <row r="1416" spans="10:11">
      <c r="J1416"/>
      <c r="K1416"/>
    </row>
    <row r="1417" spans="10:11">
      <c r="J1417"/>
      <c r="K1417"/>
    </row>
    <row r="1418" spans="10:11">
      <c r="J1418"/>
      <c r="K1418"/>
    </row>
    <row r="1419" spans="10:11">
      <c r="J1419"/>
      <c r="K1419"/>
    </row>
    <row r="1420" spans="10:11">
      <c r="J1420"/>
      <c r="K1420"/>
    </row>
    <row r="1421" spans="10:11">
      <c r="J1421"/>
      <c r="K1421"/>
    </row>
    <row r="1422" spans="10:11">
      <c r="J1422"/>
      <c r="K1422"/>
    </row>
    <row r="1423" spans="10:11">
      <c r="J1423"/>
      <c r="K1423"/>
    </row>
    <row r="1424" spans="10:11">
      <c r="J1424"/>
      <c r="K1424"/>
    </row>
    <row r="1425" spans="10:11">
      <c r="J1425"/>
      <c r="K1425"/>
    </row>
    <row r="1426" spans="10:11">
      <c r="J1426"/>
      <c r="K1426"/>
    </row>
    <row r="1427" spans="10:11">
      <c r="J1427"/>
      <c r="K1427"/>
    </row>
    <row r="1428" spans="10:11">
      <c r="J1428"/>
      <c r="K1428"/>
    </row>
    <row r="1429" spans="10:11">
      <c r="J1429"/>
      <c r="K1429"/>
    </row>
    <row r="1430" spans="10:11">
      <c r="J1430"/>
      <c r="K1430"/>
    </row>
    <row r="1431" spans="10:11">
      <c r="J1431"/>
      <c r="K1431"/>
    </row>
    <row r="1432" spans="10:11">
      <c r="J1432"/>
      <c r="K1432"/>
    </row>
    <row r="1433" spans="10:11">
      <c r="J1433"/>
      <c r="K1433"/>
    </row>
    <row r="1434" spans="10:11">
      <c r="J1434"/>
      <c r="K1434"/>
    </row>
    <row r="1435" spans="10:11">
      <c r="J1435"/>
      <c r="K1435"/>
    </row>
    <row r="1436" spans="10:11">
      <c r="J1436"/>
      <c r="K1436"/>
    </row>
    <row r="1437" spans="10:11">
      <c r="J1437"/>
      <c r="K1437"/>
    </row>
    <row r="1438" spans="10:11">
      <c r="J1438"/>
      <c r="K1438"/>
    </row>
    <row r="1439" spans="10:11">
      <c r="J1439"/>
      <c r="K1439"/>
    </row>
    <row r="1440" spans="10:11">
      <c r="J1440"/>
      <c r="K1440"/>
    </row>
    <row r="1441" spans="10:11">
      <c r="J1441"/>
      <c r="K1441"/>
    </row>
    <row r="1442" spans="10:11">
      <c r="J1442"/>
      <c r="K1442"/>
    </row>
    <row r="1443" spans="10:11">
      <c r="J1443"/>
      <c r="K1443"/>
    </row>
    <row r="1444" spans="10:11">
      <c r="J1444"/>
      <c r="K1444"/>
    </row>
    <row r="1445" spans="10:11">
      <c r="J1445"/>
      <c r="K1445"/>
    </row>
    <row r="1446" spans="10:11">
      <c r="J1446"/>
      <c r="K1446"/>
    </row>
    <row r="1447" spans="10:11">
      <c r="J1447"/>
      <c r="K1447"/>
    </row>
    <row r="1448" spans="10:11">
      <c r="J1448"/>
      <c r="K1448"/>
    </row>
    <row r="1449" spans="10:11">
      <c r="J1449"/>
      <c r="K1449"/>
    </row>
    <row r="1450" spans="10:11">
      <c r="J1450"/>
      <c r="K1450"/>
    </row>
    <row r="1451" spans="10:11">
      <c r="J1451"/>
      <c r="K1451"/>
    </row>
    <row r="1452" spans="10:11">
      <c r="J1452"/>
      <c r="K1452"/>
    </row>
    <row r="1453" spans="10:11">
      <c r="J1453"/>
      <c r="K1453"/>
    </row>
    <row r="1454" spans="10:11">
      <c r="J1454"/>
      <c r="K1454"/>
    </row>
    <row r="1455" spans="10:11">
      <c r="J1455"/>
      <c r="K1455"/>
    </row>
    <row r="1456" spans="10:11">
      <c r="J1456"/>
      <c r="K1456"/>
    </row>
    <row r="1457" spans="10:11">
      <c r="J1457"/>
      <c r="K1457"/>
    </row>
    <row r="1458" spans="10:11">
      <c r="J1458"/>
      <c r="K1458"/>
    </row>
    <row r="1459" spans="10:11">
      <c r="J1459"/>
      <c r="K1459"/>
    </row>
    <row r="1460" spans="10:11">
      <c r="J1460"/>
      <c r="K1460"/>
    </row>
    <row r="1461" spans="10:11">
      <c r="J1461"/>
      <c r="K1461"/>
    </row>
    <row r="1462" spans="10:11">
      <c r="J1462"/>
      <c r="K1462"/>
    </row>
    <row r="1463" spans="10:11">
      <c r="J1463"/>
      <c r="K1463"/>
    </row>
    <row r="1464" spans="10:11">
      <c r="J1464"/>
      <c r="K1464"/>
    </row>
    <row r="1465" spans="10:11">
      <c r="J1465"/>
      <c r="K1465"/>
    </row>
    <row r="1466" spans="10:11">
      <c r="J1466"/>
      <c r="K1466"/>
    </row>
    <row r="1467" spans="10:11">
      <c r="J1467"/>
      <c r="K1467"/>
    </row>
    <row r="1468" spans="10:11">
      <c r="J1468"/>
      <c r="K1468"/>
    </row>
    <row r="1469" spans="10:11">
      <c r="J1469"/>
      <c r="K1469"/>
    </row>
    <row r="1470" spans="10:11">
      <c r="J1470"/>
      <c r="K1470"/>
    </row>
    <row r="1471" spans="10:11">
      <c r="J1471"/>
      <c r="K1471"/>
    </row>
    <row r="1472" spans="10:11">
      <c r="J1472"/>
      <c r="K1472"/>
    </row>
    <row r="1473" spans="10:11">
      <c r="J1473"/>
      <c r="K1473"/>
    </row>
    <row r="1474" spans="10:11">
      <c r="J1474"/>
      <c r="K1474"/>
    </row>
    <row r="1475" spans="10:11">
      <c r="J1475"/>
      <c r="K1475"/>
    </row>
    <row r="1476" spans="10:11">
      <c r="J1476"/>
      <c r="K1476"/>
    </row>
    <row r="1477" spans="10:11">
      <c r="J1477"/>
      <c r="K1477"/>
    </row>
    <row r="1478" spans="10:11">
      <c r="J1478"/>
      <c r="K1478"/>
    </row>
    <row r="1479" spans="10:11">
      <c r="J1479"/>
      <c r="K1479"/>
    </row>
    <row r="1480" spans="10:11">
      <c r="J1480"/>
      <c r="K1480"/>
    </row>
    <row r="1481" spans="10:11">
      <c r="J1481"/>
      <c r="K1481"/>
    </row>
    <row r="1482" spans="10:11">
      <c r="J1482"/>
      <c r="K1482"/>
    </row>
    <row r="1483" spans="10:11">
      <c r="J1483"/>
      <c r="K1483"/>
    </row>
    <row r="1484" spans="10:11">
      <c r="J1484"/>
      <c r="K1484"/>
    </row>
    <row r="1485" spans="10:11">
      <c r="J1485"/>
      <c r="K1485"/>
    </row>
    <row r="1486" spans="10:11">
      <c r="J1486"/>
      <c r="K1486"/>
    </row>
    <row r="1487" spans="10:11">
      <c r="J1487"/>
      <c r="K1487"/>
    </row>
    <row r="1488" spans="10:11">
      <c r="J1488"/>
      <c r="K1488"/>
    </row>
    <row r="1489" spans="10:11">
      <c r="J1489"/>
      <c r="K1489"/>
    </row>
    <row r="1490" spans="10:11">
      <c r="J1490"/>
      <c r="K1490"/>
    </row>
    <row r="1491" spans="10:11">
      <c r="J1491"/>
      <c r="K1491"/>
    </row>
    <row r="1492" spans="10:11">
      <c r="J1492"/>
      <c r="K1492"/>
    </row>
    <row r="1493" spans="10:11">
      <c r="J1493"/>
      <c r="K1493"/>
    </row>
    <row r="1494" spans="10:11">
      <c r="J1494"/>
      <c r="K1494"/>
    </row>
    <row r="1495" spans="10:11">
      <c r="J1495"/>
      <c r="K1495"/>
    </row>
    <row r="1496" spans="10:11">
      <c r="J1496"/>
      <c r="K1496"/>
    </row>
    <row r="1497" spans="10:11">
      <c r="J1497"/>
      <c r="K1497"/>
    </row>
    <row r="1498" spans="10:11">
      <c r="J1498"/>
      <c r="K1498"/>
    </row>
    <row r="1499" spans="10:11">
      <c r="J1499"/>
      <c r="K1499"/>
    </row>
    <row r="1500" spans="10:11">
      <c r="J1500"/>
      <c r="K1500"/>
    </row>
    <row r="1501" spans="10:11">
      <c r="J1501"/>
      <c r="K1501"/>
    </row>
    <row r="1502" spans="10:11">
      <c r="J1502"/>
      <c r="K1502"/>
    </row>
    <row r="1503" spans="10:11">
      <c r="J1503"/>
      <c r="K1503"/>
    </row>
    <row r="1504" spans="10:11">
      <c r="J1504"/>
      <c r="K1504"/>
    </row>
    <row r="1505" spans="10:11">
      <c r="J1505"/>
      <c r="K1505"/>
    </row>
    <row r="1506" spans="10:11">
      <c r="J1506"/>
      <c r="K1506"/>
    </row>
    <row r="1507" spans="10:11">
      <c r="J1507"/>
      <c r="K1507"/>
    </row>
    <row r="1508" spans="10:11">
      <c r="J1508"/>
      <c r="K1508"/>
    </row>
    <row r="1509" spans="10:11">
      <c r="J1509"/>
      <c r="K1509"/>
    </row>
    <row r="1510" spans="10:11">
      <c r="J1510"/>
      <c r="K1510"/>
    </row>
    <row r="1511" spans="10:11">
      <c r="J1511"/>
      <c r="K1511"/>
    </row>
    <row r="1512" spans="10:11">
      <c r="J1512"/>
      <c r="K1512"/>
    </row>
    <row r="1513" spans="10:11">
      <c r="J1513"/>
      <c r="K1513"/>
    </row>
    <row r="1514" spans="10:11">
      <c r="J1514"/>
      <c r="K1514"/>
    </row>
    <row r="1515" spans="10:11">
      <c r="J1515"/>
      <c r="K1515"/>
    </row>
    <row r="1516" spans="10:11">
      <c r="J1516"/>
      <c r="K1516"/>
    </row>
    <row r="1517" spans="10:11">
      <c r="J1517"/>
      <c r="K1517"/>
    </row>
    <row r="1518" spans="10:11">
      <c r="J1518"/>
      <c r="K1518"/>
    </row>
    <row r="1519" spans="10:11">
      <c r="J1519"/>
      <c r="K1519"/>
    </row>
    <row r="1520" spans="10:11">
      <c r="J1520"/>
      <c r="K1520"/>
    </row>
    <row r="1521" spans="10:11">
      <c r="J1521"/>
      <c r="K1521"/>
    </row>
    <row r="1522" spans="10:11">
      <c r="J1522"/>
      <c r="K1522"/>
    </row>
    <row r="1523" spans="10:11">
      <c r="J1523"/>
      <c r="K1523"/>
    </row>
    <row r="1524" spans="10:11">
      <c r="J1524"/>
      <c r="K1524"/>
    </row>
    <row r="1525" spans="10:11">
      <c r="J1525"/>
      <c r="K1525"/>
    </row>
    <row r="1526" spans="10:11">
      <c r="J1526"/>
      <c r="K1526"/>
    </row>
    <row r="1527" spans="10:11">
      <c r="J1527"/>
      <c r="K1527"/>
    </row>
    <row r="1528" spans="10:11">
      <c r="J1528"/>
      <c r="K1528"/>
    </row>
    <row r="1529" spans="10:11">
      <c r="J1529"/>
      <c r="K1529"/>
    </row>
    <row r="1530" spans="10:11">
      <c r="J1530"/>
      <c r="K1530"/>
    </row>
    <row r="1531" spans="10:11">
      <c r="J1531"/>
      <c r="K1531"/>
    </row>
    <row r="1532" spans="10:11">
      <c r="J1532"/>
      <c r="K1532"/>
    </row>
    <row r="1533" spans="10:11">
      <c r="J1533"/>
      <c r="K1533"/>
    </row>
    <row r="1534" spans="10:11">
      <c r="J1534"/>
      <c r="K1534"/>
    </row>
    <row r="1535" spans="10:11">
      <c r="J1535"/>
      <c r="K1535"/>
    </row>
    <row r="1536" spans="10:11">
      <c r="J1536"/>
      <c r="K1536"/>
    </row>
    <row r="1537" spans="10:11">
      <c r="J1537"/>
      <c r="K1537"/>
    </row>
    <row r="1538" spans="10:11">
      <c r="J1538"/>
      <c r="K1538"/>
    </row>
    <row r="1539" spans="10:11">
      <c r="J1539"/>
      <c r="K1539"/>
    </row>
    <row r="1540" spans="10:11">
      <c r="J1540"/>
      <c r="K1540"/>
    </row>
    <row r="1541" spans="10:11">
      <c r="J1541"/>
      <c r="K1541"/>
    </row>
    <row r="1542" spans="10:11">
      <c r="J1542"/>
      <c r="K1542"/>
    </row>
    <row r="1543" spans="10:11">
      <c r="J1543"/>
      <c r="K1543"/>
    </row>
    <row r="1544" spans="10:11">
      <c r="J1544"/>
      <c r="K1544"/>
    </row>
    <row r="1545" spans="10:11">
      <c r="J1545"/>
      <c r="K1545"/>
    </row>
    <row r="1546" spans="10:11">
      <c r="J1546"/>
      <c r="K1546"/>
    </row>
    <row r="1547" spans="10:11">
      <c r="J1547"/>
      <c r="K1547"/>
    </row>
    <row r="1548" spans="10:11">
      <c r="J1548"/>
      <c r="K1548"/>
    </row>
    <row r="1549" spans="10:11">
      <c r="J1549"/>
      <c r="K1549"/>
    </row>
    <row r="1550" spans="10:11">
      <c r="J1550"/>
      <c r="K1550"/>
    </row>
    <row r="1551" spans="10:11">
      <c r="J1551"/>
      <c r="K1551"/>
    </row>
    <row r="1552" spans="10:11">
      <c r="J1552"/>
      <c r="K1552"/>
    </row>
    <row r="1553" spans="10:11">
      <c r="J1553"/>
      <c r="K1553"/>
    </row>
    <row r="1554" spans="10:11">
      <c r="J1554"/>
      <c r="K1554"/>
    </row>
    <row r="1555" spans="10:11">
      <c r="J1555"/>
      <c r="K1555"/>
    </row>
    <row r="1556" spans="10:11">
      <c r="J1556"/>
      <c r="K1556"/>
    </row>
    <row r="1557" spans="10:11">
      <c r="J1557"/>
      <c r="K1557"/>
    </row>
    <row r="1558" spans="10:11">
      <c r="J1558"/>
      <c r="K1558"/>
    </row>
    <row r="1559" spans="10:11">
      <c r="J1559"/>
      <c r="K1559"/>
    </row>
    <row r="1560" spans="10:11">
      <c r="J1560"/>
      <c r="K1560"/>
    </row>
    <row r="1561" spans="10:11">
      <c r="J1561"/>
      <c r="K1561"/>
    </row>
    <row r="1562" spans="10:11">
      <c r="J1562"/>
      <c r="K1562"/>
    </row>
    <row r="1563" spans="10:11">
      <c r="J1563"/>
      <c r="K1563"/>
    </row>
    <row r="1564" spans="10:11">
      <c r="J1564"/>
      <c r="K1564"/>
    </row>
    <row r="1565" spans="10:11">
      <c r="J1565"/>
      <c r="K1565"/>
    </row>
    <row r="1566" spans="10:11">
      <c r="J1566"/>
      <c r="K1566"/>
    </row>
    <row r="1567" spans="10:11">
      <c r="J1567"/>
      <c r="K1567"/>
    </row>
    <row r="1568" spans="10:11">
      <c r="J1568"/>
      <c r="K1568"/>
    </row>
    <row r="1569" spans="10:11">
      <c r="J1569"/>
      <c r="K1569"/>
    </row>
    <row r="1570" spans="10:11">
      <c r="J1570"/>
      <c r="K1570"/>
    </row>
    <row r="1571" spans="10:11">
      <c r="J1571"/>
      <c r="K1571"/>
    </row>
    <row r="1572" spans="10:11">
      <c r="J1572"/>
      <c r="K1572"/>
    </row>
    <row r="1573" spans="10:11">
      <c r="J1573"/>
      <c r="K1573"/>
    </row>
    <row r="1574" spans="10:11">
      <c r="J1574"/>
      <c r="K1574"/>
    </row>
    <row r="1575" spans="10:11">
      <c r="J1575"/>
      <c r="K1575"/>
    </row>
    <row r="1576" spans="10:11">
      <c r="J1576"/>
      <c r="K1576"/>
    </row>
    <row r="1577" spans="10:11">
      <c r="J1577"/>
      <c r="K1577"/>
    </row>
    <row r="1578" spans="10:11">
      <c r="J1578"/>
      <c r="K1578"/>
    </row>
    <row r="1579" spans="10:11">
      <c r="J1579"/>
      <c r="K1579"/>
    </row>
    <row r="1580" spans="10:11">
      <c r="J1580"/>
      <c r="K1580"/>
    </row>
    <row r="1581" spans="10:11">
      <c r="J1581"/>
      <c r="K1581"/>
    </row>
    <row r="1582" spans="10:11">
      <c r="J1582"/>
      <c r="K1582"/>
    </row>
    <row r="1583" spans="10:11">
      <c r="J1583"/>
      <c r="K1583"/>
    </row>
    <row r="1584" spans="10:11">
      <c r="J1584"/>
      <c r="K1584"/>
    </row>
    <row r="1585" spans="10:11">
      <c r="J1585"/>
      <c r="K1585"/>
    </row>
    <row r="1586" spans="10:11">
      <c r="J1586"/>
      <c r="K1586"/>
    </row>
    <row r="1587" spans="10:11">
      <c r="J1587"/>
      <c r="K1587"/>
    </row>
    <row r="1588" spans="10:11">
      <c r="J1588"/>
      <c r="K1588"/>
    </row>
    <row r="1589" spans="10:11">
      <c r="J1589"/>
      <c r="K1589"/>
    </row>
    <row r="1590" spans="10:11">
      <c r="J1590"/>
      <c r="K1590"/>
    </row>
    <row r="1591" spans="10:11">
      <c r="J1591"/>
      <c r="K1591"/>
    </row>
    <row r="1592" spans="10:11">
      <c r="J1592"/>
      <c r="K1592"/>
    </row>
    <row r="1593" spans="10:11">
      <c r="J1593"/>
      <c r="K1593"/>
    </row>
    <row r="1594" spans="10:11">
      <c r="J1594"/>
      <c r="K1594"/>
    </row>
    <row r="1595" spans="10:11">
      <c r="J1595"/>
      <c r="K1595"/>
    </row>
    <row r="1596" spans="10:11">
      <c r="J1596"/>
      <c r="K1596"/>
    </row>
    <row r="1597" spans="10:11">
      <c r="J1597"/>
      <c r="K1597"/>
    </row>
    <row r="1598" spans="10:11">
      <c r="J1598"/>
      <c r="K1598"/>
    </row>
    <row r="1599" spans="10:11">
      <c r="J1599"/>
      <c r="K1599"/>
    </row>
    <row r="1600" spans="10:11">
      <c r="J1600"/>
      <c r="K1600"/>
    </row>
    <row r="1601" spans="10:11">
      <c r="J1601"/>
      <c r="K1601"/>
    </row>
    <row r="1602" spans="10:11">
      <c r="J1602"/>
      <c r="K1602"/>
    </row>
    <row r="1603" spans="10:11">
      <c r="J1603"/>
      <c r="K1603"/>
    </row>
    <row r="1604" spans="10:11">
      <c r="J1604"/>
      <c r="K1604"/>
    </row>
    <row r="1605" spans="10:11">
      <c r="J1605"/>
      <c r="K1605"/>
    </row>
    <row r="1606" spans="10:11">
      <c r="J1606"/>
      <c r="K1606"/>
    </row>
    <row r="1607" spans="10:11">
      <c r="J1607"/>
      <c r="K1607"/>
    </row>
    <row r="1608" spans="10:11">
      <c r="J1608"/>
      <c r="K1608"/>
    </row>
    <row r="1609" spans="10:11">
      <c r="J1609"/>
      <c r="K1609"/>
    </row>
    <row r="1610" spans="10:11">
      <c r="J1610"/>
      <c r="K1610"/>
    </row>
    <row r="1611" spans="10:11">
      <c r="J1611"/>
      <c r="K1611"/>
    </row>
    <row r="1612" spans="10:11">
      <c r="J1612"/>
      <c r="K1612"/>
    </row>
    <row r="1613" spans="10:11">
      <c r="J1613"/>
      <c r="K1613"/>
    </row>
    <row r="1614" spans="10:11">
      <c r="J1614"/>
      <c r="K1614"/>
    </row>
    <row r="1615" spans="10:11">
      <c r="J1615"/>
      <c r="K1615"/>
    </row>
    <row r="1616" spans="10:11">
      <c r="J1616"/>
      <c r="K1616"/>
    </row>
    <row r="1617" spans="10:11">
      <c r="J1617"/>
      <c r="K1617"/>
    </row>
    <row r="1618" spans="10:11">
      <c r="J1618"/>
      <c r="K1618"/>
    </row>
    <row r="1619" spans="10:11">
      <c r="J1619"/>
      <c r="K1619"/>
    </row>
    <row r="1620" spans="10:11">
      <c r="J1620"/>
      <c r="K1620"/>
    </row>
    <row r="1621" spans="10:11">
      <c r="J1621"/>
      <c r="K1621"/>
    </row>
    <row r="1622" spans="10:11">
      <c r="J1622"/>
      <c r="K1622"/>
    </row>
    <row r="1623" spans="10:11">
      <c r="J1623"/>
      <c r="K1623"/>
    </row>
    <row r="1624" spans="10:11">
      <c r="J1624"/>
      <c r="K1624"/>
    </row>
    <row r="1625" spans="10:11">
      <c r="J1625"/>
      <c r="K1625"/>
    </row>
    <row r="1626" spans="10:11">
      <c r="J1626"/>
      <c r="K1626"/>
    </row>
    <row r="1627" spans="10:11">
      <c r="J1627"/>
      <c r="K1627"/>
    </row>
    <row r="1628" spans="10:11">
      <c r="J1628"/>
      <c r="K1628"/>
    </row>
    <row r="1629" spans="10:11">
      <c r="J1629"/>
      <c r="K1629"/>
    </row>
    <row r="1630" spans="10:11">
      <c r="J1630"/>
      <c r="K1630"/>
    </row>
    <row r="1631" spans="10:11">
      <c r="J1631"/>
      <c r="K1631"/>
    </row>
    <row r="1632" spans="10:11">
      <c r="J1632"/>
      <c r="K1632"/>
    </row>
    <row r="1633" spans="10:11">
      <c r="J1633"/>
      <c r="K1633"/>
    </row>
    <row r="1634" spans="10:11">
      <c r="J1634"/>
      <c r="K1634"/>
    </row>
    <row r="1635" spans="10:11">
      <c r="J1635"/>
      <c r="K1635"/>
    </row>
    <row r="1636" spans="10:11">
      <c r="J1636"/>
      <c r="K1636"/>
    </row>
    <row r="1637" spans="10:11">
      <c r="J1637"/>
      <c r="K1637"/>
    </row>
    <row r="1638" spans="10:11">
      <c r="J1638"/>
      <c r="K1638"/>
    </row>
    <row r="1639" spans="10:11">
      <c r="J1639"/>
      <c r="K1639"/>
    </row>
    <row r="1640" spans="10:11">
      <c r="J1640"/>
      <c r="K1640"/>
    </row>
    <row r="1641" spans="10:11">
      <c r="J1641"/>
      <c r="K1641"/>
    </row>
    <row r="1642" spans="10:11">
      <c r="J1642"/>
      <c r="K1642"/>
    </row>
    <row r="1643" spans="10:11">
      <c r="J1643"/>
      <c r="K1643"/>
    </row>
    <row r="1644" spans="10:11">
      <c r="J1644"/>
      <c r="K1644"/>
    </row>
    <row r="1645" spans="10:11">
      <c r="J1645"/>
      <c r="K1645"/>
    </row>
    <row r="1646" spans="10:11">
      <c r="J1646"/>
      <c r="K1646"/>
    </row>
    <row r="1647" spans="10:11">
      <c r="J1647"/>
      <c r="K1647"/>
    </row>
    <row r="1648" spans="10:11">
      <c r="J1648"/>
      <c r="K1648"/>
    </row>
    <row r="1649" spans="10:11">
      <c r="J1649"/>
      <c r="K1649"/>
    </row>
    <row r="1650" spans="10:11">
      <c r="J1650"/>
      <c r="K1650"/>
    </row>
    <row r="1651" spans="10:11">
      <c r="J1651"/>
      <c r="K1651"/>
    </row>
    <row r="1652" spans="10:11">
      <c r="J1652"/>
      <c r="K1652"/>
    </row>
    <row r="1653" spans="10:11">
      <c r="J1653"/>
      <c r="K1653"/>
    </row>
    <row r="1654" spans="10:11">
      <c r="J1654"/>
      <c r="K1654"/>
    </row>
    <row r="1655" spans="10:11">
      <c r="J1655"/>
      <c r="K1655"/>
    </row>
    <row r="1656" spans="10:11">
      <c r="J1656"/>
      <c r="K1656"/>
    </row>
    <row r="1657" spans="10:11">
      <c r="J1657"/>
      <c r="K1657"/>
    </row>
    <row r="1658" spans="10:11">
      <c r="J1658"/>
      <c r="K1658"/>
    </row>
    <row r="1659" spans="10:11">
      <c r="J1659"/>
      <c r="K1659"/>
    </row>
    <row r="1660" spans="10:11">
      <c r="J1660"/>
      <c r="K1660"/>
    </row>
    <row r="1661" spans="10:11">
      <c r="J1661"/>
      <c r="K1661"/>
    </row>
    <row r="1662" spans="10:11">
      <c r="J1662"/>
      <c r="K1662"/>
    </row>
    <row r="1663" spans="10:11">
      <c r="J1663"/>
      <c r="K1663"/>
    </row>
    <row r="1664" spans="10:11">
      <c r="J1664"/>
      <c r="K1664"/>
    </row>
    <row r="1665" spans="10:11">
      <c r="J1665"/>
      <c r="K1665"/>
    </row>
    <row r="1666" spans="10:11">
      <c r="J1666"/>
      <c r="K1666"/>
    </row>
    <row r="1667" spans="10:11">
      <c r="J1667"/>
      <c r="K1667"/>
    </row>
    <row r="1668" spans="10:11">
      <c r="J1668"/>
      <c r="K1668"/>
    </row>
    <row r="1669" spans="10:11">
      <c r="J1669"/>
      <c r="K1669"/>
    </row>
    <row r="1670" spans="10:11">
      <c r="J1670"/>
      <c r="K1670"/>
    </row>
    <row r="1671" spans="10:11">
      <c r="J1671"/>
      <c r="K1671"/>
    </row>
    <row r="1672" spans="10:11">
      <c r="J1672"/>
      <c r="K1672"/>
    </row>
    <row r="1673" spans="10:11">
      <c r="J1673"/>
      <c r="K1673"/>
    </row>
    <row r="1674" spans="10:11">
      <c r="J1674"/>
      <c r="K1674"/>
    </row>
    <row r="1675" spans="10:11">
      <c r="J1675"/>
      <c r="K1675"/>
    </row>
    <row r="1676" spans="10:11">
      <c r="J1676"/>
      <c r="K1676"/>
    </row>
    <row r="1677" spans="10:11">
      <c r="J1677"/>
      <c r="K1677"/>
    </row>
    <row r="1678" spans="10:11">
      <c r="J1678"/>
      <c r="K1678"/>
    </row>
    <row r="1679" spans="10:11">
      <c r="J1679"/>
      <c r="K1679"/>
    </row>
    <row r="1680" spans="10:11">
      <c r="J1680"/>
      <c r="K1680"/>
    </row>
    <row r="1681" spans="10:11">
      <c r="J1681"/>
      <c r="K1681"/>
    </row>
    <row r="1682" spans="10:11">
      <c r="J1682"/>
      <c r="K1682"/>
    </row>
    <row r="1683" spans="10:11">
      <c r="J1683"/>
      <c r="K1683"/>
    </row>
    <row r="1684" spans="10:11">
      <c r="J1684"/>
      <c r="K1684"/>
    </row>
    <row r="1685" spans="10:11">
      <c r="J1685"/>
      <c r="K1685"/>
    </row>
    <row r="1686" spans="10:11">
      <c r="J1686"/>
      <c r="K1686"/>
    </row>
    <row r="1687" spans="10:11">
      <c r="J1687"/>
      <c r="K1687"/>
    </row>
    <row r="1688" spans="10:11">
      <c r="J1688"/>
      <c r="K1688"/>
    </row>
    <row r="1689" spans="10:11">
      <c r="J1689"/>
      <c r="K1689"/>
    </row>
    <row r="1690" spans="10:11">
      <c r="J1690"/>
      <c r="K1690"/>
    </row>
    <row r="1691" spans="10:11">
      <c r="J1691"/>
      <c r="K1691"/>
    </row>
    <row r="1692" spans="10:11">
      <c r="J1692"/>
      <c r="K1692"/>
    </row>
    <row r="1693" spans="10:11">
      <c r="J1693"/>
      <c r="K1693"/>
    </row>
    <row r="1694" spans="10:11">
      <c r="J1694"/>
      <c r="K1694"/>
    </row>
    <row r="1695" spans="10:11">
      <c r="J1695"/>
      <c r="K1695"/>
    </row>
    <row r="1696" spans="10:11">
      <c r="J1696"/>
      <c r="K1696"/>
    </row>
    <row r="1697" spans="10:11">
      <c r="J1697"/>
      <c r="K1697"/>
    </row>
    <row r="1698" spans="10:11">
      <c r="J1698"/>
      <c r="K1698"/>
    </row>
    <row r="1699" spans="10:11">
      <c r="J1699"/>
      <c r="K1699"/>
    </row>
    <row r="1700" spans="10:11">
      <c r="J1700"/>
      <c r="K1700"/>
    </row>
    <row r="1701" spans="10:11">
      <c r="J1701"/>
      <c r="K1701"/>
    </row>
    <row r="1702" spans="10:11">
      <c r="J1702"/>
      <c r="K1702"/>
    </row>
    <row r="1703" spans="10:11">
      <c r="J1703"/>
      <c r="K1703"/>
    </row>
    <row r="1704" spans="10:11">
      <c r="J1704"/>
      <c r="K1704"/>
    </row>
    <row r="1705" spans="10:11">
      <c r="J1705"/>
      <c r="K1705"/>
    </row>
    <row r="1706" spans="10:11">
      <c r="J1706"/>
      <c r="K1706"/>
    </row>
    <row r="1707" spans="10:11">
      <c r="J1707"/>
      <c r="K1707"/>
    </row>
    <row r="1708" spans="10:11">
      <c r="J1708"/>
      <c r="K1708"/>
    </row>
    <row r="1709" spans="10:11">
      <c r="J1709"/>
      <c r="K1709"/>
    </row>
    <row r="1710" spans="10:11">
      <c r="J1710"/>
      <c r="K1710"/>
    </row>
    <row r="1711" spans="10:11">
      <c r="J1711"/>
      <c r="K1711"/>
    </row>
    <row r="1712" spans="10:11">
      <c r="J1712"/>
      <c r="K1712"/>
    </row>
    <row r="1713" spans="10:11">
      <c r="J1713"/>
      <c r="K1713"/>
    </row>
    <row r="1714" spans="10:11">
      <c r="J1714"/>
      <c r="K1714"/>
    </row>
    <row r="1715" spans="10:11">
      <c r="J1715"/>
      <c r="K1715"/>
    </row>
    <row r="1716" spans="10:11">
      <c r="J1716"/>
      <c r="K1716"/>
    </row>
    <row r="1717" spans="10:11">
      <c r="J1717"/>
      <c r="K1717"/>
    </row>
    <row r="1718" spans="10:11">
      <c r="J1718"/>
      <c r="K1718"/>
    </row>
    <row r="1719" spans="10:11">
      <c r="J1719"/>
      <c r="K1719"/>
    </row>
    <row r="1720" spans="10:11">
      <c r="J1720"/>
      <c r="K1720"/>
    </row>
    <row r="1721" spans="10:11">
      <c r="J1721"/>
      <c r="K1721"/>
    </row>
    <row r="1722" spans="10:11">
      <c r="J1722"/>
      <c r="K1722"/>
    </row>
    <row r="1723" spans="10:11">
      <c r="J1723"/>
      <c r="K1723"/>
    </row>
    <row r="1724" spans="10:11">
      <c r="J1724"/>
      <c r="K1724"/>
    </row>
    <row r="1725" spans="10:11">
      <c r="J1725"/>
      <c r="K1725"/>
    </row>
    <row r="1726" spans="10:11">
      <c r="J1726"/>
      <c r="K1726"/>
    </row>
    <row r="1727" spans="10:11">
      <c r="J1727"/>
      <c r="K1727"/>
    </row>
    <row r="1728" spans="10:11">
      <c r="J1728"/>
      <c r="K1728"/>
    </row>
    <row r="1729" spans="10:11">
      <c r="J1729"/>
      <c r="K1729"/>
    </row>
    <row r="1730" spans="10:11">
      <c r="J1730"/>
      <c r="K1730"/>
    </row>
    <row r="1731" spans="10:11">
      <c r="J1731"/>
      <c r="K1731"/>
    </row>
    <row r="1732" spans="10:11">
      <c r="J1732"/>
      <c r="K1732"/>
    </row>
    <row r="1733" spans="10:11">
      <c r="J1733"/>
      <c r="K1733"/>
    </row>
    <row r="1734" spans="10:11">
      <c r="J1734"/>
      <c r="K1734"/>
    </row>
    <row r="1735" spans="10:11">
      <c r="J1735"/>
      <c r="K1735"/>
    </row>
    <row r="1736" spans="10:11">
      <c r="J1736"/>
      <c r="K1736"/>
    </row>
    <row r="1737" spans="10:11">
      <c r="J1737"/>
      <c r="K1737"/>
    </row>
    <row r="1738" spans="10:11">
      <c r="J1738"/>
      <c r="K1738"/>
    </row>
    <row r="1739" spans="10:11">
      <c r="J1739"/>
      <c r="K1739"/>
    </row>
    <row r="1740" spans="10:11">
      <c r="J1740"/>
      <c r="K1740"/>
    </row>
    <row r="1741" spans="10:11">
      <c r="J1741"/>
      <c r="K1741"/>
    </row>
    <row r="1742" spans="10:11">
      <c r="J1742"/>
      <c r="K1742"/>
    </row>
    <row r="1743" spans="10:11">
      <c r="J1743"/>
      <c r="K1743"/>
    </row>
    <row r="1744" spans="10:11">
      <c r="J1744"/>
      <c r="K1744"/>
    </row>
    <row r="1745" spans="10:11">
      <c r="J1745"/>
      <c r="K1745"/>
    </row>
    <row r="1746" spans="10:11">
      <c r="J1746"/>
      <c r="K1746"/>
    </row>
    <row r="1747" spans="10:11">
      <c r="J1747"/>
      <c r="K1747"/>
    </row>
    <row r="1748" spans="10:11">
      <c r="J1748"/>
      <c r="K1748"/>
    </row>
    <row r="1749" spans="10:11">
      <c r="J1749"/>
      <c r="K1749"/>
    </row>
    <row r="1750" spans="10:11">
      <c r="J1750"/>
      <c r="K1750"/>
    </row>
    <row r="1751" spans="10:11">
      <c r="J1751"/>
      <c r="K1751"/>
    </row>
    <row r="1752" spans="10:11">
      <c r="J1752"/>
      <c r="K1752"/>
    </row>
    <row r="1753" spans="10:11">
      <c r="J1753"/>
      <c r="K1753"/>
    </row>
    <row r="1754" spans="10:11">
      <c r="J1754"/>
      <c r="K1754"/>
    </row>
    <row r="1755" spans="10:11">
      <c r="J1755"/>
      <c r="K1755"/>
    </row>
    <row r="1756" spans="10:11">
      <c r="J1756"/>
      <c r="K1756"/>
    </row>
    <row r="1757" spans="10:11">
      <c r="J1757"/>
      <c r="K1757"/>
    </row>
    <row r="1758" spans="10:11">
      <c r="J1758"/>
      <c r="K1758"/>
    </row>
    <row r="1759" spans="10:11">
      <c r="J1759"/>
      <c r="K1759"/>
    </row>
    <row r="1760" spans="10:11">
      <c r="J1760"/>
      <c r="K1760"/>
    </row>
    <row r="1761" spans="10:11">
      <c r="J1761"/>
      <c r="K1761"/>
    </row>
    <row r="1762" spans="10:11">
      <c r="J1762"/>
      <c r="K1762"/>
    </row>
    <row r="1763" spans="10:11">
      <c r="J1763"/>
      <c r="K1763"/>
    </row>
    <row r="1764" spans="10:11">
      <c r="J1764"/>
      <c r="K1764"/>
    </row>
    <row r="1765" spans="10:11">
      <c r="J1765"/>
      <c r="K1765"/>
    </row>
    <row r="1766" spans="10:11">
      <c r="J1766"/>
      <c r="K1766"/>
    </row>
    <row r="1767" spans="10:11">
      <c r="J1767"/>
      <c r="K1767"/>
    </row>
    <row r="1768" spans="10:11">
      <c r="J1768"/>
      <c r="K1768"/>
    </row>
    <row r="1769" spans="10:11">
      <c r="J1769"/>
      <c r="K1769"/>
    </row>
    <row r="1770" spans="10:11">
      <c r="J1770"/>
      <c r="K1770"/>
    </row>
    <row r="1771" spans="10:11">
      <c r="J1771"/>
      <c r="K1771"/>
    </row>
    <row r="1772" spans="10:11">
      <c r="J1772"/>
      <c r="K1772"/>
    </row>
    <row r="1773" spans="10:11">
      <c r="J1773"/>
      <c r="K1773"/>
    </row>
    <row r="1774" spans="10:11">
      <c r="J1774"/>
      <c r="K1774"/>
    </row>
    <row r="1775" spans="10:11">
      <c r="J1775"/>
      <c r="K1775"/>
    </row>
    <row r="1776" spans="10:11">
      <c r="J1776"/>
      <c r="K1776"/>
    </row>
    <row r="1777" spans="10:11">
      <c r="J1777"/>
      <c r="K1777"/>
    </row>
    <row r="1778" spans="10:11">
      <c r="J1778"/>
      <c r="K1778"/>
    </row>
    <row r="1779" spans="10:11">
      <c r="J1779"/>
      <c r="K1779"/>
    </row>
    <row r="1780" spans="10:11">
      <c r="J1780"/>
      <c r="K1780"/>
    </row>
    <row r="1781" spans="10:11">
      <c r="J1781"/>
      <c r="K1781"/>
    </row>
    <row r="1782" spans="10:11">
      <c r="J1782"/>
      <c r="K1782"/>
    </row>
    <row r="1783" spans="10:11">
      <c r="J1783"/>
      <c r="K1783"/>
    </row>
    <row r="1784" spans="10:11">
      <c r="J1784"/>
      <c r="K1784"/>
    </row>
    <row r="1785" spans="10:11">
      <c r="J1785"/>
      <c r="K1785"/>
    </row>
    <row r="1786" spans="10:11">
      <c r="J1786"/>
      <c r="K1786"/>
    </row>
    <row r="1787" spans="10:11">
      <c r="J1787"/>
      <c r="K1787"/>
    </row>
    <row r="1788" spans="10:11">
      <c r="J1788"/>
      <c r="K1788"/>
    </row>
    <row r="1789" spans="10:11">
      <c r="J1789"/>
      <c r="K1789"/>
    </row>
    <row r="1790" spans="10:11">
      <c r="J1790"/>
      <c r="K1790"/>
    </row>
    <row r="1791" spans="10:11">
      <c r="J1791"/>
      <c r="K1791"/>
    </row>
    <row r="1792" spans="10:11">
      <c r="J1792"/>
      <c r="K1792"/>
    </row>
    <row r="1793" spans="10:11">
      <c r="J1793"/>
      <c r="K1793"/>
    </row>
    <row r="1794" spans="10:11">
      <c r="J1794"/>
      <c r="K1794"/>
    </row>
    <row r="1795" spans="10:11">
      <c r="J1795"/>
      <c r="K1795"/>
    </row>
    <row r="1796" spans="10:11">
      <c r="J1796"/>
      <c r="K1796"/>
    </row>
    <row r="1797" spans="10:11">
      <c r="J1797"/>
      <c r="K1797"/>
    </row>
    <row r="1798" spans="10:11">
      <c r="J1798"/>
      <c r="K1798"/>
    </row>
    <row r="1799" spans="10:11">
      <c r="J1799"/>
      <c r="K1799"/>
    </row>
    <row r="1800" spans="10:11">
      <c r="J1800"/>
      <c r="K1800"/>
    </row>
    <row r="1801" spans="10:11">
      <c r="J1801"/>
      <c r="K1801"/>
    </row>
    <row r="1802" spans="10:11">
      <c r="J1802"/>
      <c r="K1802"/>
    </row>
    <row r="1803" spans="10:11">
      <c r="J1803"/>
      <c r="K1803"/>
    </row>
    <row r="1804" spans="10:11">
      <c r="J1804"/>
      <c r="K1804"/>
    </row>
    <row r="1805" spans="10:11">
      <c r="J1805"/>
      <c r="K1805"/>
    </row>
    <row r="1806" spans="10:11">
      <c r="J1806"/>
      <c r="K1806"/>
    </row>
    <row r="1807" spans="10:11">
      <c r="J1807"/>
      <c r="K1807"/>
    </row>
    <row r="1808" spans="10:11">
      <c r="J1808"/>
      <c r="K1808"/>
    </row>
    <row r="1809" spans="10:11">
      <c r="J1809"/>
      <c r="K1809"/>
    </row>
    <row r="1810" spans="10:11">
      <c r="J1810"/>
      <c r="K1810"/>
    </row>
    <row r="1811" spans="10:11">
      <c r="J1811"/>
      <c r="K1811"/>
    </row>
    <row r="1812" spans="10:11">
      <c r="J1812"/>
      <c r="K1812"/>
    </row>
    <row r="1813" spans="10:11">
      <c r="J1813"/>
      <c r="K1813"/>
    </row>
    <row r="1814" spans="10:11">
      <c r="J1814"/>
      <c r="K1814"/>
    </row>
    <row r="1815" spans="10:11">
      <c r="J1815"/>
      <c r="K1815"/>
    </row>
    <row r="1816" spans="10:11">
      <c r="J1816"/>
      <c r="K1816"/>
    </row>
    <row r="1817" spans="10:11">
      <c r="J1817"/>
      <c r="K1817"/>
    </row>
    <row r="1818" spans="10:11">
      <c r="J1818"/>
      <c r="K1818"/>
    </row>
    <row r="1819" spans="10:11">
      <c r="J1819"/>
      <c r="K1819"/>
    </row>
    <row r="1820" spans="10:11">
      <c r="J1820"/>
      <c r="K1820"/>
    </row>
    <row r="1821" spans="10:11">
      <c r="J1821"/>
      <c r="K1821"/>
    </row>
    <row r="1822" spans="10:11">
      <c r="J1822"/>
      <c r="K1822"/>
    </row>
    <row r="1823" spans="10:11">
      <c r="J1823"/>
      <c r="K1823"/>
    </row>
    <row r="1824" spans="10:11">
      <c r="J1824"/>
      <c r="K1824"/>
    </row>
    <row r="1825" spans="10:11">
      <c r="J1825"/>
      <c r="K1825"/>
    </row>
    <row r="1826" spans="10:11">
      <c r="J1826"/>
      <c r="K1826"/>
    </row>
    <row r="1827" spans="10:11">
      <c r="J1827"/>
      <c r="K1827"/>
    </row>
    <row r="1828" spans="10:11">
      <c r="J1828"/>
      <c r="K1828"/>
    </row>
    <row r="1829" spans="10:11">
      <c r="J1829"/>
      <c r="K1829"/>
    </row>
    <row r="1830" spans="10:11">
      <c r="J1830"/>
      <c r="K1830"/>
    </row>
    <row r="1831" spans="10:11">
      <c r="J1831"/>
      <c r="K1831"/>
    </row>
    <row r="1832" spans="10:11">
      <c r="J1832"/>
      <c r="K1832"/>
    </row>
    <row r="1833" spans="10:11">
      <c r="J1833"/>
      <c r="K1833"/>
    </row>
    <row r="1834" spans="10:11">
      <c r="J1834"/>
      <c r="K1834"/>
    </row>
    <row r="1835" spans="10:11">
      <c r="J1835"/>
      <c r="K1835"/>
    </row>
    <row r="1836" spans="10:11">
      <c r="J1836"/>
      <c r="K1836"/>
    </row>
    <row r="1837" spans="10:11">
      <c r="J1837"/>
      <c r="K1837"/>
    </row>
    <row r="1838" spans="10:11">
      <c r="J1838"/>
      <c r="K1838"/>
    </row>
    <row r="1839" spans="10:11">
      <c r="J1839"/>
      <c r="K1839"/>
    </row>
    <row r="1840" spans="10:11">
      <c r="J1840"/>
      <c r="K1840"/>
    </row>
    <row r="1841" spans="10:11">
      <c r="J1841"/>
      <c r="K1841"/>
    </row>
    <row r="1842" spans="10:11">
      <c r="J1842"/>
      <c r="K1842"/>
    </row>
    <row r="1843" spans="10:11">
      <c r="J1843"/>
      <c r="K1843"/>
    </row>
    <row r="1844" spans="10:11">
      <c r="J1844"/>
      <c r="K1844"/>
    </row>
    <row r="1845" spans="10:11">
      <c r="J1845"/>
      <c r="K1845"/>
    </row>
    <row r="1846" spans="10:11">
      <c r="J1846"/>
      <c r="K1846"/>
    </row>
    <row r="1847" spans="10:11">
      <c r="J1847"/>
      <c r="K1847"/>
    </row>
    <row r="1848" spans="10:11">
      <c r="J1848"/>
      <c r="K1848"/>
    </row>
    <row r="1849" spans="10:11">
      <c r="J1849"/>
      <c r="K1849"/>
    </row>
    <row r="1850" spans="10:11">
      <c r="J1850"/>
      <c r="K1850"/>
    </row>
    <row r="1851" spans="10:11">
      <c r="J1851"/>
      <c r="K1851"/>
    </row>
    <row r="1852" spans="10:11">
      <c r="J1852"/>
      <c r="K1852"/>
    </row>
    <row r="1853" spans="10:11">
      <c r="J1853"/>
      <c r="K1853"/>
    </row>
    <row r="1854" spans="10:11">
      <c r="J1854"/>
      <c r="K1854"/>
    </row>
    <row r="1855" spans="10:11">
      <c r="J1855"/>
      <c r="K1855"/>
    </row>
    <row r="1856" spans="10:11">
      <c r="J1856"/>
      <c r="K1856"/>
    </row>
    <row r="1857" spans="10:11">
      <c r="J1857"/>
      <c r="K1857"/>
    </row>
    <row r="1858" spans="10:11">
      <c r="J1858"/>
      <c r="K1858"/>
    </row>
    <row r="1859" spans="10:11">
      <c r="J1859"/>
      <c r="K1859"/>
    </row>
    <row r="1860" spans="10:11">
      <c r="J1860"/>
      <c r="K1860"/>
    </row>
    <row r="1861" spans="10:11">
      <c r="J1861"/>
      <c r="K1861"/>
    </row>
    <row r="1862" spans="10:11">
      <c r="J1862"/>
      <c r="K1862"/>
    </row>
    <row r="1863" spans="10:11">
      <c r="J1863"/>
      <c r="K1863"/>
    </row>
    <row r="1864" spans="10:11">
      <c r="J1864"/>
      <c r="K1864"/>
    </row>
    <row r="1865" spans="10:11">
      <c r="J1865"/>
      <c r="K1865"/>
    </row>
    <row r="1866" spans="10:11">
      <c r="J1866"/>
      <c r="K1866"/>
    </row>
    <row r="1867" spans="10:11">
      <c r="J1867"/>
      <c r="K1867"/>
    </row>
    <row r="1868" spans="10:11">
      <c r="J1868"/>
      <c r="K1868"/>
    </row>
    <row r="1869" spans="10:11">
      <c r="J1869"/>
      <c r="K1869"/>
    </row>
    <row r="1870" spans="10:11">
      <c r="J1870"/>
      <c r="K1870"/>
    </row>
    <row r="1871" spans="10:11">
      <c r="J1871"/>
      <c r="K1871"/>
    </row>
    <row r="1872" spans="10:11">
      <c r="J1872"/>
      <c r="K1872"/>
    </row>
    <row r="1873" spans="10:11">
      <c r="J1873"/>
      <c r="K1873"/>
    </row>
    <row r="1874" spans="10:11">
      <c r="J1874"/>
      <c r="K1874"/>
    </row>
    <row r="1875" spans="10:11">
      <c r="J1875"/>
      <c r="K1875"/>
    </row>
    <row r="1876" spans="10:11">
      <c r="J1876"/>
      <c r="K1876"/>
    </row>
    <row r="1877" spans="10:11">
      <c r="J1877"/>
      <c r="K1877"/>
    </row>
    <row r="1878" spans="10:11">
      <c r="J1878"/>
      <c r="K1878"/>
    </row>
    <row r="1879" spans="10:11">
      <c r="J1879"/>
      <c r="K1879"/>
    </row>
    <row r="1880" spans="10:11">
      <c r="J1880"/>
      <c r="K1880"/>
    </row>
    <row r="1881" spans="10:11">
      <c r="J1881"/>
      <c r="K1881"/>
    </row>
    <row r="1882" spans="10:11">
      <c r="J1882"/>
      <c r="K1882"/>
    </row>
    <row r="1883" spans="10:11">
      <c r="J1883"/>
      <c r="K1883"/>
    </row>
    <row r="1884" spans="10:11">
      <c r="J1884"/>
      <c r="K1884"/>
    </row>
    <row r="1885" spans="10:11">
      <c r="J1885"/>
      <c r="K1885"/>
    </row>
    <row r="1886" spans="10:11">
      <c r="J1886"/>
      <c r="K1886"/>
    </row>
    <row r="1887" spans="10:11">
      <c r="J1887"/>
      <c r="K1887"/>
    </row>
    <row r="1888" spans="10:11">
      <c r="J1888"/>
      <c r="K1888"/>
    </row>
    <row r="1889" spans="10:11">
      <c r="J1889"/>
      <c r="K1889"/>
    </row>
    <row r="1890" spans="10:11">
      <c r="J1890"/>
      <c r="K1890"/>
    </row>
    <row r="1891" spans="10:11">
      <c r="J1891"/>
      <c r="K1891"/>
    </row>
    <row r="1892" spans="10:11">
      <c r="J1892"/>
      <c r="K1892"/>
    </row>
    <row r="1893" spans="10:11">
      <c r="J1893"/>
      <c r="K1893"/>
    </row>
    <row r="1894" spans="10:11">
      <c r="J1894"/>
      <c r="K1894"/>
    </row>
    <row r="1895" spans="10:11">
      <c r="J1895"/>
      <c r="K1895"/>
    </row>
    <row r="1896" spans="10:11">
      <c r="J1896"/>
      <c r="K1896"/>
    </row>
    <row r="1897" spans="10:11">
      <c r="J1897"/>
      <c r="K1897"/>
    </row>
    <row r="1898" spans="10:11">
      <c r="J1898"/>
      <c r="K1898"/>
    </row>
    <row r="1899" spans="10:11">
      <c r="J1899"/>
      <c r="K1899"/>
    </row>
    <row r="1900" spans="10:11">
      <c r="J1900"/>
      <c r="K1900"/>
    </row>
    <row r="1901" spans="10:11">
      <c r="J1901"/>
      <c r="K1901"/>
    </row>
    <row r="1902" spans="10:11">
      <c r="J1902"/>
      <c r="K1902"/>
    </row>
    <row r="1903" spans="10:11">
      <c r="J1903"/>
      <c r="K1903"/>
    </row>
    <row r="1904" spans="10:11">
      <c r="J1904"/>
      <c r="K1904"/>
    </row>
    <row r="1905" spans="10:11">
      <c r="J1905"/>
      <c r="K1905"/>
    </row>
    <row r="1906" spans="10:11">
      <c r="J1906"/>
      <c r="K1906"/>
    </row>
    <row r="1907" spans="10:11">
      <c r="J1907"/>
      <c r="K1907"/>
    </row>
    <row r="1908" spans="10:11">
      <c r="J1908"/>
      <c r="K1908"/>
    </row>
    <row r="1909" spans="10:11">
      <c r="J1909"/>
      <c r="K1909"/>
    </row>
    <row r="1910" spans="10:11">
      <c r="J1910"/>
      <c r="K1910"/>
    </row>
    <row r="1911" spans="10:11">
      <c r="J1911"/>
      <c r="K1911"/>
    </row>
    <row r="1912" spans="10:11">
      <c r="J1912"/>
      <c r="K1912"/>
    </row>
    <row r="1913" spans="10:11">
      <c r="J1913"/>
      <c r="K1913"/>
    </row>
    <row r="1914" spans="10:11">
      <c r="J1914"/>
      <c r="K1914"/>
    </row>
    <row r="1915" spans="10:11">
      <c r="J1915"/>
      <c r="K1915"/>
    </row>
    <row r="1916" spans="10:11">
      <c r="J1916"/>
      <c r="K1916"/>
    </row>
    <row r="1917" spans="10:11">
      <c r="J1917"/>
      <c r="K1917"/>
    </row>
    <row r="1918" spans="10:11">
      <c r="J1918"/>
      <c r="K1918"/>
    </row>
    <row r="1919" spans="10:11">
      <c r="J1919"/>
      <c r="K1919"/>
    </row>
    <row r="1920" spans="10:11">
      <c r="J1920"/>
      <c r="K1920"/>
    </row>
    <row r="1921" spans="10:11">
      <c r="J1921"/>
      <c r="K1921"/>
    </row>
    <row r="1922" spans="10:11">
      <c r="J1922"/>
      <c r="K1922"/>
    </row>
    <row r="1923" spans="10:11">
      <c r="J1923"/>
      <c r="K1923"/>
    </row>
    <row r="1924" spans="10:11">
      <c r="J1924"/>
      <c r="K1924"/>
    </row>
    <row r="1925" spans="10:11">
      <c r="J1925"/>
      <c r="K1925"/>
    </row>
    <row r="1926" spans="10:11">
      <c r="J1926"/>
      <c r="K1926"/>
    </row>
    <row r="1927" spans="10:11">
      <c r="J1927"/>
      <c r="K1927"/>
    </row>
    <row r="1928" spans="10:11">
      <c r="J1928"/>
      <c r="K1928"/>
    </row>
    <row r="1929" spans="10:11">
      <c r="J1929"/>
      <c r="K1929"/>
    </row>
    <row r="1930" spans="10:11">
      <c r="J1930"/>
      <c r="K1930"/>
    </row>
    <row r="1931" spans="10:11">
      <c r="J1931"/>
      <c r="K1931"/>
    </row>
    <row r="1932" spans="10:11">
      <c r="J1932"/>
      <c r="K1932"/>
    </row>
    <row r="1933" spans="10:11">
      <c r="J1933"/>
      <c r="K1933"/>
    </row>
    <row r="1934" spans="10:11">
      <c r="J1934"/>
      <c r="K1934"/>
    </row>
    <row r="1935" spans="10:11">
      <c r="J1935"/>
      <c r="K1935"/>
    </row>
    <row r="1936" spans="10:11">
      <c r="J1936"/>
      <c r="K1936"/>
    </row>
    <row r="1937" spans="10:11">
      <c r="J1937"/>
      <c r="K1937"/>
    </row>
    <row r="1938" spans="10:11">
      <c r="J1938"/>
      <c r="K1938"/>
    </row>
    <row r="1939" spans="10:11">
      <c r="J1939"/>
      <c r="K1939"/>
    </row>
    <row r="1940" spans="10:11">
      <c r="J1940"/>
      <c r="K1940"/>
    </row>
    <row r="1941" spans="10:11">
      <c r="J1941"/>
      <c r="K1941"/>
    </row>
    <row r="1942" spans="10:11">
      <c r="J1942"/>
      <c r="K1942"/>
    </row>
    <row r="1943" spans="10:11">
      <c r="J1943"/>
      <c r="K1943"/>
    </row>
    <row r="1944" spans="10:11">
      <c r="J1944"/>
      <c r="K1944"/>
    </row>
    <row r="1945" spans="10:11">
      <c r="J1945"/>
      <c r="K1945"/>
    </row>
    <row r="1946" spans="10:11">
      <c r="J1946"/>
      <c r="K1946"/>
    </row>
    <row r="1947" spans="10:11">
      <c r="J1947"/>
      <c r="K1947"/>
    </row>
    <row r="1948" spans="10:11">
      <c r="J1948"/>
      <c r="K1948"/>
    </row>
    <row r="1949" spans="10:11">
      <c r="J1949"/>
      <c r="K1949"/>
    </row>
    <row r="1950" spans="10:11">
      <c r="J1950"/>
      <c r="K1950"/>
    </row>
    <row r="1951" spans="10:11">
      <c r="J1951"/>
      <c r="K1951"/>
    </row>
    <row r="1952" spans="10:11">
      <c r="J1952"/>
      <c r="K1952"/>
    </row>
    <row r="1953" spans="10:11">
      <c r="J1953"/>
      <c r="K1953"/>
    </row>
    <row r="1954" spans="10:11">
      <c r="J1954"/>
      <c r="K1954"/>
    </row>
    <row r="1955" spans="10:11">
      <c r="J1955"/>
      <c r="K1955"/>
    </row>
    <row r="1956" spans="10:11">
      <c r="J1956"/>
      <c r="K1956"/>
    </row>
    <row r="1957" spans="10:11">
      <c r="J1957"/>
      <c r="K1957"/>
    </row>
    <row r="1958" spans="10:11">
      <c r="J1958"/>
      <c r="K1958"/>
    </row>
    <row r="1959" spans="10:11">
      <c r="J1959"/>
      <c r="K1959"/>
    </row>
    <row r="1960" spans="10:11">
      <c r="J1960"/>
      <c r="K1960"/>
    </row>
    <row r="1961" spans="10:11">
      <c r="J1961"/>
      <c r="K1961"/>
    </row>
    <row r="1962" spans="10:11">
      <c r="J1962"/>
      <c r="K1962"/>
    </row>
    <row r="1963" spans="10:11">
      <c r="J1963"/>
      <c r="K1963"/>
    </row>
    <row r="1964" spans="10:11">
      <c r="J1964"/>
      <c r="K1964"/>
    </row>
    <row r="1965" spans="10:11">
      <c r="J1965"/>
      <c r="K1965"/>
    </row>
    <row r="1966" spans="10:11">
      <c r="J1966"/>
      <c r="K1966"/>
    </row>
    <row r="1967" spans="10:11">
      <c r="J1967"/>
      <c r="K1967"/>
    </row>
    <row r="1968" spans="10:11">
      <c r="J1968"/>
      <c r="K1968"/>
    </row>
    <row r="1969" spans="10:11">
      <c r="J1969"/>
      <c r="K1969"/>
    </row>
    <row r="1970" spans="10:11">
      <c r="J1970"/>
      <c r="K1970"/>
    </row>
    <row r="1971" spans="10:11">
      <c r="J1971"/>
      <c r="K1971"/>
    </row>
    <row r="1972" spans="10:11">
      <c r="J1972"/>
      <c r="K1972"/>
    </row>
    <row r="1973" spans="10:11">
      <c r="J1973"/>
      <c r="K1973"/>
    </row>
    <row r="1974" spans="10:11">
      <c r="J1974"/>
      <c r="K1974"/>
    </row>
    <row r="1975" spans="10:11">
      <c r="J1975"/>
      <c r="K1975"/>
    </row>
    <row r="1976" spans="10:11">
      <c r="J1976"/>
      <c r="K1976"/>
    </row>
    <row r="1977" spans="10:11">
      <c r="J1977"/>
      <c r="K1977"/>
    </row>
    <row r="1978" spans="10:11">
      <c r="J1978"/>
      <c r="K1978"/>
    </row>
    <row r="1979" spans="10:11">
      <c r="J1979"/>
      <c r="K1979"/>
    </row>
    <row r="1980" spans="10:11">
      <c r="J1980"/>
      <c r="K1980"/>
    </row>
    <row r="1981" spans="10:11">
      <c r="J1981"/>
      <c r="K1981"/>
    </row>
    <row r="1982" spans="10:11">
      <c r="J1982"/>
      <c r="K1982"/>
    </row>
    <row r="1983" spans="10:11">
      <c r="J1983"/>
      <c r="K1983"/>
    </row>
    <row r="1984" spans="10:11">
      <c r="J1984"/>
      <c r="K1984"/>
    </row>
    <row r="1985" spans="10:11">
      <c r="J1985"/>
      <c r="K1985"/>
    </row>
    <row r="1986" spans="10:11">
      <c r="J1986"/>
      <c r="K1986"/>
    </row>
    <row r="1987" spans="10:11">
      <c r="J1987"/>
      <c r="K1987"/>
    </row>
    <row r="1988" spans="10:11">
      <c r="J1988"/>
      <c r="K1988"/>
    </row>
    <row r="1989" spans="10:11">
      <c r="J1989"/>
      <c r="K1989"/>
    </row>
    <row r="1990" spans="10:11">
      <c r="J1990"/>
      <c r="K1990"/>
    </row>
    <row r="1991" spans="10:11">
      <c r="J1991"/>
      <c r="K1991"/>
    </row>
    <row r="1992" spans="10:11">
      <c r="J1992"/>
      <c r="K1992"/>
    </row>
    <row r="1993" spans="10:11">
      <c r="J1993"/>
      <c r="K1993"/>
    </row>
    <row r="1994" spans="10:11">
      <c r="J1994"/>
      <c r="K1994"/>
    </row>
    <row r="1995" spans="10:11">
      <c r="J1995"/>
      <c r="K1995"/>
    </row>
    <row r="1996" spans="10:11">
      <c r="J1996"/>
      <c r="K1996"/>
    </row>
    <row r="1997" spans="10:11">
      <c r="J1997"/>
      <c r="K1997"/>
    </row>
    <row r="1998" spans="10:11">
      <c r="J1998"/>
      <c r="K1998"/>
    </row>
    <row r="1999" spans="10:11">
      <c r="J1999"/>
      <c r="K1999"/>
    </row>
    <row r="2000" spans="10:11">
      <c r="J2000"/>
      <c r="K2000"/>
    </row>
    <row r="2001" spans="10:11">
      <c r="J2001"/>
      <c r="K2001"/>
    </row>
    <row r="2002" spans="10:11">
      <c r="J2002"/>
      <c r="K2002"/>
    </row>
    <row r="2003" spans="10:11">
      <c r="J2003"/>
      <c r="K2003"/>
    </row>
    <row r="2004" spans="10:11">
      <c r="J2004"/>
      <c r="K2004"/>
    </row>
    <row r="2005" spans="10:11">
      <c r="J2005"/>
      <c r="K2005"/>
    </row>
    <row r="2006" spans="10:11">
      <c r="J2006"/>
      <c r="K2006"/>
    </row>
    <row r="2007" spans="10:11">
      <c r="J2007"/>
      <c r="K2007"/>
    </row>
    <row r="2008" spans="10:11">
      <c r="J2008"/>
      <c r="K2008"/>
    </row>
    <row r="2009" spans="10:11">
      <c r="J2009"/>
      <c r="K2009"/>
    </row>
    <row r="2010" spans="10:11">
      <c r="J2010"/>
      <c r="K2010"/>
    </row>
    <row r="2011" spans="10:11">
      <c r="J2011"/>
      <c r="K2011"/>
    </row>
    <row r="2012" spans="10:11">
      <c r="J2012"/>
      <c r="K2012"/>
    </row>
    <row r="2013" spans="10:11">
      <c r="J2013"/>
      <c r="K2013"/>
    </row>
    <row r="2014" spans="10:11">
      <c r="J2014"/>
      <c r="K2014"/>
    </row>
    <row r="2015" spans="10:11">
      <c r="J2015"/>
      <c r="K2015"/>
    </row>
    <row r="2016" spans="10:11">
      <c r="J2016"/>
      <c r="K2016"/>
    </row>
    <row r="2017" spans="10:11">
      <c r="J2017"/>
      <c r="K2017"/>
    </row>
    <row r="2018" spans="10:11">
      <c r="J2018"/>
      <c r="K2018"/>
    </row>
    <row r="2019" spans="10:11">
      <c r="J2019"/>
      <c r="K2019"/>
    </row>
    <row r="2020" spans="10:11">
      <c r="J2020"/>
      <c r="K2020"/>
    </row>
    <row r="2021" spans="10:11">
      <c r="J2021"/>
      <c r="K2021"/>
    </row>
    <row r="2022" spans="10:11">
      <c r="J2022"/>
      <c r="K2022"/>
    </row>
    <row r="2023" spans="10:11">
      <c r="J2023"/>
      <c r="K2023"/>
    </row>
    <row r="2024" spans="10:11">
      <c r="J2024"/>
      <c r="K2024"/>
    </row>
    <row r="2025" spans="10:11">
      <c r="J2025"/>
      <c r="K2025"/>
    </row>
    <row r="2026" spans="10:11">
      <c r="J2026"/>
      <c r="K2026"/>
    </row>
    <row r="2027" spans="10:11">
      <c r="J2027"/>
      <c r="K2027"/>
    </row>
    <row r="2028" spans="10:11">
      <c r="J2028"/>
      <c r="K2028"/>
    </row>
    <row r="2029" spans="10:11">
      <c r="J2029"/>
      <c r="K2029"/>
    </row>
    <row r="2030" spans="10:11">
      <c r="J2030"/>
      <c r="K2030"/>
    </row>
    <row r="2031" spans="10:11">
      <c r="J2031"/>
      <c r="K2031"/>
    </row>
    <row r="2032" spans="10:11">
      <c r="J2032"/>
      <c r="K2032"/>
    </row>
    <row r="2033" spans="10:11">
      <c r="J2033"/>
      <c r="K2033"/>
    </row>
    <row r="2034" spans="10:11">
      <c r="J2034"/>
      <c r="K2034"/>
    </row>
    <row r="2035" spans="10:11">
      <c r="J2035"/>
      <c r="K2035"/>
    </row>
    <row r="2036" spans="10:11">
      <c r="J2036"/>
      <c r="K2036"/>
    </row>
    <row r="2037" spans="10:11">
      <c r="J2037"/>
      <c r="K2037"/>
    </row>
    <row r="2038" spans="10:11">
      <c r="J2038"/>
      <c r="K2038"/>
    </row>
    <row r="2039" spans="10:11">
      <c r="J2039"/>
      <c r="K2039"/>
    </row>
    <row r="2040" spans="10:11">
      <c r="J2040"/>
      <c r="K2040"/>
    </row>
    <row r="2041" spans="10:11">
      <c r="J2041"/>
      <c r="K2041"/>
    </row>
    <row r="2042" spans="10:11">
      <c r="J2042"/>
      <c r="K2042"/>
    </row>
    <row r="2043" spans="10:11">
      <c r="J2043"/>
      <c r="K2043"/>
    </row>
    <row r="2044" spans="10:11">
      <c r="J2044"/>
      <c r="K2044"/>
    </row>
    <row r="2045" spans="10:11">
      <c r="J2045"/>
      <c r="K2045"/>
    </row>
    <row r="2046" spans="10:11">
      <c r="J2046"/>
      <c r="K2046"/>
    </row>
    <row r="2047" spans="10:11">
      <c r="J2047"/>
      <c r="K2047"/>
    </row>
    <row r="2048" spans="10:11">
      <c r="J2048"/>
      <c r="K2048"/>
    </row>
    <row r="2049" spans="10:11">
      <c r="J2049"/>
      <c r="K2049"/>
    </row>
    <row r="2050" spans="10:11">
      <c r="J2050"/>
      <c r="K2050"/>
    </row>
    <row r="2051" spans="10:11">
      <c r="J2051"/>
      <c r="K2051"/>
    </row>
    <row r="2052" spans="10:11">
      <c r="J2052"/>
      <c r="K2052"/>
    </row>
    <row r="2053" spans="10:11">
      <c r="J2053"/>
      <c r="K2053"/>
    </row>
    <row r="2054" spans="10:11">
      <c r="J2054"/>
      <c r="K2054"/>
    </row>
    <row r="2055" spans="10:11">
      <c r="J2055"/>
      <c r="K2055"/>
    </row>
    <row r="2056" spans="10:11">
      <c r="J2056"/>
      <c r="K2056"/>
    </row>
    <row r="2057" spans="10:11">
      <c r="J2057"/>
      <c r="K2057"/>
    </row>
    <row r="2058" spans="10:11">
      <c r="J2058"/>
      <c r="K2058"/>
    </row>
    <row r="2059" spans="10:11">
      <c r="J2059"/>
      <c r="K2059"/>
    </row>
    <row r="2060" spans="10:11">
      <c r="J2060"/>
      <c r="K2060"/>
    </row>
    <row r="2061" spans="10:11">
      <c r="J2061"/>
      <c r="K2061"/>
    </row>
    <row r="2062" spans="10:11">
      <c r="J2062"/>
      <c r="K2062"/>
    </row>
    <row r="2063" spans="10:11">
      <c r="J2063"/>
      <c r="K2063"/>
    </row>
    <row r="2064" spans="10:11">
      <c r="J2064"/>
      <c r="K2064"/>
    </row>
    <row r="2065" spans="10:11">
      <c r="J2065"/>
      <c r="K2065"/>
    </row>
    <row r="2066" spans="10:11">
      <c r="J2066"/>
      <c r="K2066"/>
    </row>
    <row r="2067" spans="10:11">
      <c r="J2067"/>
      <c r="K2067"/>
    </row>
    <row r="2068" spans="10:11">
      <c r="J2068"/>
      <c r="K2068"/>
    </row>
    <row r="2069" spans="10:11">
      <c r="J2069"/>
      <c r="K2069"/>
    </row>
    <row r="2070" spans="10:11">
      <c r="J2070"/>
      <c r="K2070"/>
    </row>
    <row r="2071" spans="10:11">
      <c r="J2071"/>
      <c r="K2071"/>
    </row>
    <row r="2072" spans="10:11">
      <c r="J2072"/>
      <c r="K2072"/>
    </row>
    <row r="2073" spans="10:11">
      <c r="J2073"/>
      <c r="K2073"/>
    </row>
    <row r="2074" spans="10:11">
      <c r="J2074"/>
      <c r="K2074"/>
    </row>
    <row r="2075" spans="10:11">
      <c r="J2075"/>
      <c r="K2075"/>
    </row>
    <row r="2076" spans="10:11">
      <c r="J2076"/>
      <c r="K2076"/>
    </row>
    <row r="2077" spans="10:11">
      <c r="J2077"/>
      <c r="K2077"/>
    </row>
    <row r="2078" spans="10:11">
      <c r="J2078"/>
      <c r="K2078"/>
    </row>
    <row r="2079" spans="10:11">
      <c r="J2079"/>
      <c r="K2079"/>
    </row>
    <row r="2080" spans="10:11">
      <c r="J2080"/>
      <c r="K2080"/>
    </row>
    <row r="2081" spans="10:11">
      <c r="J2081"/>
      <c r="K2081"/>
    </row>
    <row r="2082" spans="10:11">
      <c r="J2082"/>
      <c r="K2082"/>
    </row>
    <row r="2083" spans="10:11">
      <c r="J2083"/>
      <c r="K2083"/>
    </row>
    <row r="2084" spans="10:11">
      <c r="J2084"/>
      <c r="K2084"/>
    </row>
    <row r="2085" spans="10:11">
      <c r="J2085"/>
      <c r="K2085"/>
    </row>
    <row r="2086" spans="10:11">
      <c r="J2086"/>
      <c r="K2086"/>
    </row>
    <row r="2087" spans="10:11">
      <c r="J2087"/>
      <c r="K2087"/>
    </row>
    <row r="2088" spans="10:11">
      <c r="J2088"/>
      <c r="K2088"/>
    </row>
    <row r="2089" spans="10:11">
      <c r="J2089"/>
      <c r="K2089"/>
    </row>
    <row r="2090" spans="10:11">
      <c r="J2090"/>
      <c r="K2090"/>
    </row>
    <row r="2091" spans="10:11">
      <c r="J2091"/>
      <c r="K2091"/>
    </row>
    <row r="2092" spans="10:11">
      <c r="J2092"/>
      <c r="K2092"/>
    </row>
    <row r="2093" spans="10:11">
      <c r="J2093"/>
      <c r="K2093"/>
    </row>
    <row r="2094" spans="10:11">
      <c r="J2094"/>
      <c r="K2094"/>
    </row>
    <row r="2095" spans="10:11">
      <c r="J2095"/>
      <c r="K2095"/>
    </row>
    <row r="2096" spans="10:11">
      <c r="J2096"/>
      <c r="K2096"/>
    </row>
    <row r="2097" spans="10:11">
      <c r="J2097"/>
      <c r="K2097"/>
    </row>
    <row r="2098" spans="10:11">
      <c r="J2098"/>
      <c r="K2098"/>
    </row>
    <row r="2099" spans="10:11">
      <c r="J2099"/>
      <c r="K2099"/>
    </row>
    <row r="2100" spans="10:11">
      <c r="J2100"/>
      <c r="K2100"/>
    </row>
    <row r="2101" spans="10:11">
      <c r="J2101"/>
      <c r="K2101"/>
    </row>
    <row r="2102" spans="10:11">
      <c r="J2102"/>
      <c r="K2102"/>
    </row>
    <row r="2103" spans="10:11">
      <c r="J2103"/>
      <c r="K2103"/>
    </row>
    <row r="2104" spans="10:11">
      <c r="J2104"/>
      <c r="K2104"/>
    </row>
    <row r="2105" spans="10:11">
      <c r="J2105"/>
      <c r="K2105"/>
    </row>
    <row r="2106" spans="10:11">
      <c r="J2106"/>
      <c r="K2106"/>
    </row>
    <row r="2107" spans="10:11">
      <c r="J2107"/>
      <c r="K2107"/>
    </row>
    <row r="2108" spans="10:11">
      <c r="J2108"/>
      <c r="K2108"/>
    </row>
    <row r="2109" spans="10:11">
      <c r="J2109"/>
      <c r="K2109"/>
    </row>
    <row r="2110" spans="10:11">
      <c r="J2110"/>
      <c r="K2110"/>
    </row>
    <row r="2111" spans="10:11">
      <c r="J2111"/>
      <c r="K2111"/>
    </row>
    <row r="2112" spans="10:11">
      <c r="J2112"/>
      <c r="K2112"/>
    </row>
    <row r="2113" spans="10:11">
      <c r="J2113"/>
      <c r="K2113"/>
    </row>
    <row r="2114" spans="10:11">
      <c r="J2114"/>
      <c r="K2114"/>
    </row>
    <row r="2115" spans="10:11">
      <c r="J2115"/>
      <c r="K2115"/>
    </row>
    <row r="2116" spans="10:11">
      <c r="J2116"/>
      <c r="K2116"/>
    </row>
    <row r="2117" spans="10:11">
      <c r="J2117"/>
      <c r="K2117"/>
    </row>
    <row r="2118" spans="10:11">
      <c r="J2118"/>
      <c r="K2118"/>
    </row>
    <row r="2119" spans="10:11">
      <c r="J2119"/>
      <c r="K2119"/>
    </row>
    <row r="2120" spans="10:11">
      <c r="J2120"/>
      <c r="K2120"/>
    </row>
    <row r="2121" spans="10:11">
      <c r="J2121"/>
      <c r="K2121"/>
    </row>
    <row r="2122" spans="10:11">
      <c r="J2122"/>
      <c r="K2122"/>
    </row>
    <row r="2123" spans="10:11">
      <c r="J2123"/>
      <c r="K2123"/>
    </row>
    <row r="2124" spans="10:11">
      <c r="J2124"/>
      <c r="K2124"/>
    </row>
    <row r="2125" spans="10:11">
      <c r="J2125"/>
      <c r="K2125"/>
    </row>
    <row r="2126" spans="10:11">
      <c r="J2126"/>
      <c r="K2126"/>
    </row>
    <row r="2127" spans="10:11">
      <c r="J2127"/>
      <c r="K2127"/>
    </row>
    <row r="2128" spans="10:11">
      <c r="J2128"/>
      <c r="K2128"/>
    </row>
    <row r="2129" spans="10:11">
      <c r="J2129"/>
      <c r="K2129"/>
    </row>
    <row r="2130" spans="10:11">
      <c r="J2130"/>
      <c r="K2130"/>
    </row>
    <row r="2131" spans="10:11">
      <c r="J2131"/>
      <c r="K2131"/>
    </row>
    <row r="2132" spans="10:11">
      <c r="J2132"/>
      <c r="K2132"/>
    </row>
    <row r="2133" spans="10:11">
      <c r="J2133"/>
      <c r="K2133"/>
    </row>
    <row r="2134" spans="10:11">
      <c r="J2134"/>
      <c r="K2134"/>
    </row>
    <row r="2135" spans="10:11">
      <c r="J2135"/>
      <c r="K2135"/>
    </row>
    <row r="2136" spans="10:11">
      <c r="J2136"/>
      <c r="K2136"/>
    </row>
    <row r="2137" spans="10:11">
      <c r="J2137"/>
      <c r="K2137"/>
    </row>
    <row r="2138" spans="10:11">
      <c r="J2138"/>
      <c r="K2138"/>
    </row>
    <row r="2139" spans="10:11">
      <c r="J2139"/>
      <c r="K2139"/>
    </row>
    <row r="2140" spans="10:11">
      <c r="J2140"/>
      <c r="K2140"/>
    </row>
    <row r="2141" spans="10:11">
      <c r="J2141"/>
      <c r="K2141"/>
    </row>
    <row r="2142" spans="10:11">
      <c r="J2142"/>
      <c r="K2142"/>
    </row>
    <row r="2143" spans="10:11">
      <c r="J2143"/>
      <c r="K2143"/>
    </row>
    <row r="2144" spans="10:11">
      <c r="J2144"/>
      <c r="K2144"/>
    </row>
    <row r="2145" spans="10:11">
      <c r="J2145"/>
      <c r="K2145"/>
    </row>
    <row r="2146" spans="10:11">
      <c r="J2146"/>
      <c r="K2146"/>
    </row>
    <row r="2147" spans="10:11">
      <c r="J2147"/>
      <c r="K2147"/>
    </row>
    <row r="2148" spans="10:11">
      <c r="J2148"/>
      <c r="K2148"/>
    </row>
    <row r="2149" spans="10:11">
      <c r="J2149"/>
      <c r="K2149"/>
    </row>
    <row r="2150" spans="10:11">
      <c r="J2150"/>
      <c r="K2150"/>
    </row>
    <row r="2151" spans="10:11">
      <c r="J2151"/>
      <c r="K2151"/>
    </row>
    <row r="2152" spans="10:11">
      <c r="J2152"/>
      <c r="K2152"/>
    </row>
    <row r="2153" spans="10:11">
      <c r="J2153"/>
      <c r="K2153"/>
    </row>
    <row r="2154" spans="10:11">
      <c r="J2154"/>
      <c r="K2154"/>
    </row>
    <row r="2155" spans="10:11">
      <c r="J2155"/>
      <c r="K2155"/>
    </row>
    <row r="2156" spans="10:11">
      <c r="J2156"/>
      <c r="K2156"/>
    </row>
    <row r="2157" spans="10:11">
      <c r="J2157"/>
      <c r="K2157"/>
    </row>
    <row r="2158" spans="10:11">
      <c r="J2158"/>
      <c r="K2158"/>
    </row>
    <row r="2159" spans="10:11">
      <c r="J2159"/>
      <c r="K2159"/>
    </row>
    <row r="2160" spans="10:11">
      <c r="J2160"/>
      <c r="K2160"/>
    </row>
    <row r="2161" spans="10:11">
      <c r="J2161"/>
      <c r="K2161"/>
    </row>
    <row r="2162" spans="10:11">
      <c r="J2162"/>
      <c r="K2162"/>
    </row>
    <row r="2163" spans="10:11">
      <c r="J2163"/>
      <c r="K2163"/>
    </row>
    <row r="2164" spans="10:11">
      <c r="J2164"/>
      <c r="K2164"/>
    </row>
    <row r="2165" spans="10:11">
      <c r="J2165"/>
      <c r="K2165"/>
    </row>
    <row r="2166" spans="10:11">
      <c r="J2166"/>
      <c r="K2166"/>
    </row>
    <row r="2167" spans="10:11">
      <c r="J2167"/>
      <c r="K2167"/>
    </row>
    <row r="2168" spans="10:11">
      <c r="J2168"/>
      <c r="K2168"/>
    </row>
    <row r="2169" spans="10:11">
      <c r="J2169"/>
      <c r="K2169"/>
    </row>
    <row r="2170" spans="10:11">
      <c r="J2170"/>
      <c r="K2170"/>
    </row>
    <row r="2171" spans="10:11">
      <c r="J2171"/>
      <c r="K2171"/>
    </row>
    <row r="2172" spans="10:11">
      <c r="J2172"/>
      <c r="K2172"/>
    </row>
    <row r="2173" spans="10:11">
      <c r="J2173"/>
      <c r="K2173"/>
    </row>
    <row r="2174" spans="10:11">
      <c r="J2174"/>
      <c r="K2174"/>
    </row>
    <row r="2175" spans="10:11">
      <c r="J2175"/>
      <c r="K2175"/>
    </row>
    <row r="2176" spans="10:11">
      <c r="J2176"/>
      <c r="K2176"/>
    </row>
    <row r="2177" spans="10:11">
      <c r="J2177"/>
      <c r="K2177"/>
    </row>
    <row r="2178" spans="10:11">
      <c r="J2178"/>
      <c r="K2178"/>
    </row>
    <row r="2179" spans="10:11">
      <c r="J2179"/>
      <c r="K2179"/>
    </row>
    <row r="2180" spans="10:11">
      <c r="J2180"/>
      <c r="K2180"/>
    </row>
    <row r="2181" spans="10:11">
      <c r="J2181"/>
      <c r="K2181"/>
    </row>
    <row r="2182" spans="10:11">
      <c r="J2182"/>
      <c r="K2182"/>
    </row>
    <row r="2183" spans="10:11">
      <c r="J2183"/>
      <c r="K2183"/>
    </row>
    <row r="2184" spans="10:11">
      <c r="J2184"/>
      <c r="K2184"/>
    </row>
    <row r="2185" spans="10:11">
      <c r="J2185"/>
      <c r="K2185"/>
    </row>
    <row r="2186" spans="10:11">
      <c r="J2186"/>
      <c r="K2186"/>
    </row>
    <row r="2187" spans="10:11">
      <c r="J2187"/>
      <c r="K2187"/>
    </row>
    <row r="2188" spans="10:11">
      <c r="J2188"/>
      <c r="K2188"/>
    </row>
    <row r="2189" spans="10:11">
      <c r="J2189"/>
      <c r="K2189"/>
    </row>
    <row r="2190" spans="10:11">
      <c r="J2190"/>
      <c r="K2190"/>
    </row>
    <row r="2191" spans="10:11">
      <c r="J2191"/>
      <c r="K2191"/>
    </row>
    <row r="2192" spans="10:11">
      <c r="J2192"/>
      <c r="K2192"/>
    </row>
    <row r="2193" spans="10:11">
      <c r="J2193"/>
      <c r="K2193"/>
    </row>
    <row r="2194" spans="10:11">
      <c r="J2194"/>
      <c r="K2194"/>
    </row>
    <row r="2195" spans="10:11">
      <c r="J2195"/>
      <c r="K2195"/>
    </row>
    <row r="2196" spans="10:11">
      <c r="J2196"/>
      <c r="K2196"/>
    </row>
    <row r="2197" spans="10:11">
      <c r="J2197"/>
      <c r="K2197"/>
    </row>
    <row r="2198" spans="10:11">
      <c r="J2198"/>
      <c r="K2198"/>
    </row>
    <row r="2199" spans="10:11">
      <c r="J2199"/>
      <c r="K2199"/>
    </row>
    <row r="2200" spans="10:11">
      <c r="J2200"/>
      <c r="K2200"/>
    </row>
    <row r="2201" spans="10:11">
      <c r="J2201"/>
      <c r="K2201"/>
    </row>
    <row r="2202" spans="10:11">
      <c r="J2202"/>
      <c r="K2202"/>
    </row>
    <row r="2203" spans="10:11">
      <c r="J2203"/>
      <c r="K2203"/>
    </row>
    <row r="2204" spans="10:11">
      <c r="J2204"/>
      <c r="K2204"/>
    </row>
    <row r="2205" spans="10:11">
      <c r="J2205"/>
      <c r="K2205"/>
    </row>
    <row r="2206" spans="10:11">
      <c r="J2206"/>
      <c r="K2206"/>
    </row>
    <row r="2207" spans="10:11">
      <c r="J2207"/>
      <c r="K2207"/>
    </row>
    <row r="2208" spans="10:11">
      <c r="J2208"/>
      <c r="K2208"/>
    </row>
    <row r="2209" spans="10:11">
      <c r="J2209"/>
      <c r="K2209"/>
    </row>
    <row r="2210" spans="10:11">
      <c r="J2210"/>
      <c r="K2210"/>
    </row>
    <row r="2211" spans="10:11">
      <c r="J2211"/>
      <c r="K2211"/>
    </row>
    <row r="2212" spans="10:11">
      <c r="J2212"/>
      <c r="K2212"/>
    </row>
    <row r="2213" spans="10:11">
      <c r="J2213"/>
      <c r="K2213"/>
    </row>
    <row r="2214" spans="10:11">
      <c r="J2214"/>
      <c r="K2214"/>
    </row>
    <row r="2215" spans="10:11">
      <c r="J2215"/>
      <c r="K2215"/>
    </row>
    <row r="2216" spans="10:11">
      <c r="J2216"/>
      <c r="K2216"/>
    </row>
    <row r="2217" spans="10:11">
      <c r="J2217"/>
      <c r="K2217"/>
    </row>
    <row r="2218" spans="10:11">
      <c r="J2218"/>
      <c r="K2218"/>
    </row>
    <row r="2219" spans="10:11">
      <c r="J2219"/>
      <c r="K2219"/>
    </row>
    <row r="2220" spans="10:11">
      <c r="J2220"/>
      <c r="K2220"/>
    </row>
    <row r="2221" spans="10:11">
      <c r="J2221"/>
      <c r="K2221"/>
    </row>
    <row r="2222" spans="10:11">
      <c r="J2222"/>
      <c r="K2222"/>
    </row>
    <row r="2223" spans="10:11">
      <c r="J2223"/>
      <c r="K2223"/>
    </row>
    <row r="2224" spans="10:11">
      <c r="J2224"/>
      <c r="K2224"/>
    </row>
    <row r="2225" spans="10:11">
      <c r="J2225"/>
      <c r="K2225"/>
    </row>
    <row r="2226" spans="10:11">
      <c r="J2226"/>
      <c r="K2226"/>
    </row>
    <row r="2227" spans="10:11">
      <c r="J2227"/>
      <c r="K2227"/>
    </row>
    <row r="2228" spans="10:11">
      <c r="J2228"/>
      <c r="K2228"/>
    </row>
    <row r="2229" spans="10:11">
      <c r="J2229"/>
      <c r="K2229"/>
    </row>
    <row r="2230" spans="10:11">
      <c r="J2230"/>
      <c r="K2230"/>
    </row>
    <row r="2231" spans="10:11">
      <c r="J2231"/>
      <c r="K2231"/>
    </row>
    <row r="2232" spans="10:11">
      <c r="J2232"/>
      <c r="K2232"/>
    </row>
    <row r="2233" spans="10:11">
      <c r="J2233"/>
      <c r="K2233"/>
    </row>
    <row r="2234" spans="10:11">
      <c r="J2234"/>
      <c r="K2234"/>
    </row>
    <row r="2235" spans="10:11">
      <c r="J2235"/>
      <c r="K2235"/>
    </row>
    <row r="2236" spans="10:11">
      <c r="J2236"/>
      <c r="K2236"/>
    </row>
    <row r="2237" spans="10:11">
      <c r="J2237"/>
      <c r="K2237"/>
    </row>
    <row r="2238" spans="10:11">
      <c r="J2238"/>
      <c r="K2238"/>
    </row>
    <row r="2239" spans="10:11">
      <c r="J2239"/>
      <c r="K2239"/>
    </row>
    <row r="2240" spans="10:11">
      <c r="J2240"/>
      <c r="K2240"/>
    </row>
    <row r="2241" spans="10:11">
      <c r="J2241"/>
      <c r="K2241"/>
    </row>
    <row r="2242" spans="10:11">
      <c r="J2242"/>
      <c r="K2242"/>
    </row>
    <row r="2243" spans="10:11">
      <c r="J2243"/>
      <c r="K2243"/>
    </row>
    <row r="2244" spans="10:11">
      <c r="J2244"/>
      <c r="K2244"/>
    </row>
    <row r="2245" spans="10:11">
      <c r="J2245"/>
      <c r="K2245"/>
    </row>
    <row r="2246" spans="10:11">
      <c r="J2246"/>
      <c r="K2246"/>
    </row>
    <row r="2247" spans="10:11">
      <c r="J2247"/>
      <c r="K2247"/>
    </row>
    <row r="2248" spans="10:11">
      <c r="J2248"/>
      <c r="K2248"/>
    </row>
    <row r="2249" spans="10:11">
      <c r="J2249"/>
      <c r="K2249"/>
    </row>
    <row r="2250" spans="10:11">
      <c r="J2250"/>
      <c r="K2250"/>
    </row>
    <row r="2251" spans="10:11">
      <c r="J2251"/>
      <c r="K2251"/>
    </row>
    <row r="2252" spans="10:11">
      <c r="J2252"/>
      <c r="K2252"/>
    </row>
    <row r="2253" spans="10:11">
      <c r="J2253"/>
      <c r="K2253"/>
    </row>
    <row r="2254" spans="10:11">
      <c r="J2254"/>
      <c r="K2254"/>
    </row>
    <row r="2255" spans="10:11">
      <c r="J2255"/>
      <c r="K2255"/>
    </row>
    <row r="2256" spans="10:11">
      <c r="J2256"/>
      <c r="K2256"/>
    </row>
    <row r="2257" spans="10:11">
      <c r="J2257"/>
      <c r="K2257"/>
    </row>
    <row r="2258" spans="10:11">
      <c r="J2258"/>
      <c r="K2258"/>
    </row>
    <row r="2259" spans="10:11">
      <c r="J2259"/>
      <c r="K2259"/>
    </row>
    <row r="2260" spans="10:11">
      <c r="J2260"/>
      <c r="K2260"/>
    </row>
    <row r="2261" spans="10:11">
      <c r="J2261"/>
      <c r="K2261"/>
    </row>
    <row r="2262" spans="10:11">
      <c r="J2262"/>
      <c r="K2262"/>
    </row>
    <row r="2263" spans="10:11">
      <c r="J2263"/>
      <c r="K2263"/>
    </row>
    <row r="2264" spans="10:11">
      <c r="J2264"/>
      <c r="K2264"/>
    </row>
    <row r="2265" spans="10:11">
      <c r="J2265"/>
      <c r="K2265"/>
    </row>
    <row r="2266" spans="10:11">
      <c r="J2266"/>
      <c r="K2266"/>
    </row>
    <row r="2267" spans="10:11">
      <c r="J2267"/>
      <c r="K2267"/>
    </row>
    <row r="2268" spans="10:11">
      <c r="J2268"/>
      <c r="K2268"/>
    </row>
    <row r="2269" spans="10:11">
      <c r="J2269"/>
      <c r="K2269"/>
    </row>
    <row r="2270" spans="10:11">
      <c r="J2270"/>
      <c r="K2270"/>
    </row>
    <row r="2271" spans="10:11">
      <c r="J2271"/>
      <c r="K2271"/>
    </row>
    <row r="2272" spans="10:11">
      <c r="J2272"/>
      <c r="K2272"/>
    </row>
    <row r="2273" spans="10:11">
      <c r="J2273"/>
      <c r="K2273"/>
    </row>
    <row r="2274" spans="10:11">
      <c r="J2274"/>
      <c r="K2274"/>
    </row>
    <row r="2275" spans="10:11">
      <c r="J2275"/>
      <c r="K2275"/>
    </row>
    <row r="2276" spans="10:11">
      <c r="J2276"/>
      <c r="K2276"/>
    </row>
    <row r="2277" spans="10:11">
      <c r="J2277"/>
      <c r="K2277"/>
    </row>
    <row r="2278" spans="10:11">
      <c r="J2278"/>
      <c r="K2278"/>
    </row>
    <row r="2279" spans="10:11">
      <c r="J2279"/>
      <c r="K2279"/>
    </row>
    <row r="2280" spans="10:11">
      <c r="J2280"/>
      <c r="K2280"/>
    </row>
    <row r="2281" spans="10:11">
      <c r="J2281"/>
      <c r="K2281"/>
    </row>
    <row r="2282" spans="10:11">
      <c r="J2282"/>
      <c r="K2282"/>
    </row>
    <row r="2283" spans="10:11">
      <c r="J2283"/>
      <c r="K2283"/>
    </row>
    <row r="2284" spans="10:11">
      <c r="J2284"/>
      <c r="K2284"/>
    </row>
    <row r="2285" spans="10:11">
      <c r="J2285"/>
      <c r="K2285"/>
    </row>
    <row r="2286" spans="10:11">
      <c r="J2286"/>
      <c r="K2286"/>
    </row>
    <row r="2287" spans="10:11">
      <c r="J2287"/>
      <c r="K2287"/>
    </row>
    <row r="2288" spans="10:11">
      <c r="J2288"/>
      <c r="K2288"/>
    </row>
    <row r="2289" spans="10:11">
      <c r="J2289"/>
      <c r="K2289"/>
    </row>
    <row r="2290" spans="10:11">
      <c r="J2290"/>
      <c r="K2290"/>
    </row>
    <row r="2291" spans="10:11">
      <c r="J2291"/>
      <c r="K2291"/>
    </row>
    <row r="2292" spans="10:11">
      <c r="J2292"/>
      <c r="K2292"/>
    </row>
    <row r="2293" spans="10:11">
      <c r="J2293"/>
      <c r="K2293"/>
    </row>
    <row r="2294" spans="10:11">
      <c r="J2294"/>
      <c r="K2294"/>
    </row>
    <row r="2295" spans="10:11">
      <c r="J2295"/>
      <c r="K2295"/>
    </row>
    <row r="2296" spans="10:11">
      <c r="J2296"/>
      <c r="K2296"/>
    </row>
    <row r="2297" spans="10:11">
      <c r="J2297"/>
      <c r="K2297"/>
    </row>
    <row r="2298" spans="10:11">
      <c r="J2298"/>
      <c r="K2298"/>
    </row>
    <row r="2299" spans="10:11">
      <c r="J2299"/>
      <c r="K2299"/>
    </row>
    <row r="2300" spans="10:11">
      <c r="J2300"/>
      <c r="K2300"/>
    </row>
    <row r="2301" spans="10:11">
      <c r="J2301"/>
      <c r="K2301"/>
    </row>
    <row r="2302" spans="10:11">
      <c r="J2302"/>
      <c r="K2302"/>
    </row>
    <row r="2303" spans="10:11">
      <c r="J2303"/>
      <c r="K2303"/>
    </row>
    <row r="2304" spans="10:11">
      <c r="J2304"/>
      <c r="K2304"/>
    </row>
    <row r="2305" spans="10:11">
      <c r="J2305"/>
      <c r="K2305"/>
    </row>
    <row r="2306" spans="10:11">
      <c r="J2306"/>
      <c r="K2306"/>
    </row>
    <row r="2307" spans="10:11">
      <c r="J2307"/>
      <c r="K2307"/>
    </row>
    <row r="2308" spans="10:11">
      <c r="J2308"/>
      <c r="K2308"/>
    </row>
    <row r="2309" spans="10:11">
      <c r="J2309"/>
      <c r="K2309"/>
    </row>
    <row r="2310" spans="10:11">
      <c r="J2310"/>
      <c r="K2310"/>
    </row>
    <row r="2311" spans="10:11">
      <c r="J2311"/>
      <c r="K2311"/>
    </row>
    <row r="2312" spans="10:11">
      <c r="J2312"/>
      <c r="K2312"/>
    </row>
    <row r="2313" spans="10:11">
      <c r="J2313"/>
      <c r="K2313"/>
    </row>
    <row r="2314" spans="10:11">
      <c r="J2314"/>
      <c r="K2314"/>
    </row>
    <row r="2315" spans="10:11">
      <c r="J2315"/>
      <c r="K2315"/>
    </row>
    <row r="2316" spans="10:11">
      <c r="J2316"/>
      <c r="K2316"/>
    </row>
    <row r="2317" spans="10:11">
      <c r="J2317"/>
      <c r="K2317"/>
    </row>
    <row r="2318" spans="10:11">
      <c r="J2318"/>
      <c r="K2318"/>
    </row>
    <row r="2319" spans="10:11">
      <c r="J2319"/>
      <c r="K2319"/>
    </row>
    <row r="2320" spans="10:11">
      <c r="J2320"/>
      <c r="K2320"/>
    </row>
    <row r="2321" spans="10:11">
      <c r="J2321"/>
      <c r="K2321"/>
    </row>
    <row r="2322" spans="10:11">
      <c r="J2322"/>
      <c r="K2322"/>
    </row>
    <row r="2323" spans="10:11">
      <c r="J2323"/>
      <c r="K2323"/>
    </row>
    <row r="2324" spans="10:11">
      <c r="J2324"/>
      <c r="K2324"/>
    </row>
    <row r="2325" spans="10:11">
      <c r="J2325"/>
      <c r="K2325"/>
    </row>
    <row r="2326" spans="10:11">
      <c r="J2326"/>
      <c r="K2326"/>
    </row>
    <row r="2327" spans="10:11">
      <c r="J2327"/>
      <c r="K2327"/>
    </row>
    <row r="2328" spans="10:11">
      <c r="J2328"/>
      <c r="K2328"/>
    </row>
    <row r="2329" spans="10:11">
      <c r="J2329"/>
      <c r="K2329"/>
    </row>
    <row r="2330" spans="10:11">
      <c r="J2330"/>
      <c r="K2330"/>
    </row>
    <row r="2331" spans="10:11">
      <c r="J2331"/>
      <c r="K2331"/>
    </row>
    <row r="2332" spans="10:11">
      <c r="J2332"/>
      <c r="K2332"/>
    </row>
    <row r="2333" spans="10:11">
      <c r="J2333"/>
      <c r="K2333"/>
    </row>
    <row r="2334" spans="10:11">
      <c r="J2334"/>
      <c r="K2334"/>
    </row>
    <row r="2335" spans="10:11">
      <c r="J2335"/>
      <c r="K2335"/>
    </row>
    <row r="2336" spans="10:11">
      <c r="J2336"/>
      <c r="K2336"/>
    </row>
    <row r="2337" spans="10:11">
      <c r="J2337"/>
      <c r="K2337"/>
    </row>
    <row r="2338" spans="10:11">
      <c r="J2338"/>
      <c r="K2338"/>
    </row>
    <row r="2339" spans="10:11">
      <c r="J2339"/>
      <c r="K2339"/>
    </row>
    <row r="2340" spans="10:11">
      <c r="J2340"/>
      <c r="K2340"/>
    </row>
    <row r="2341" spans="10:11">
      <c r="J2341"/>
      <c r="K2341"/>
    </row>
    <row r="2342" spans="10:11">
      <c r="J2342"/>
      <c r="K2342"/>
    </row>
    <row r="2343" spans="10:11">
      <c r="J2343"/>
      <c r="K2343"/>
    </row>
    <row r="2344" spans="10:11">
      <c r="J2344"/>
      <c r="K2344"/>
    </row>
    <row r="2345" spans="10:11">
      <c r="J2345"/>
      <c r="K2345"/>
    </row>
    <row r="2346" spans="10:11">
      <c r="J2346"/>
      <c r="K2346"/>
    </row>
    <row r="2347" spans="10:11">
      <c r="J2347"/>
      <c r="K2347"/>
    </row>
    <row r="2348" spans="10:11">
      <c r="J2348"/>
      <c r="K2348"/>
    </row>
    <row r="2349" spans="10:11">
      <c r="J2349"/>
      <c r="K2349"/>
    </row>
    <row r="2350" spans="10:11">
      <c r="J2350"/>
      <c r="K2350"/>
    </row>
    <row r="2351" spans="10:11">
      <c r="J2351"/>
      <c r="K2351"/>
    </row>
    <row r="2352" spans="10:11">
      <c r="J2352"/>
      <c r="K2352"/>
    </row>
    <row r="2353" spans="10:11">
      <c r="J2353"/>
      <c r="K2353"/>
    </row>
    <row r="2354" spans="10:11">
      <c r="J2354"/>
      <c r="K2354"/>
    </row>
    <row r="2355" spans="10:11">
      <c r="J2355"/>
      <c r="K2355"/>
    </row>
    <row r="2356" spans="10:11">
      <c r="J2356"/>
      <c r="K2356"/>
    </row>
    <row r="2357" spans="10:11">
      <c r="J2357"/>
      <c r="K2357"/>
    </row>
    <row r="2358" spans="10:11">
      <c r="J2358"/>
      <c r="K2358"/>
    </row>
    <row r="2359" spans="10:11">
      <c r="J2359"/>
      <c r="K2359"/>
    </row>
    <row r="2360" spans="10:11">
      <c r="J2360"/>
      <c r="K2360"/>
    </row>
    <row r="2361" spans="10:11">
      <c r="J2361"/>
      <c r="K2361"/>
    </row>
    <row r="2362" spans="10:11">
      <c r="J2362"/>
      <c r="K2362"/>
    </row>
    <row r="2363" spans="10:11">
      <c r="J2363"/>
      <c r="K2363"/>
    </row>
    <row r="2364" spans="10:11">
      <c r="J2364"/>
      <c r="K2364"/>
    </row>
    <row r="2365" spans="10:11">
      <c r="J2365"/>
      <c r="K2365"/>
    </row>
    <row r="2366" spans="10:11">
      <c r="J2366"/>
      <c r="K2366"/>
    </row>
    <row r="2367" spans="10:11">
      <c r="J2367"/>
      <c r="K2367"/>
    </row>
    <row r="2368" spans="10:11">
      <c r="J2368"/>
      <c r="K2368"/>
    </row>
    <row r="2369" spans="10:11">
      <c r="J2369"/>
      <c r="K2369"/>
    </row>
    <row r="2370" spans="10:11">
      <c r="J2370"/>
      <c r="K2370"/>
    </row>
    <row r="2371" spans="10:11">
      <c r="J2371"/>
      <c r="K2371"/>
    </row>
    <row r="2372" spans="10:11">
      <c r="J2372"/>
      <c r="K2372"/>
    </row>
    <row r="2373" spans="10:11">
      <c r="J2373"/>
      <c r="K2373"/>
    </row>
    <row r="2374" spans="10:11">
      <c r="J2374"/>
      <c r="K2374"/>
    </row>
    <row r="2375" spans="10:11">
      <c r="J2375"/>
      <c r="K2375"/>
    </row>
    <row r="2376" spans="10:11">
      <c r="J2376"/>
      <c r="K2376"/>
    </row>
    <row r="2377" spans="10:11">
      <c r="J2377"/>
      <c r="K2377"/>
    </row>
    <row r="2378" spans="10:11">
      <c r="J2378"/>
      <c r="K2378"/>
    </row>
    <row r="2379" spans="10:11">
      <c r="J2379"/>
      <c r="K2379"/>
    </row>
    <row r="2380" spans="10:11">
      <c r="J2380"/>
      <c r="K2380"/>
    </row>
    <row r="2381" spans="10:11">
      <c r="J2381"/>
      <c r="K2381"/>
    </row>
    <row r="2382" spans="10:11">
      <c r="J2382"/>
      <c r="K2382"/>
    </row>
    <row r="2383" spans="10:11">
      <c r="J2383"/>
      <c r="K2383"/>
    </row>
    <row r="2384" spans="10:11">
      <c r="J2384"/>
      <c r="K2384"/>
    </row>
    <row r="2385" spans="10:11">
      <c r="J2385"/>
      <c r="K2385"/>
    </row>
    <row r="2386" spans="10:11">
      <c r="J2386"/>
      <c r="K2386"/>
    </row>
    <row r="2387" spans="10:11">
      <c r="J2387"/>
      <c r="K2387"/>
    </row>
    <row r="2388" spans="10:11">
      <c r="J2388"/>
      <c r="K2388"/>
    </row>
    <row r="2389" spans="10:11">
      <c r="J2389"/>
      <c r="K2389"/>
    </row>
    <row r="2390" spans="10:11">
      <c r="J2390"/>
      <c r="K2390"/>
    </row>
    <row r="2391" spans="10:11">
      <c r="J2391"/>
      <c r="K2391"/>
    </row>
    <row r="2392" spans="10:11">
      <c r="J2392"/>
      <c r="K2392"/>
    </row>
    <row r="2393" spans="10:11">
      <c r="J2393"/>
      <c r="K2393"/>
    </row>
    <row r="2394" spans="10:11">
      <c r="J2394"/>
      <c r="K2394"/>
    </row>
    <row r="2395" spans="10:11">
      <c r="J2395"/>
      <c r="K2395"/>
    </row>
    <row r="2396" spans="10:11">
      <c r="J2396"/>
      <c r="K2396"/>
    </row>
    <row r="2397" spans="10:11">
      <c r="J2397"/>
      <c r="K2397"/>
    </row>
    <row r="2398" spans="10:11">
      <c r="J2398"/>
      <c r="K2398"/>
    </row>
    <row r="2399" spans="10:11">
      <c r="J2399"/>
      <c r="K2399"/>
    </row>
    <row r="2400" spans="10:11">
      <c r="J2400"/>
      <c r="K2400"/>
    </row>
    <row r="2401" spans="10:11">
      <c r="J2401"/>
      <c r="K2401"/>
    </row>
    <row r="2402" spans="10:11">
      <c r="J2402"/>
      <c r="K2402"/>
    </row>
    <row r="2403" spans="10:11">
      <c r="J2403"/>
      <c r="K2403"/>
    </row>
    <row r="2404" spans="10:11">
      <c r="J2404"/>
      <c r="K2404"/>
    </row>
    <row r="2405" spans="10:11">
      <c r="J2405"/>
      <c r="K2405"/>
    </row>
    <row r="2406" spans="10:11">
      <c r="J2406"/>
      <c r="K2406"/>
    </row>
    <row r="2407" spans="10:11">
      <c r="J2407"/>
      <c r="K2407"/>
    </row>
    <row r="2408" spans="10:11">
      <c r="J2408"/>
      <c r="K2408"/>
    </row>
    <row r="2409" spans="10:11">
      <c r="J2409"/>
      <c r="K2409"/>
    </row>
    <row r="2410" spans="10:11">
      <c r="J2410"/>
      <c r="K2410"/>
    </row>
    <row r="2411" spans="10:11">
      <c r="J2411"/>
      <c r="K2411"/>
    </row>
    <row r="2412" spans="10:11">
      <c r="J2412"/>
      <c r="K2412"/>
    </row>
    <row r="2413" spans="10:11">
      <c r="J2413"/>
      <c r="K2413"/>
    </row>
    <row r="2414" spans="10:11">
      <c r="J2414"/>
      <c r="K2414"/>
    </row>
    <row r="2415" spans="10:11">
      <c r="J2415"/>
      <c r="K2415"/>
    </row>
    <row r="2416" spans="10:11">
      <c r="J2416"/>
      <c r="K2416"/>
    </row>
    <row r="2417" spans="10:11">
      <c r="J2417"/>
      <c r="K2417"/>
    </row>
    <row r="2418" spans="10:11">
      <c r="J2418"/>
      <c r="K2418"/>
    </row>
    <row r="2419" spans="10:11">
      <c r="J2419"/>
      <c r="K2419"/>
    </row>
    <row r="2420" spans="10:11">
      <c r="J2420"/>
      <c r="K2420"/>
    </row>
    <row r="2421" spans="10:11">
      <c r="J2421"/>
      <c r="K2421"/>
    </row>
    <row r="2422" spans="10:11">
      <c r="J2422"/>
      <c r="K2422"/>
    </row>
    <row r="2423" spans="10:11">
      <c r="J2423"/>
      <c r="K2423"/>
    </row>
    <row r="2424" spans="10:11">
      <c r="J2424"/>
      <c r="K2424"/>
    </row>
    <row r="2425" spans="10:11">
      <c r="J2425"/>
      <c r="K2425"/>
    </row>
    <row r="2426" spans="10:11">
      <c r="J2426"/>
      <c r="K2426"/>
    </row>
    <row r="2427" spans="10:11">
      <c r="J2427"/>
      <c r="K2427"/>
    </row>
    <row r="2428" spans="10:11">
      <c r="J2428"/>
      <c r="K2428"/>
    </row>
    <row r="2429" spans="10:11">
      <c r="J2429"/>
      <c r="K2429"/>
    </row>
    <row r="2430" spans="10:11">
      <c r="J2430"/>
      <c r="K2430"/>
    </row>
    <row r="2431" spans="10:11">
      <c r="J2431"/>
      <c r="K2431"/>
    </row>
    <row r="2432" spans="10:11">
      <c r="J2432"/>
      <c r="K2432"/>
    </row>
    <row r="2433" spans="10:11">
      <c r="J2433"/>
      <c r="K2433"/>
    </row>
    <row r="2434" spans="10:11">
      <c r="J2434"/>
      <c r="K2434"/>
    </row>
    <row r="2435" spans="10:11">
      <c r="J2435"/>
      <c r="K2435"/>
    </row>
    <row r="2436" spans="10:11">
      <c r="J2436"/>
      <c r="K2436"/>
    </row>
    <row r="2437" spans="10:11">
      <c r="J2437"/>
      <c r="K2437"/>
    </row>
    <row r="2438" spans="10:11">
      <c r="J2438"/>
      <c r="K2438"/>
    </row>
    <row r="2439" spans="10:11">
      <c r="J2439"/>
      <c r="K2439"/>
    </row>
    <row r="2440" spans="10:11">
      <c r="J2440"/>
      <c r="K2440"/>
    </row>
    <row r="2441" spans="10:11">
      <c r="J2441"/>
      <c r="K2441"/>
    </row>
    <row r="2442" spans="10:11">
      <c r="J2442"/>
      <c r="K2442"/>
    </row>
    <row r="2443" spans="10:11">
      <c r="J2443"/>
      <c r="K2443"/>
    </row>
    <row r="2444" spans="10:11">
      <c r="J2444"/>
      <c r="K2444"/>
    </row>
    <row r="2445" spans="10:11">
      <c r="J2445"/>
      <c r="K2445"/>
    </row>
    <row r="2446" spans="10:11">
      <c r="J2446"/>
      <c r="K2446"/>
    </row>
    <row r="2447" spans="10:11">
      <c r="J2447"/>
      <c r="K2447"/>
    </row>
    <row r="2448" spans="10:11">
      <c r="J2448"/>
      <c r="K2448"/>
    </row>
    <row r="2449" spans="10:11">
      <c r="J2449"/>
      <c r="K2449"/>
    </row>
    <row r="2450" spans="10:11">
      <c r="J2450"/>
      <c r="K2450"/>
    </row>
    <row r="2451" spans="10:11">
      <c r="J2451"/>
      <c r="K2451"/>
    </row>
    <row r="2452" spans="10:11">
      <c r="J2452"/>
      <c r="K2452"/>
    </row>
    <row r="2453" spans="10:11">
      <c r="J2453"/>
      <c r="K2453"/>
    </row>
    <row r="2454" spans="10:11">
      <c r="J2454"/>
      <c r="K2454"/>
    </row>
    <row r="2455" spans="10:11">
      <c r="J2455"/>
      <c r="K2455"/>
    </row>
    <row r="2456" spans="10:11">
      <c r="J2456"/>
      <c r="K2456"/>
    </row>
    <row r="2457" spans="10:11">
      <c r="J2457"/>
      <c r="K2457"/>
    </row>
    <row r="2458" spans="10:11">
      <c r="J2458"/>
      <c r="K2458"/>
    </row>
    <row r="2459" spans="10:11">
      <c r="J2459"/>
      <c r="K2459"/>
    </row>
    <row r="2460" spans="10:11">
      <c r="J2460"/>
      <c r="K2460"/>
    </row>
    <row r="2461" spans="10:11">
      <c r="J2461"/>
      <c r="K2461"/>
    </row>
    <row r="2462" spans="10:11">
      <c r="J2462"/>
      <c r="K2462"/>
    </row>
    <row r="2463" spans="10:11">
      <c r="J2463"/>
      <c r="K2463"/>
    </row>
    <row r="2464" spans="10:11">
      <c r="J2464"/>
      <c r="K2464"/>
    </row>
    <row r="2465" spans="10:11">
      <c r="J2465"/>
      <c r="K2465"/>
    </row>
    <row r="2466" spans="10:11">
      <c r="J2466"/>
      <c r="K2466"/>
    </row>
    <row r="2467" spans="10:11">
      <c r="J2467"/>
      <c r="K2467"/>
    </row>
    <row r="2468" spans="10:11">
      <c r="J2468"/>
      <c r="K2468"/>
    </row>
    <row r="2469" spans="10:11">
      <c r="J2469"/>
      <c r="K2469"/>
    </row>
    <row r="2470" spans="10:11">
      <c r="J2470"/>
      <c r="K2470"/>
    </row>
    <row r="2471" spans="10:11">
      <c r="J2471"/>
      <c r="K2471"/>
    </row>
    <row r="2472" spans="10:11">
      <c r="J2472"/>
      <c r="K2472"/>
    </row>
    <row r="2473" spans="10:11">
      <c r="J2473"/>
      <c r="K2473"/>
    </row>
    <row r="2474" spans="10:11">
      <c r="J2474"/>
      <c r="K2474"/>
    </row>
    <row r="2475" spans="10:11">
      <c r="J2475"/>
      <c r="K2475"/>
    </row>
    <row r="2476" spans="10:11">
      <c r="J2476"/>
      <c r="K2476"/>
    </row>
    <row r="2477" spans="10:11">
      <c r="J2477"/>
      <c r="K2477"/>
    </row>
    <row r="2478" spans="10:11">
      <c r="J2478"/>
      <c r="K2478"/>
    </row>
    <row r="2479" spans="10:11">
      <c r="J2479"/>
      <c r="K2479"/>
    </row>
    <row r="2480" spans="10:11">
      <c r="J2480"/>
      <c r="K2480"/>
    </row>
    <row r="2481" spans="10:11">
      <c r="J2481"/>
      <c r="K2481"/>
    </row>
    <row r="2482" spans="10:11">
      <c r="J2482"/>
      <c r="K2482"/>
    </row>
    <row r="2483" spans="10:11">
      <c r="J2483"/>
      <c r="K2483"/>
    </row>
    <row r="2484" spans="10:11">
      <c r="J2484"/>
      <c r="K2484"/>
    </row>
    <row r="2485" spans="10:11">
      <c r="J2485"/>
      <c r="K2485"/>
    </row>
    <row r="2486" spans="10:11">
      <c r="J2486"/>
      <c r="K2486"/>
    </row>
    <row r="2487" spans="10:11">
      <c r="J2487"/>
      <c r="K2487"/>
    </row>
    <row r="2488" spans="10:11">
      <c r="J2488"/>
      <c r="K2488"/>
    </row>
    <row r="2489" spans="10:11">
      <c r="J2489"/>
      <c r="K2489"/>
    </row>
    <row r="2490" spans="10:11">
      <c r="J2490"/>
      <c r="K2490"/>
    </row>
    <row r="2491" spans="10:11">
      <c r="J2491"/>
      <c r="K2491"/>
    </row>
    <row r="2492" spans="10:11">
      <c r="J2492"/>
      <c r="K2492"/>
    </row>
    <row r="2493" spans="10:11">
      <c r="J2493"/>
      <c r="K2493"/>
    </row>
    <row r="2494" spans="10:11">
      <c r="J2494"/>
      <c r="K2494"/>
    </row>
    <row r="2495" spans="10:11">
      <c r="J2495"/>
      <c r="K2495"/>
    </row>
    <row r="2496" spans="10:11">
      <c r="J2496"/>
      <c r="K2496"/>
    </row>
    <row r="2497" spans="10:11">
      <c r="J2497"/>
      <c r="K2497"/>
    </row>
    <row r="2498" spans="10:11">
      <c r="J2498"/>
      <c r="K2498"/>
    </row>
    <row r="2499" spans="10:11">
      <c r="J2499"/>
      <c r="K2499"/>
    </row>
    <row r="2500" spans="10:11">
      <c r="J2500"/>
      <c r="K2500"/>
    </row>
    <row r="2501" spans="10:11">
      <c r="J2501"/>
      <c r="K2501"/>
    </row>
    <row r="2502" spans="10:11">
      <c r="J2502"/>
      <c r="K2502"/>
    </row>
    <row r="2503" spans="10:11">
      <c r="J2503"/>
      <c r="K2503"/>
    </row>
    <row r="2504" spans="10:11">
      <c r="J2504"/>
      <c r="K2504"/>
    </row>
    <row r="2505" spans="10:11">
      <c r="J2505"/>
      <c r="K2505"/>
    </row>
    <row r="2506" spans="10:11">
      <c r="J2506"/>
      <c r="K2506"/>
    </row>
    <row r="2507" spans="10:11">
      <c r="J2507"/>
      <c r="K2507"/>
    </row>
    <row r="2508" spans="10:11">
      <c r="J2508"/>
      <c r="K2508"/>
    </row>
    <row r="2509" spans="10:11">
      <c r="J2509"/>
      <c r="K2509"/>
    </row>
    <row r="2510" spans="10:11">
      <c r="J2510"/>
      <c r="K2510"/>
    </row>
    <row r="2511" spans="10:11">
      <c r="J2511"/>
      <c r="K2511"/>
    </row>
    <row r="2512" spans="10:11">
      <c r="J2512"/>
      <c r="K2512"/>
    </row>
    <row r="2513" spans="10:11">
      <c r="J2513"/>
      <c r="K2513"/>
    </row>
    <row r="2514" spans="10:11">
      <c r="J2514"/>
      <c r="K2514"/>
    </row>
    <row r="2515" spans="10:11">
      <c r="J2515"/>
      <c r="K2515"/>
    </row>
    <row r="2516" spans="10:11">
      <c r="J2516"/>
      <c r="K2516"/>
    </row>
    <row r="2517" spans="10:11">
      <c r="J2517"/>
      <c r="K2517"/>
    </row>
    <row r="2518" spans="10:11">
      <c r="J2518"/>
      <c r="K2518"/>
    </row>
    <row r="2519" spans="10:11">
      <c r="J2519"/>
      <c r="K2519"/>
    </row>
    <row r="2520" spans="10:11">
      <c r="J2520"/>
      <c r="K2520"/>
    </row>
    <row r="2521" spans="10:11">
      <c r="J2521"/>
      <c r="K2521"/>
    </row>
    <row r="2522" spans="10:11">
      <c r="J2522"/>
      <c r="K2522"/>
    </row>
    <row r="2523" spans="10:11">
      <c r="J2523"/>
      <c r="K2523"/>
    </row>
    <row r="2524" spans="10:11">
      <c r="J2524"/>
      <c r="K2524"/>
    </row>
    <row r="2525" spans="10:11">
      <c r="J2525"/>
      <c r="K2525"/>
    </row>
    <row r="2526" spans="10:11">
      <c r="J2526"/>
      <c r="K2526"/>
    </row>
    <row r="2527" spans="10:11">
      <c r="J2527"/>
      <c r="K2527"/>
    </row>
    <row r="2528" spans="10:11">
      <c r="J2528"/>
      <c r="K2528"/>
    </row>
    <row r="2529" spans="10:11">
      <c r="J2529"/>
      <c r="K2529"/>
    </row>
    <row r="2530" spans="10:11">
      <c r="J2530"/>
      <c r="K2530"/>
    </row>
    <row r="2531" spans="10:11">
      <c r="J2531"/>
      <c r="K2531"/>
    </row>
    <row r="2532" spans="10:11">
      <c r="J2532"/>
      <c r="K2532"/>
    </row>
    <row r="2533" spans="10:11">
      <c r="J2533"/>
      <c r="K2533"/>
    </row>
    <row r="2534" spans="10:11">
      <c r="J2534"/>
      <c r="K2534"/>
    </row>
    <row r="2535" spans="10:11">
      <c r="J2535"/>
      <c r="K2535"/>
    </row>
    <row r="2536" spans="10:11">
      <c r="J2536"/>
      <c r="K2536"/>
    </row>
    <row r="2537" spans="10:11">
      <c r="J2537"/>
      <c r="K2537"/>
    </row>
    <row r="2538" spans="10:11">
      <c r="J2538"/>
      <c r="K2538"/>
    </row>
    <row r="2539" spans="10:11">
      <c r="J2539"/>
      <c r="K2539"/>
    </row>
    <row r="2540" spans="10:11">
      <c r="J2540"/>
      <c r="K2540"/>
    </row>
    <row r="2541" spans="10:11">
      <c r="J2541"/>
      <c r="K2541"/>
    </row>
    <row r="2542" spans="10:11">
      <c r="J2542"/>
      <c r="K2542"/>
    </row>
    <row r="2543" spans="10:11">
      <c r="J2543"/>
      <c r="K2543"/>
    </row>
    <row r="2544" spans="10:11">
      <c r="J2544"/>
      <c r="K2544"/>
    </row>
    <row r="2545" spans="10:11">
      <c r="J2545"/>
      <c r="K2545"/>
    </row>
    <row r="2546" spans="10:11">
      <c r="J2546"/>
      <c r="K2546"/>
    </row>
    <row r="2547" spans="10:11">
      <c r="J2547"/>
      <c r="K2547"/>
    </row>
    <row r="2548" spans="10:11">
      <c r="J2548"/>
      <c r="K2548"/>
    </row>
    <row r="2549" spans="10:11">
      <c r="J2549"/>
      <c r="K2549"/>
    </row>
    <row r="2550" spans="10:11">
      <c r="J2550"/>
      <c r="K2550"/>
    </row>
    <row r="2551" spans="10:11">
      <c r="J2551"/>
      <c r="K2551"/>
    </row>
    <row r="2552" spans="10:11">
      <c r="J2552"/>
      <c r="K2552"/>
    </row>
    <row r="2553" spans="10:11">
      <c r="J2553"/>
      <c r="K2553"/>
    </row>
    <row r="2554" spans="10:11">
      <c r="J2554"/>
      <c r="K2554"/>
    </row>
    <row r="2555" spans="10:11">
      <c r="J2555"/>
      <c r="K2555"/>
    </row>
    <row r="2556" spans="10:11">
      <c r="J2556"/>
      <c r="K2556"/>
    </row>
    <row r="2557" spans="10:11">
      <c r="J2557"/>
      <c r="K2557"/>
    </row>
    <row r="2558" spans="10:11">
      <c r="J2558"/>
      <c r="K2558"/>
    </row>
    <row r="2559" spans="10:11">
      <c r="J2559"/>
      <c r="K2559"/>
    </row>
    <row r="2560" spans="10:11">
      <c r="J2560"/>
      <c r="K2560"/>
    </row>
    <row r="2561" spans="10:11">
      <c r="J2561"/>
      <c r="K2561"/>
    </row>
    <row r="2562" spans="10:11">
      <c r="J2562"/>
      <c r="K2562"/>
    </row>
    <row r="2563" spans="10:11">
      <c r="J2563"/>
      <c r="K2563"/>
    </row>
    <row r="2564" spans="10:11">
      <c r="J2564"/>
      <c r="K2564"/>
    </row>
    <row r="2565" spans="10:11">
      <c r="J2565"/>
      <c r="K2565"/>
    </row>
    <row r="2566" spans="10:11">
      <c r="J2566"/>
      <c r="K2566"/>
    </row>
    <row r="2567" spans="10:11">
      <c r="J2567"/>
      <c r="K2567"/>
    </row>
    <row r="2568" spans="10:11">
      <c r="J2568"/>
      <c r="K2568"/>
    </row>
    <row r="2569" spans="10:11">
      <c r="J2569"/>
      <c r="K2569"/>
    </row>
    <row r="2570" spans="10:11">
      <c r="J2570"/>
      <c r="K2570"/>
    </row>
    <row r="2571" spans="10:11">
      <c r="J2571"/>
      <c r="K2571"/>
    </row>
    <row r="2572" spans="10:11">
      <c r="J2572"/>
      <c r="K2572"/>
    </row>
    <row r="2573" spans="10:11">
      <c r="J2573"/>
      <c r="K2573"/>
    </row>
    <row r="2574" spans="10:11">
      <c r="J2574"/>
      <c r="K2574"/>
    </row>
    <row r="2575" spans="10:11">
      <c r="J2575"/>
      <c r="K2575"/>
    </row>
    <row r="2576" spans="10:11">
      <c r="J2576"/>
      <c r="K2576"/>
    </row>
    <row r="2577" spans="10:11">
      <c r="J2577"/>
      <c r="K2577"/>
    </row>
    <row r="2578" spans="10:11">
      <c r="J2578"/>
      <c r="K2578"/>
    </row>
    <row r="2579" spans="10:11">
      <c r="J2579"/>
      <c r="K2579"/>
    </row>
    <row r="2580" spans="10:11">
      <c r="J2580"/>
      <c r="K2580"/>
    </row>
    <row r="2581" spans="10:11">
      <c r="J2581"/>
      <c r="K2581"/>
    </row>
    <row r="2582" spans="10:11">
      <c r="J2582"/>
      <c r="K2582"/>
    </row>
    <row r="2583" spans="10:11">
      <c r="J2583"/>
      <c r="K2583"/>
    </row>
    <row r="2584" spans="10:11">
      <c r="J2584"/>
      <c r="K2584"/>
    </row>
    <row r="2585" spans="10:11">
      <c r="J2585"/>
      <c r="K2585"/>
    </row>
    <row r="2586" spans="10:11">
      <c r="J2586"/>
      <c r="K2586"/>
    </row>
    <row r="2587" spans="10:11">
      <c r="J2587"/>
      <c r="K2587"/>
    </row>
    <row r="2588" spans="10:11">
      <c r="J2588"/>
      <c r="K2588"/>
    </row>
    <row r="2589" spans="10:11">
      <c r="J2589"/>
      <c r="K2589"/>
    </row>
    <row r="2590" spans="10:11">
      <c r="J2590"/>
      <c r="K2590"/>
    </row>
    <row r="2591" spans="10:11">
      <c r="J2591"/>
      <c r="K2591"/>
    </row>
    <row r="2592" spans="10:11">
      <c r="J2592"/>
      <c r="K2592"/>
    </row>
    <row r="2593" spans="10:11">
      <c r="J2593"/>
      <c r="K2593"/>
    </row>
    <row r="2594" spans="10:11">
      <c r="J2594"/>
      <c r="K2594"/>
    </row>
    <row r="2595" spans="10:11">
      <c r="J2595"/>
      <c r="K2595"/>
    </row>
    <row r="2596" spans="10:11">
      <c r="J2596"/>
      <c r="K2596"/>
    </row>
    <row r="2597" spans="10:11">
      <c r="J2597"/>
      <c r="K2597"/>
    </row>
    <row r="2598" spans="10:11">
      <c r="J2598"/>
      <c r="K2598"/>
    </row>
    <row r="2599" spans="10:11">
      <c r="J2599"/>
      <c r="K2599"/>
    </row>
    <row r="2600" spans="10:11">
      <c r="J2600"/>
      <c r="K2600"/>
    </row>
    <row r="2601" spans="10:11">
      <c r="J2601"/>
      <c r="K2601"/>
    </row>
    <row r="2602" spans="10:11">
      <c r="J2602"/>
      <c r="K2602"/>
    </row>
    <row r="2603" spans="10:11">
      <c r="J2603"/>
      <c r="K2603"/>
    </row>
    <row r="2604" spans="10:11">
      <c r="J2604"/>
      <c r="K2604"/>
    </row>
    <row r="2605" spans="10:11">
      <c r="J2605"/>
      <c r="K2605"/>
    </row>
    <row r="2606" spans="10:11">
      <c r="J2606"/>
      <c r="K2606"/>
    </row>
    <row r="2607" spans="10:11">
      <c r="J2607"/>
      <c r="K2607"/>
    </row>
    <row r="2608" spans="10:11">
      <c r="J2608"/>
      <c r="K2608"/>
    </row>
    <row r="2609" spans="10:11">
      <c r="J2609"/>
      <c r="K2609"/>
    </row>
    <row r="2610" spans="10:11">
      <c r="J2610"/>
      <c r="K2610"/>
    </row>
    <row r="2611" spans="10:11">
      <c r="J2611"/>
      <c r="K2611"/>
    </row>
    <row r="2612" spans="10:11">
      <c r="J2612"/>
      <c r="K2612"/>
    </row>
    <row r="2613" spans="10:11">
      <c r="J2613"/>
      <c r="K2613"/>
    </row>
    <row r="2614" spans="10:11">
      <c r="J2614"/>
      <c r="K2614"/>
    </row>
    <row r="2615" spans="10:11">
      <c r="J2615"/>
      <c r="K2615"/>
    </row>
    <row r="2616" spans="10:11">
      <c r="J2616"/>
      <c r="K2616"/>
    </row>
    <row r="2617" spans="10:11">
      <c r="J2617"/>
      <c r="K2617"/>
    </row>
    <row r="2618" spans="10:11">
      <c r="J2618"/>
      <c r="K2618"/>
    </row>
    <row r="2619" spans="10:11">
      <c r="J2619"/>
      <c r="K2619"/>
    </row>
    <row r="2620" spans="10:11">
      <c r="J2620"/>
      <c r="K2620"/>
    </row>
    <row r="2621" spans="10:11">
      <c r="J2621"/>
      <c r="K2621"/>
    </row>
    <row r="2622" spans="10:11">
      <c r="J2622"/>
      <c r="K2622"/>
    </row>
    <row r="2623" spans="10:11">
      <c r="J2623"/>
      <c r="K2623"/>
    </row>
    <row r="2624" spans="10:11">
      <c r="J2624"/>
      <c r="K2624"/>
    </row>
    <row r="2625" spans="10:11">
      <c r="J2625"/>
      <c r="K2625"/>
    </row>
    <row r="2626" spans="10:11">
      <c r="J2626"/>
      <c r="K2626"/>
    </row>
    <row r="2627" spans="10:11">
      <c r="J2627"/>
      <c r="K2627"/>
    </row>
    <row r="2628" spans="10:11">
      <c r="J2628"/>
      <c r="K2628"/>
    </row>
    <row r="2629" spans="10:11">
      <c r="J2629"/>
      <c r="K2629"/>
    </row>
    <row r="2630" spans="10:11">
      <c r="J2630"/>
      <c r="K2630"/>
    </row>
    <row r="2631" spans="10:11">
      <c r="J2631"/>
      <c r="K2631"/>
    </row>
    <row r="2632" spans="10:11">
      <c r="J2632"/>
      <c r="K2632"/>
    </row>
    <row r="2633" spans="10:11">
      <c r="J2633"/>
      <c r="K2633"/>
    </row>
    <row r="2634" spans="10:11">
      <c r="J2634"/>
      <c r="K2634"/>
    </row>
    <row r="2635" spans="10:11">
      <c r="J2635"/>
      <c r="K2635"/>
    </row>
    <row r="2636" spans="10:11">
      <c r="J2636"/>
      <c r="K2636"/>
    </row>
    <row r="2637" spans="10:11">
      <c r="J2637"/>
      <c r="K2637"/>
    </row>
    <row r="2638" spans="10:11">
      <c r="J2638"/>
      <c r="K2638"/>
    </row>
    <row r="2639" spans="10:11">
      <c r="J2639"/>
      <c r="K2639"/>
    </row>
    <row r="2640" spans="10:11">
      <c r="J2640"/>
      <c r="K2640"/>
    </row>
    <row r="2641" spans="10:11">
      <c r="J2641"/>
      <c r="K2641"/>
    </row>
    <row r="2642" spans="10:11">
      <c r="J2642"/>
      <c r="K2642"/>
    </row>
    <row r="2643" spans="10:11">
      <c r="J2643"/>
      <c r="K2643"/>
    </row>
    <row r="2644" spans="10:11">
      <c r="J2644"/>
      <c r="K2644"/>
    </row>
    <row r="2645" spans="10:11">
      <c r="J2645"/>
      <c r="K2645"/>
    </row>
    <row r="2646" spans="10:11">
      <c r="J2646"/>
      <c r="K2646"/>
    </row>
    <row r="2647" spans="10:11">
      <c r="J2647"/>
      <c r="K2647"/>
    </row>
    <row r="2648" spans="10:11">
      <c r="J2648"/>
      <c r="K2648"/>
    </row>
    <row r="2649" spans="10:11">
      <c r="J2649"/>
      <c r="K2649"/>
    </row>
    <row r="2650" spans="10:11">
      <c r="J2650"/>
      <c r="K2650"/>
    </row>
    <row r="2651" spans="10:11">
      <c r="J2651"/>
      <c r="K2651"/>
    </row>
    <row r="2652" spans="10:11">
      <c r="J2652"/>
      <c r="K2652"/>
    </row>
    <row r="2653" spans="10:11">
      <c r="J2653"/>
      <c r="K2653"/>
    </row>
    <row r="2654" spans="10:11">
      <c r="J2654"/>
      <c r="K2654"/>
    </row>
    <row r="2655" spans="10:11">
      <c r="J2655"/>
      <c r="K2655"/>
    </row>
    <row r="2656" spans="10:11">
      <c r="J2656"/>
      <c r="K2656"/>
    </row>
    <row r="2657" spans="10:11">
      <c r="J2657"/>
      <c r="K2657"/>
    </row>
    <row r="2658" spans="10:11">
      <c r="J2658"/>
      <c r="K2658"/>
    </row>
    <row r="2659" spans="10:11">
      <c r="J2659"/>
      <c r="K2659"/>
    </row>
    <row r="2660" spans="10:11">
      <c r="J2660"/>
      <c r="K2660"/>
    </row>
    <row r="2661" spans="10:11">
      <c r="J2661"/>
      <c r="K2661"/>
    </row>
    <row r="2662" spans="10:11">
      <c r="J2662"/>
      <c r="K2662"/>
    </row>
    <row r="2663" spans="10:11">
      <c r="J2663"/>
      <c r="K2663"/>
    </row>
    <row r="2664" spans="10:11">
      <c r="J2664"/>
      <c r="K2664"/>
    </row>
    <row r="2665" spans="10:11">
      <c r="J2665"/>
      <c r="K2665"/>
    </row>
    <row r="2666" spans="10:11">
      <c r="J2666"/>
      <c r="K2666"/>
    </row>
    <row r="2667" spans="10:11">
      <c r="J2667"/>
      <c r="K2667"/>
    </row>
    <row r="2668" spans="10:11">
      <c r="J2668"/>
      <c r="K2668"/>
    </row>
    <row r="2669" spans="10:11">
      <c r="J2669"/>
      <c r="K2669"/>
    </row>
    <row r="2670" spans="10:11">
      <c r="J2670"/>
      <c r="K2670"/>
    </row>
    <row r="2671" spans="10:11">
      <c r="J2671"/>
      <c r="K2671"/>
    </row>
    <row r="2672" spans="10:11">
      <c r="J2672"/>
      <c r="K2672"/>
    </row>
    <row r="2673" spans="10:11">
      <c r="J2673"/>
      <c r="K2673"/>
    </row>
    <row r="2674" spans="10:11">
      <c r="J2674"/>
      <c r="K2674"/>
    </row>
    <row r="2675" spans="10:11">
      <c r="J2675"/>
      <c r="K2675"/>
    </row>
    <row r="2676" spans="10:11">
      <c r="J2676"/>
      <c r="K2676"/>
    </row>
    <row r="2677" spans="10:11">
      <c r="J2677"/>
      <c r="K2677"/>
    </row>
    <row r="2678" spans="10:11">
      <c r="J2678"/>
      <c r="K2678"/>
    </row>
    <row r="2679" spans="10:11">
      <c r="J2679"/>
      <c r="K2679"/>
    </row>
    <row r="2680" spans="10:11">
      <c r="J2680"/>
      <c r="K2680"/>
    </row>
    <row r="2681" spans="10:11">
      <c r="J2681"/>
      <c r="K2681"/>
    </row>
    <row r="2682" spans="10:11">
      <c r="J2682"/>
      <c r="K2682"/>
    </row>
    <row r="2683" spans="10:11">
      <c r="J2683"/>
      <c r="K2683"/>
    </row>
    <row r="2684" spans="10:11">
      <c r="J2684"/>
      <c r="K2684"/>
    </row>
    <row r="2685" spans="10:11">
      <c r="J2685"/>
      <c r="K2685"/>
    </row>
    <row r="2686" spans="10:11">
      <c r="J2686"/>
      <c r="K2686"/>
    </row>
    <row r="2687" spans="10:11">
      <c r="J2687"/>
      <c r="K2687"/>
    </row>
    <row r="2688" spans="10:11">
      <c r="J2688"/>
      <c r="K2688"/>
    </row>
    <row r="2689" spans="10:11">
      <c r="J2689"/>
      <c r="K2689"/>
    </row>
    <row r="2690" spans="10:11">
      <c r="J2690"/>
      <c r="K2690"/>
    </row>
    <row r="2691" spans="10:11">
      <c r="J2691"/>
      <c r="K2691"/>
    </row>
    <row r="2692" spans="10:11">
      <c r="J2692"/>
      <c r="K2692"/>
    </row>
    <row r="2693" spans="10:11">
      <c r="J2693"/>
      <c r="K2693"/>
    </row>
    <row r="2694" spans="10:11">
      <c r="J2694"/>
      <c r="K2694"/>
    </row>
    <row r="2695" spans="10:11">
      <c r="J2695"/>
      <c r="K2695"/>
    </row>
    <row r="2696" spans="10:11">
      <c r="J2696"/>
      <c r="K2696"/>
    </row>
    <row r="2697" spans="10:11">
      <c r="J2697"/>
      <c r="K2697"/>
    </row>
    <row r="2698" spans="10:11">
      <c r="J2698"/>
      <c r="K2698"/>
    </row>
    <row r="2699" spans="10:11">
      <c r="J2699"/>
      <c r="K2699"/>
    </row>
    <row r="2700" spans="10:11">
      <c r="J2700"/>
      <c r="K2700"/>
    </row>
    <row r="2701" spans="10:11">
      <c r="J2701"/>
      <c r="K2701"/>
    </row>
    <row r="2702" spans="10:11">
      <c r="J2702"/>
      <c r="K2702"/>
    </row>
    <row r="2703" spans="10:11">
      <c r="J2703"/>
      <c r="K2703"/>
    </row>
    <row r="2704" spans="10:11">
      <c r="J2704"/>
      <c r="K2704"/>
    </row>
    <row r="2705" spans="10:11">
      <c r="J2705"/>
      <c r="K2705"/>
    </row>
    <row r="2706" spans="10:11">
      <c r="J2706"/>
      <c r="K2706"/>
    </row>
    <row r="2707" spans="10:11">
      <c r="J2707"/>
      <c r="K2707"/>
    </row>
    <row r="2708" spans="10:11">
      <c r="J2708"/>
      <c r="K2708"/>
    </row>
    <row r="2709" spans="10:11">
      <c r="J2709"/>
      <c r="K2709"/>
    </row>
    <row r="2710" spans="10:11">
      <c r="J2710"/>
      <c r="K2710"/>
    </row>
    <row r="2711" spans="10:11">
      <c r="J2711"/>
      <c r="K2711"/>
    </row>
    <row r="2712" spans="10:11">
      <c r="J2712"/>
      <c r="K2712"/>
    </row>
    <row r="2713" spans="10:11">
      <c r="J2713"/>
      <c r="K2713"/>
    </row>
    <row r="2714" spans="10:11">
      <c r="J2714"/>
      <c r="K2714"/>
    </row>
    <row r="2715" spans="10:11">
      <c r="J2715"/>
      <c r="K2715"/>
    </row>
    <row r="2716" spans="10:11">
      <c r="J2716"/>
      <c r="K2716"/>
    </row>
    <row r="2717" spans="10:11">
      <c r="J2717"/>
      <c r="K2717"/>
    </row>
    <row r="2718" spans="10:11">
      <c r="J2718"/>
      <c r="K2718"/>
    </row>
    <row r="2719" spans="10:11">
      <c r="J2719"/>
      <c r="K2719"/>
    </row>
    <row r="2720" spans="10:11">
      <c r="J2720"/>
      <c r="K2720"/>
    </row>
    <row r="2721" spans="10:11">
      <c r="J2721"/>
      <c r="K2721"/>
    </row>
    <row r="2722" spans="10:11">
      <c r="J2722"/>
      <c r="K2722"/>
    </row>
    <row r="2723" spans="10:11">
      <c r="J2723"/>
      <c r="K2723"/>
    </row>
    <row r="2724" spans="10:11">
      <c r="J2724"/>
      <c r="K2724"/>
    </row>
    <row r="2725" spans="10:11">
      <c r="J2725"/>
      <c r="K2725"/>
    </row>
    <row r="2726" spans="10:11">
      <c r="J2726"/>
      <c r="K2726"/>
    </row>
    <row r="2727" spans="10:11">
      <c r="J2727"/>
      <c r="K2727"/>
    </row>
    <row r="2728" spans="10:11">
      <c r="J2728"/>
      <c r="K2728"/>
    </row>
    <row r="2729" spans="10:11">
      <c r="J2729"/>
      <c r="K2729"/>
    </row>
    <row r="2730" spans="10:11">
      <c r="J2730"/>
      <c r="K2730"/>
    </row>
    <row r="2731" spans="10:11">
      <c r="J2731"/>
      <c r="K2731"/>
    </row>
    <row r="2732" spans="10:11">
      <c r="J2732"/>
      <c r="K2732"/>
    </row>
    <row r="2733" spans="10:11">
      <c r="J2733"/>
      <c r="K2733"/>
    </row>
    <row r="2734" spans="10:11">
      <c r="J2734"/>
      <c r="K2734"/>
    </row>
    <row r="2735" spans="10:11">
      <c r="J2735"/>
      <c r="K2735"/>
    </row>
    <row r="2736" spans="10:11">
      <c r="J2736"/>
      <c r="K2736"/>
    </row>
    <row r="2737" spans="10:11">
      <c r="J2737"/>
      <c r="K2737"/>
    </row>
    <row r="2738" spans="10:11">
      <c r="J2738"/>
      <c r="K2738"/>
    </row>
    <row r="2739" spans="10:11">
      <c r="J2739"/>
      <c r="K2739"/>
    </row>
    <row r="2740" spans="10:11">
      <c r="J2740"/>
      <c r="K2740"/>
    </row>
    <row r="2741" spans="10:11">
      <c r="J2741"/>
      <c r="K2741"/>
    </row>
    <row r="2742" spans="10:11">
      <c r="J2742"/>
      <c r="K2742"/>
    </row>
    <row r="2743" spans="10:11">
      <c r="J2743"/>
      <c r="K2743"/>
    </row>
    <row r="2744" spans="10:11">
      <c r="J2744"/>
      <c r="K2744"/>
    </row>
    <row r="2745" spans="10:11">
      <c r="J2745"/>
      <c r="K2745"/>
    </row>
    <row r="2746" spans="10:11">
      <c r="J2746"/>
      <c r="K2746"/>
    </row>
    <row r="2747" spans="10:11">
      <c r="J2747"/>
      <c r="K2747"/>
    </row>
    <row r="2748" spans="10:11">
      <c r="J2748"/>
      <c r="K2748"/>
    </row>
    <row r="2749" spans="10:11">
      <c r="J2749"/>
      <c r="K2749"/>
    </row>
    <row r="2750" spans="10:11">
      <c r="J2750"/>
      <c r="K2750"/>
    </row>
    <row r="2751" spans="10:11">
      <c r="J2751"/>
      <c r="K2751"/>
    </row>
    <row r="2752" spans="10:11">
      <c r="J2752"/>
      <c r="K2752"/>
    </row>
    <row r="2753" spans="10:11">
      <c r="J2753"/>
      <c r="K2753"/>
    </row>
    <row r="2754" spans="10:11">
      <c r="J2754"/>
      <c r="K2754"/>
    </row>
    <row r="2755" spans="10:11">
      <c r="J2755"/>
      <c r="K2755"/>
    </row>
    <row r="2756" spans="10:11">
      <c r="J2756"/>
      <c r="K2756"/>
    </row>
    <row r="2757" spans="10:11">
      <c r="J2757"/>
      <c r="K2757"/>
    </row>
    <row r="2758" spans="10:11">
      <c r="J2758"/>
      <c r="K2758"/>
    </row>
    <row r="2759" spans="10:11">
      <c r="J2759"/>
      <c r="K2759"/>
    </row>
    <row r="2760" spans="10:11">
      <c r="J2760"/>
      <c r="K2760"/>
    </row>
    <row r="2761" spans="10:11">
      <c r="J2761"/>
      <c r="K2761"/>
    </row>
    <row r="2762" spans="10:11">
      <c r="J2762"/>
      <c r="K2762"/>
    </row>
    <row r="2763" spans="10:11">
      <c r="J2763"/>
      <c r="K2763"/>
    </row>
    <row r="2764" spans="10:11">
      <c r="J2764"/>
      <c r="K2764"/>
    </row>
    <row r="2765" spans="10:11">
      <c r="J2765"/>
      <c r="K2765"/>
    </row>
    <row r="2766" spans="10:11">
      <c r="J2766"/>
      <c r="K2766"/>
    </row>
    <row r="2767" spans="10:11">
      <c r="J2767"/>
      <c r="K2767"/>
    </row>
    <row r="2768" spans="10:11">
      <c r="J2768"/>
      <c r="K2768"/>
    </row>
    <row r="2769" spans="10:11">
      <c r="J2769"/>
      <c r="K2769"/>
    </row>
    <row r="2770" spans="10:11">
      <c r="J2770"/>
      <c r="K2770"/>
    </row>
    <row r="2771" spans="10:11">
      <c r="J2771"/>
      <c r="K2771"/>
    </row>
    <row r="2772" spans="10:11">
      <c r="J2772"/>
      <c r="K2772"/>
    </row>
    <row r="2773" spans="10:11">
      <c r="J2773"/>
      <c r="K2773"/>
    </row>
    <row r="2774" spans="10:11">
      <c r="J2774"/>
      <c r="K2774"/>
    </row>
    <row r="2775" spans="10:11">
      <c r="J2775"/>
      <c r="K2775"/>
    </row>
    <row r="2776" spans="10:11">
      <c r="J2776"/>
      <c r="K2776"/>
    </row>
    <row r="2777" spans="10:11">
      <c r="J2777"/>
      <c r="K2777"/>
    </row>
    <row r="2778" spans="10:11">
      <c r="J2778"/>
      <c r="K2778"/>
    </row>
    <row r="2779" spans="10:11">
      <c r="J2779"/>
      <c r="K2779"/>
    </row>
    <row r="2780" spans="10:11">
      <c r="J2780"/>
      <c r="K2780"/>
    </row>
    <row r="2781" spans="10:11">
      <c r="J2781"/>
      <c r="K2781"/>
    </row>
    <row r="2782" spans="10:11">
      <c r="J2782"/>
      <c r="K2782"/>
    </row>
    <row r="2783" spans="10:11">
      <c r="J2783"/>
      <c r="K2783"/>
    </row>
    <row r="2784" spans="10:11">
      <c r="J2784"/>
      <c r="K2784"/>
    </row>
    <row r="2785" spans="10:11">
      <c r="J2785"/>
      <c r="K2785"/>
    </row>
    <row r="2786" spans="10:11">
      <c r="J2786"/>
      <c r="K2786"/>
    </row>
    <row r="2787" spans="10:11">
      <c r="J2787"/>
      <c r="K2787"/>
    </row>
    <row r="2788" spans="10:11">
      <c r="J2788"/>
      <c r="K2788"/>
    </row>
    <row r="2789" spans="10:11">
      <c r="J2789"/>
      <c r="K2789"/>
    </row>
    <row r="2790" spans="10:11">
      <c r="J2790"/>
      <c r="K2790"/>
    </row>
    <row r="2791" spans="10:11">
      <c r="J2791"/>
      <c r="K2791"/>
    </row>
    <row r="2792" spans="10:11">
      <c r="J2792"/>
      <c r="K2792"/>
    </row>
    <row r="2793" spans="10:11">
      <c r="J2793"/>
      <c r="K2793"/>
    </row>
    <row r="2794" spans="10:11">
      <c r="J2794"/>
      <c r="K2794"/>
    </row>
    <row r="2795" spans="10:11">
      <c r="J2795"/>
      <c r="K2795"/>
    </row>
    <row r="2796" spans="10:11">
      <c r="J2796"/>
      <c r="K2796"/>
    </row>
    <row r="2797" spans="10:11">
      <c r="J2797"/>
      <c r="K2797"/>
    </row>
    <row r="2798" spans="10:11">
      <c r="J2798"/>
      <c r="K2798"/>
    </row>
    <row r="2799" spans="10:11">
      <c r="J2799"/>
      <c r="K2799"/>
    </row>
    <row r="2800" spans="10:11">
      <c r="J2800"/>
      <c r="K2800"/>
    </row>
    <row r="2801" spans="10:11">
      <c r="J2801"/>
      <c r="K2801"/>
    </row>
    <row r="2802" spans="10:11">
      <c r="J2802"/>
      <c r="K2802"/>
    </row>
    <row r="2803" spans="10:11">
      <c r="J2803"/>
      <c r="K2803"/>
    </row>
    <row r="2804" spans="10:11">
      <c r="J2804"/>
      <c r="K2804"/>
    </row>
    <row r="2805" spans="10:11">
      <c r="J2805"/>
      <c r="K2805"/>
    </row>
    <row r="2806" spans="10:11">
      <c r="J2806"/>
      <c r="K2806"/>
    </row>
    <row r="2807" spans="10:11">
      <c r="J2807"/>
      <c r="K2807"/>
    </row>
    <row r="2808" spans="10:11">
      <c r="J2808"/>
      <c r="K2808"/>
    </row>
    <row r="2809" spans="10:11">
      <c r="J2809"/>
      <c r="K2809"/>
    </row>
    <row r="2810" spans="10:11">
      <c r="J2810"/>
      <c r="K2810"/>
    </row>
    <row r="2811" spans="10:11">
      <c r="J2811"/>
      <c r="K2811"/>
    </row>
    <row r="2812" spans="10:11">
      <c r="J2812"/>
      <c r="K2812"/>
    </row>
    <row r="2813" spans="10:11">
      <c r="J2813"/>
      <c r="K2813"/>
    </row>
    <row r="2814" spans="10:11">
      <c r="J2814"/>
      <c r="K2814"/>
    </row>
    <row r="2815" spans="10:11">
      <c r="J2815"/>
      <c r="K2815"/>
    </row>
    <row r="2816" spans="10:11">
      <c r="J2816"/>
      <c r="K2816"/>
    </row>
    <row r="2817" spans="10:11">
      <c r="J2817"/>
      <c r="K2817"/>
    </row>
    <row r="2818" spans="10:11">
      <c r="J2818"/>
      <c r="K2818"/>
    </row>
    <row r="2819" spans="10:11">
      <c r="J2819"/>
      <c r="K2819"/>
    </row>
    <row r="2820" spans="10:11">
      <c r="J2820"/>
      <c r="K2820"/>
    </row>
    <row r="2821" spans="10:11">
      <c r="J2821"/>
      <c r="K2821"/>
    </row>
    <row r="2822" spans="10:11">
      <c r="J2822"/>
      <c r="K2822"/>
    </row>
    <row r="2823" spans="10:11">
      <c r="J2823"/>
      <c r="K2823"/>
    </row>
    <row r="2824" spans="10:11">
      <c r="J2824"/>
      <c r="K2824"/>
    </row>
    <row r="2825" spans="10:11">
      <c r="J2825"/>
      <c r="K2825"/>
    </row>
    <row r="2826" spans="10:11">
      <c r="J2826"/>
      <c r="K2826"/>
    </row>
    <row r="2827" spans="10:11">
      <c r="J2827"/>
      <c r="K2827"/>
    </row>
    <row r="2828" spans="10:11">
      <c r="J2828"/>
      <c r="K2828"/>
    </row>
    <row r="2829" spans="10:11">
      <c r="J2829"/>
      <c r="K2829"/>
    </row>
    <row r="2830" spans="10:11">
      <c r="J2830"/>
      <c r="K2830"/>
    </row>
    <row r="2831" spans="10:11">
      <c r="J2831"/>
      <c r="K2831"/>
    </row>
    <row r="2832" spans="10:11">
      <c r="J2832"/>
      <c r="K2832"/>
    </row>
    <row r="2833" spans="10:11">
      <c r="J2833"/>
      <c r="K2833"/>
    </row>
    <row r="2834" spans="10:11">
      <c r="J2834"/>
      <c r="K2834"/>
    </row>
    <row r="2835" spans="10:11">
      <c r="J2835"/>
      <c r="K2835"/>
    </row>
    <row r="2836" spans="10:11">
      <c r="J2836"/>
      <c r="K2836"/>
    </row>
    <row r="2837" spans="10:11">
      <c r="J2837"/>
      <c r="K2837"/>
    </row>
    <row r="2838" spans="10:11">
      <c r="J2838"/>
      <c r="K2838"/>
    </row>
    <row r="2839" spans="10:11">
      <c r="J2839"/>
      <c r="K2839"/>
    </row>
    <row r="2840" spans="10:11">
      <c r="J2840"/>
      <c r="K2840"/>
    </row>
    <row r="2841" spans="10:11">
      <c r="J2841"/>
      <c r="K2841"/>
    </row>
    <row r="2842" spans="10:11">
      <c r="J2842"/>
      <c r="K2842"/>
    </row>
    <row r="2843" spans="10:11">
      <c r="J2843"/>
      <c r="K2843"/>
    </row>
    <row r="2844" spans="10:11">
      <c r="J2844"/>
      <c r="K2844"/>
    </row>
    <row r="2845" spans="10:11">
      <c r="J2845"/>
      <c r="K2845"/>
    </row>
    <row r="2846" spans="10:11">
      <c r="J2846"/>
      <c r="K2846"/>
    </row>
    <row r="2847" spans="10:11">
      <c r="J2847"/>
      <c r="K2847"/>
    </row>
    <row r="2848" spans="10:11">
      <c r="J2848"/>
      <c r="K2848"/>
    </row>
    <row r="2849" spans="10:11">
      <c r="J2849"/>
      <c r="K2849"/>
    </row>
    <row r="2850" spans="10:11">
      <c r="J2850"/>
      <c r="K2850"/>
    </row>
    <row r="2851" spans="10:11">
      <c r="J2851"/>
      <c r="K2851"/>
    </row>
    <row r="2852" spans="10:11">
      <c r="J2852"/>
      <c r="K2852"/>
    </row>
    <row r="2853" spans="10:11">
      <c r="J2853"/>
      <c r="K2853"/>
    </row>
    <row r="2854" spans="10:11">
      <c r="J2854"/>
      <c r="K2854"/>
    </row>
    <row r="2855" spans="10:11">
      <c r="J2855"/>
      <c r="K2855"/>
    </row>
    <row r="2856" spans="10:11">
      <c r="J2856"/>
      <c r="K2856"/>
    </row>
    <row r="2857" spans="10:11">
      <c r="J2857"/>
      <c r="K2857"/>
    </row>
    <row r="2858" spans="10:11">
      <c r="J2858"/>
      <c r="K2858"/>
    </row>
    <row r="2859" spans="10:11">
      <c r="J2859"/>
      <c r="K2859"/>
    </row>
    <row r="2860" spans="10:11">
      <c r="J2860"/>
      <c r="K2860"/>
    </row>
    <row r="2861" spans="10:11">
      <c r="J2861"/>
      <c r="K2861"/>
    </row>
    <row r="2862" spans="10:11">
      <c r="J2862"/>
      <c r="K2862"/>
    </row>
    <row r="2863" spans="10:11">
      <c r="J2863"/>
      <c r="K2863"/>
    </row>
    <row r="2864" spans="10:11">
      <c r="J2864"/>
      <c r="K2864"/>
    </row>
    <row r="2865" spans="10:11">
      <c r="J2865"/>
      <c r="K2865"/>
    </row>
    <row r="2866" spans="10:11">
      <c r="J2866"/>
      <c r="K2866"/>
    </row>
    <row r="2867" spans="10:11">
      <c r="J2867"/>
      <c r="K2867"/>
    </row>
    <row r="2868" spans="10:11">
      <c r="J2868"/>
      <c r="K2868"/>
    </row>
    <row r="2869" spans="10:11">
      <c r="J2869"/>
      <c r="K2869"/>
    </row>
    <row r="2870" spans="10:11">
      <c r="J2870"/>
      <c r="K2870"/>
    </row>
    <row r="2871" spans="10:11">
      <c r="J2871"/>
      <c r="K2871"/>
    </row>
    <row r="2872" spans="10:11">
      <c r="J2872"/>
      <c r="K2872"/>
    </row>
    <row r="2873" spans="10:11">
      <c r="J2873"/>
      <c r="K2873"/>
    </row>
    <row r="2874" spans="10:11">
      <c r="J2874"/>
      <c r="K2874"/>
    </row>
    <row r="2875" spans="10:11">
      <c r="J2875"/>
      <c r="K2875"/>
    </row>
    <row r="2876" spans="10:11">
      <c r="J2876"/>
      <c r="K2876"/>
    </row>
    <row r="2877" spans="10:11">
      <c r="J2877"/>
      <c r="K2877"/>
    </row>
    <row r="2878" spans="10:11">
      <c r="J2878"/>
      <c r="K2878"/>
    </row>
    <row r="2879" spans="10:11">
      <c r="J2879"/>
      <c r="K2879"/>
    </row>
    <row r="2880" spans="10:11">
      <c r="J2880"/>
      <c r="K2880"/>
    </row>
    <row r="2881" spans="10:11">
      <c r="J2881"/>
      <c r="K2881"/>
    </row>
    <row r="2882" spans="10:11">
      <c r="J2882"/>
      <c r="K2882"/>
    </row>
    <row r="2883" spans="10:11">
      <c r="J2883"/>
      <c r="K2883"/>
    </row>
    <row r="2884" spans="10:11">
      <c r="J2884"/>
      <c r="K2884"/>
    </row>
    <row r="2885" spans="10:11">
      <c r="J2885"/>
      <c r="K2885"/>
    </row>
    <row r="2886" spans="10:11">
      <c r="J2886"/>
      <c r="K2886"/>
    </row>
    <row r="2887" spans="10:11">
      <c r="J2887"/>
      <c r="K2887"/>
    </row>
    <row r="2888" spans="10:11">
      <c r="J2888"/>
      <c r="K2888"/>
    </row>
    <row r="2889" spans="10:11">
      <c r="J2889"/>
      <c r="K2889"/>
    </row>
    <row r="2890" spans="10:11">
      <c r="J2890"/>
      <c r="K2890"/>
    </row>
    <row r="2891" spans="10:11">
      <c r="J2891"/>
      <c r="K2891"/>
    </row>
    <row r="2892" spans="10:11">
      <c r="J2892"/>
      <c r="K2892"/>
    </row>
    <row r="2893" spans="10:11">
      <c r="J2893"/>
      <c r="K2893"/>
    </row>
    <row r="2894" spans="10:11">
      <c r="J2894"/>
      <c r="K2894"/>
    </row>
    <row r="2895" spans="10:11">
      <c r="J2895"/>
      <c r="K2895"/>
    </row>
    <row r="2896" spans="10:11">
      <c r="J2896"/>
      <c r="K2896"/>
    </row>
    <row r="2897" spans="10:11">
      <c r="J2897"/>
      <c r="K2897"/>
    </row>
    <row r="2898" spans="10:11">
      <c r="J2898"/>
      <c r="K2898"/>
    </row>
    <row r="2899" spans="10:11">
      <c r="J2899"/>
      <c r="K2899"/>
    </row>
    <row r="2900" spans="10:11">
      <c r="J2900"/>
      <c r="K2900"/>
    </row>
    <row r="2901" spans="10:11">
      <c r="J2901"/>
      <c r="K2901"/>
    </row>
    <row r="2902" spans="10:11">
      <c r="J2902"/>
      <c r="K2902"/>
    </row>
    <row r="2903" spans="10:11">
      <c r="J2903"/>
      <c r="K2903"/>
    </row>
    <row r="2904" spans="10:11">
      <c r="J2904"/>
      <c r="K2904"/>
    </row>
    <row r="2905" spans="10:11">
      <c r="J2905"/>
      <c r="K2905"/>
    </row>
    <row r="2906" spans="10:11">
      <c r="J2906"/>
      <c r="K2906"/>
    </row>
    <row r="2907" spans="10:11">
      <c r="J2907"/>
      <c r="K2907"/>
    </row>
    <row r="2908" spans="10:11">
      <c r="J2908"/>
      <c r="K2908"/>
    </row>
    <row r="2909" spans="10:11">
      <c r="J2909"/>
      <c r="K2909"/>
    </row>
    <row r="2910" spans="10:11">
      <c r="J2910"/>
      <c r="K2910"/>
    </row>
    <row r="2911" spans="10:11">
      <c r="J2911"/>
      <c r="K2911"/>
    </row>
    <row r="2912" spans="10:11">
      <c r="J2912"/>
      <c r="K2912"/>
    </row>
    <row r="2913" spans="10:11">
      <c r="J2913"/>
      <c r="K2913"/>
    </row>
    <row r="2914" spans="10:11">
      <c r="J2914"/>
      <c r="K2914"/>
    </row>
    <row r="2915" spans="10:11">
      <c r="J2915"/>
      <c r="K2915"/>
    </row>
    <row r="2916" spans="10:11">
      <c r="J2916"/>
      <c r="K2916"/>
    </row>
    <row r="2917" spans="10:11">
      <c r="J2917"/>
      <c r="K2917"/>
    </row>
    <row r="2918" spans="10:11">
      <c r="J2918"/>
      <c r="K2918"/>
    </row>
    <row r="2919" spans="10:11">
      <c r="J2919"/>
      <c r="K2919"/>
    </row>
    <row r="2920" spans="10:11">
      <c r="J2920"/>
      <c r="K2920"/>
    </row>
    <row r="2921" spans="10:11">
      <c r="J2921"/>
      <c r="K2921"/>
    </row>
    <row r="2922" spans="10:11">
      <c r="J2922"/>
      <c r="K2922"/>
    </row>
    <row r="2923" spans="10:11">
      <c r="J2923"/>
      <c r="K2923"/>
    </row>
    <row r="2924" spans="10:11">
      <c r="J2924"/>
      <c r="K2924"/>
    </row>
    <row r="2925" spans="10:11">
      <c r="J2925"/>
      <c r="K2925"/>
    </row>
    <row r="2926" spans="10:11">
      <c r="J2926"/>
      <c r="K2926"/>
    </row>
    <row r="2927" spans="10:11">
      <c r="J2927"/>
      <c r="K2927"/>
    </row>
    <row r="2928" spans="10:11">
      <c r="J2928"/>
      <c r="K2928"/>
    </row>
    <row r="2929" spans="10:11">
      <c r="J2929"/>
      <c r="K2929"/>
    </row>
    <row r="2930" spans="10:11">
      <c r="J2930"/>
      <c r="K2930"/>
    </row>
    <row r="2931" spans="10:11">
      <c r="J2931"/>
      <c r="K2931"/>
    </row>
    <row r="2932" spans="10:11">
      <c r="J2932"/>
      <c r="K2932"/>
    </row>
    <row r="2933" spans="10:11">
      <c r="J2933"/>
      <c r="K2933"/>
    </row>
    <row r="2934" spans="10:11">
      <c r="J2934"/>
      <c r="K2934"/>
    </row>
    <row r="2935" spans="10:11">
      <c r="J2935"/>
      <c r="K2935"/>
    </row>
    <row r="2936" spans="10:11">
      <c r="J2936"/>
      <c r="K2936"/>
    </row>
    <row r="2937" spans="10:11">
      <c r="J2937"/>
      <c r="K2937"/>
    </row>
    <row r="2938" spans="10:11">
      <c r="J2938"/>
      <c r="K2938"/>
    </row>
    <row r="2939" spans="10:11">
      <c r="J2939"/>
      <c r="K2939"/>
    </row>
    <row r="2940" spans="10:11">
      <c r="J2940"/>
      <c r="K2940"/>
    </row>
    <row r="2941" spans="10:11">
      <c r="J2941"/>
      <c r="K2941"/>
    </row>
    <row r="2942" spans="10:11">
      <c r="J2942"/>
      <c r="K2942"/>
    </row>
    <row r="2943" spans="10:11">
      <c r="J2943"/>
      <c r="K2943"/>
    </row>
    <row r="2944" spans="10:11">
      <c r="J2944"/>
      <c r="K2944"/>
    </row>
    <row r="2945" spans="10:11">
      <c r="J2945"/>
      <c r="K2945"/>
    </row>
    <row r="2946" spans="10:11">
      <c r="J2946"/>
      <c r="K2946"/>
    </row>
    <row r="2947" spans="10:11">
      <c r="J2947"/>
      <c r="K2947"/>
    </row>
    <row r="2948" spans="10:11">
      <c r="J2948"/>
      <c r="K2948"/>
    </row>
    <row r="2949" spans="10:11">
      <c r="J2949"/>
      <c r="K2949"/>
    </row>
    <row r="2950" spans="10:11">
      <c r="J2950"/>
      <c r="K2950"/>
    </row>
    <row r="2951" spans="10:11">
      <c r="J2951"/>
      <c r="K2951"/>
    </row>
    <row r="2952" spans="10:11">
      <c r="J2952"/>
      <c r="K2952"/>
    </row>
    <row r="2953" spans="10:11">
      <c r="J2953"/>
      <c r="K2953"/>
    </row>
    <row r="2954" spans="10:11">
      <c r="J2954"/>
      <c r="K2954"/>
    </row>
    <row r="2955" spans="10:11">
      <c r="J2955"/>
      <c r="K2955"/>
    </row>
    <row r="2956" spans="10:11">
      <c r="J2956"/>
      <c r="K2956"/>
    </row>
    <row r="2957" spans="10:11">
      <c r="J2957"/>
      <c r="K2957"/>
    </row>
    <row r="2958" spans="10:11">
      <c r="J2958"/>
      <c r="K2958"/>
    </row>
    <row r="2959" spans="10:11">
      <c r="J2959"/>
      <c r="K2959"/>
    </row>
    <row r="2960" spans="10:11">
      <c r="J2960"/>
      <c r="K2960"/>
    </row>
    <row r="2961" spans="10:11">
      <c r="J2961"/>
      <c r="K2961"/>
    </row>
    <row r="2962" spans="10:11">
      <c r="J2962"/>
      <c r="K2962"/>
    </row>
    <row r="2963" spans="10:11">
      <c r="J2963"/>
      <c r="K2963"/>
    </row>
    <row r="2964" spans="10:11">
      <c r="J2964"/>
      <c r="K2964"/>
    </row>
    <row r="2965" spans="10:11">
      <c r="J2965"/>
      <c r="K2965"/>
    </row>
    <row r="2966" spans="10:11">
      <c r="J2966"/>
      <c r="K2966"/>
    </row>
    <row r="2967" spans="10:11">
      <c r="J2967"/>
      <c r="K2967"/>
    </row>
    <row r="2968" spans="10:11">
      <c r="J2968"/>
      <c r="K2968"/>
    </row>
    <row r="2969" spans="10:11">
      <c r="J2969"/>
      <c r="K2969"/>
    </row>
    <row r="2970" spans="10:11">
      <c r="J2970"/>
      <c r="K2970"/>
    </row>
    <row r="2971" spans="10:11">
      <c r="J2971"/>
      <c r="K2971"/>
    </row>
    <row r="2972" spans="10:11">
      <c r="J2972"/>
      <c r="K2972"/>
    </row>
    <row r="2973" spans="10:11">
      <c r="J2973"/>
      <c r="K2973"/>
    </row>
    <row r="2974" spans="10:11">
      <c r="J2974"/>
      <c r="K2974"/>
    </row>
    <row r="2975" spans="10:11">
      <c r="J2975"/>
      <c r="K2975"/>
    </row>
    <row r="2976" spans="10:11">
      <c r="J2976"/>
      <c r="K2976"/>
    </row>
    <row r="2977" spans="10:11">
      <c r="J2977"/>
      <c r="K2977"/>
    </row>
    <row r="2978" spans="10:11">
      <c r="J2978"/>
      <c r="K2978"/>
    </row>
    <row r="2979" spans="10:11">
      <c r="J2979"/>
      <c r="K2979"/>
    </row>
    <row r="2980" spans="10:11">
      <c r="J2980"/>
      <c r="K2980"/>
    </row>
    <row r="2981" spans="10:11">
      <c r="J2981"/>
      <c r="K2981"/>
    </row>
    <row r="2982" spans="10:11">
      <c r="J2982"/>
      <c r="K2982"/>
    </row>
    <row r="2983" spans="10:11">
      <c r="J2983"/>
      <c r="K2983"/>
    </row>
    <row r="2984" spans="10:11">
      <c r="J2984"/>
      <c r="K2984"/>
    </row>
    <row r="2985" spans="10:11">
      <c r="J2985"/>
      <c r="K2985"/>
    </row>
    <row r="2986" spans="10:11">
      <c r="J2986"/>
      <c r="K2986"/>
    </row>
    <row r="2987" spans="10:11">
      <c r="J2987"/>
      <c r="K2987"/>
    </row>
    <row r="2988" spans="10:11">
      <c r="J2988"/>
      <c r="K2988"/>
    </row>
    <row r="2989" spans="10:11">
      <c r="J2989"/>
      <c r="K2989"/>
    </row>
    <row r="2990" spans="10:11">
      <c r="J2990"/>
      <c r="K2990"/>
    </row>
    <row r="2991" spans="10:11">
      <c r="J2991"/>
      <c r="K2991"/>
    </row>
    <row r="2992" spans="10:11">
      <c r="J2992"/>
      <c r="K2992"/>
    </row>
    <row r="2993" spans="10:11">
      <c r="J2993"/>
      <c r="K2993"/>
    </row>
    <row r="2994" spans="10:11">
      <c r="J2994"/>
      <c r="K2994"/>
    </row>
    <row r="2995" spans="10:11">
      <c r="J2995"/>
      <c r="K2995"/>
    </row>
    <row r="2996" spans="10:11">
      <c r="J2996"/>
      <c r="K2996"/>
    </row>
    <row r="2997" spans="10:11">
      <c r="J2997"/>
      <c r="K2997"/>
    </row>
    <row r="2998" spans="10:11">
      <c r="J2998"/>
      <c r="K2998"/>
    </row>
    <row r="2999" spans="10:11">
      <c r="J2999"/>
      <c r="K2999"/>
    </row>
    <row r="3000" spans="10:11">
      <c r="J3000"/>
      <c r="K3000"/>
    </row>
    <row r="3001" spans="10:11">
      <c r="J3001"/>
      <c r="K3001"/>
    </row>
    <row r="3002" spans="10:11">
      <c r="J3002"/>
      <c r="K3002"/>
    </row>
    <row r="3003" spans="10:11">
      <c r="J3003"/>
      <c r="K3003"/>
    </row>
    <row r="3004" spans="10:11">
      <c r="J3004"/>
      <c r="K3004"/>
    </row>
    <row r="3005" spans="10:11">
      <c r="J3005"/>
      <c r="K3005"/>
    </row>
    <row r="3006" spans="10:11">
      <c r="J3006"/>
      <c r="K3006"/>
    </row>
    <row r="3007" spans="10:11">
      <c r="J3007"/>
      <c r="K3007"/>
    </row>
    <row r="3008" spans="10:11">
      <c r="J3008"/>
      <c r="K3008"/>
    </row>
    <row r="3009" spans="10:11">
      <c r="J3009"/>
      <c r="K3009"/>
    </row>
    <row r="3010" spans="10:11">
      <c r="J3010"/>
      <c r="K3010"/>
    </row>
    <row r="3011" spans="10:11">
      <c r="J3011"/>
      <c r="K3011"/>
    </row>
    <row r="3012" spans="10:11">
      <c r="J3012"/>
      <c r="K3012"/>
    </row>
    <row r="3013" spans="10:11">
      <c r="J3013"/>
      <c r="K3013"/>
    </row>
    <row r="3014" spans="10:11">
      <c r="J3014"/>
      <c r="K3014"/>
    </row>
    <row r="3015" spans="10:11">
      <c r="J3015"/>
      <c r="K3015"/>
    </row>
    <row r="3016" spans="10:11">
      <c r="J3016"/>
      <c r="K3016"/>
    </row>
    <row r="3017" spans="10:11">
      <c r="J3017"/>
      <c r="K3017"/>
    </row>
    <row r="3018" spans="10:11">
      <c r="J3018"/>
      <c r="K3018"/>
    </row>
    <row r="3019" spans="10:11">
      <c r="J3019"/>
      <c r="K3019"/>
    </row>
    <row r="3020" spans="10:11">
      <c r="J3020"/>
      <c r="K3020"/>
    </row>
    <row r="3021" spans="10:11">
      <c r="J3021"/>
      <c r="K3021"/>
    </row>
    <row r="3022" spans="10:11">
      <c r="J3022"/>
      <c r="K3022"/>
    </row>
    <row r="3023" spans="10:11">
      <c r="J3023"/>
      <c r="K3023"/>
    </row>
    <row r="3024" spans="10:11">
      <c r="J3024"/>
      <c r="K3024"/>
    </row>
    <row r="3025" spans="10:11">
      <c r="J3025"/>
      <c r="K3025"/>
    </row>
    <row r="3026" spans="10:11">
      <c r="J3026"/>
      <c r="K3026"/>
    </row>
    <row r="3027" spans="10:11">
      <c r="J3027"/>
      <c r="K3027"/>
    </row>
    <row r="3028" spans="10:11">
      <c r="J3028"/>
      <c r="K3028"/>
    </row>
    <row r="3029" spans="10:11">
      <c r="J3029"/>
      <c r="K3029"/>
    </row>
    <row r="3030" spans="10:11">
      <c r="J3030"/>
      <c r="K3030"/>
    </row>
    <row r="3031" spans="10:11">
      <c r="J3031"/>
      <c r="K3031"/>
    </row>
    <row r="3032" spans="10:11">
      <c r="J3032"/>
      <c r="K3032"/>
    </row>
    <row r="3033" spans="10:11">
      <c r="J3033"/>
      <c r="K3033"/>
    </row>
    <row r="3034" spans="10:11">
      <c r="J3034"/>
      <c r="K3034"/>
    </row>
    <row r="3035" spans="10:11">
      <c r="J3035"/>
      <c r="K3035"/>
    </row>
    <row r="3036" spans="10:11">
      <c r="J3036"/>
      <c r="K3036"/>
    </row>
    <row r="3037" spans="10:11">
      <c r="J3037"/>
      <c r="K3037"/>
    </row>
    <row r="3038" spans="10:11">
      <c r="J3038"/>
      <c r="K3038"/>
    </row>
    <row r="3039" spans="10:11">
      <c r="J3039"/>
      <c r="K3039"/>
    </row>
    <row r="3040" spans="10:11">
      <c r="J3040"/>
      <c r="K3040"/>
    </row>
    <row r="3041" spans="10:11">
      <c r="J3041"/>
      <c r="K3041"/>
    </row>
    <row r="3042" spans="10:11">
      <c r="J3042"/>
      <c r="K3042"/>
    </row>
    <row r="3043" spans="10:11">
      <c r="J3043"/>
      <c r="K3043"/>
    </row>
    <row r="3044" spans="10:11">
      <c r="J3044"/>
      <c r="K3044"/>
    </row>
    <row r="3045" spans="10:11">
      <c r="J3045"/>
      <c r="K3045"/>
    </row>
    <row r="3046" spans="10:11">
      <c r="J3046"/>
      <c r="K3046"/>
    </row>
    <row r="3047" spans="10:11">
      <c r="J3047"/>
      <c r="K3047"/>
    </row>
    <row r="3048" spans="10:11">
      <c r="J3048"/>
      <c r="K3048"/>
    </row>
    <row r="3049" spans="10:11">
      <c r="J3049"/>
      <c r="K3049"/>
    </row>
    <row r="3050" spans="10:11">
      <c r="J3050"/>
      <c r="K3050"/>
    </row>
    <row r="3051" spans="10:11">
      <c r="J3051"/>
      <c r="K3051"/>
    </row>
    <row r="3052" spans="10:11">
      <c r="J3052"/>
      <c r="K3052"/>
    </row>
    <row r="3053" spans="10:11">
      <c r="J3053"/>
      <c r="K3053"/>
    </row>
    <row r="3054" spans="10:11">
      <c r="J3054"/>
      <c r="K3054"/>
    </row>
    <row r="3055" spans="10:11">
      <c r="J3055"/>
      <c r="K3055"/>
    </row>
    <row r="3056" spans="10:11">
      <c r="J3056"/>
      <c r="K3056"/>
    </row>
    <row r="3057" spans="10:11">
      <c r="J3057"/>
      <c r="K3057"/>
    </row>
    <row r="3058" spans="10:11">
      <c r="J3058"/>
      <c r="K3058"/>
    </row>
    <row r="3059" spans="10:11">
      <c r="J3059"/>
      <c r="K3059"/>
    </row>
    <row r="3060" spans="10:11">
      <c r="J3060"/>
      <c r="K3060"/>
    </row>
    <row r="3061" spans="10:11">
      <c r="J3061"/>
      <c r="K3061"/>
    </row>
    <row r="3062" spans="10:11">
      <c r="J3062"/>
      <c r="K3062"/>
    </row>
    <row r="3063" spans="10:11">
      <c r="J3063"/>
      <c r="K3063"/>
    </row>
    <row r="3064" spans="10:11">
      <c r="J3064"/>
      <c r="K3064"/>
    </row>
    <row r="3065" spans="10:11">
      <c r="J3065"/>
      <c r="K3065"/>
    </row>
    <row r="3066" spans="10:11">
      <c r="J3066"/>
      <c r="K3066"/>
    </row>
    <row r="3067" spans="10:11">
      <c r="J3067"/>
      <c r="K3067"/>
    </row>
    <row r="3068" spans="10:11">
      <c r="J3068"/>
      <c r="K3068"/>
    </row>
    <row r="3069" spans="10:11">
      <c r="J3069"/>
      <c r="K3069"/>
    </row>
    <row r="3070" spans="10:11">
      <c r="J3070"/>
      <c r="K3070"/>
    </row>
    <row r="3071" spans="10:11">
      <c r="J3071"/>
      <c r="K3071"/>
    </row>
    <row r="3072" spans="10:11">
      <c r="J3072"/>
      <c r="K3072"/>
    </row>
    <row r="3073" spans="10:11">
      <c r="J3073"/>
      <c r="K3073"/>
    </row>
    <row r="3074" spans="10:11">
      <c r="J3074"/>
      <c r="K3074"/>
    </row>
    <row r="3075" spans="10:11">
      <c r="J3075"/>
      <c r="K3075"/>
    </row>
    <row r="3076" spans="10:11">
      <c r="J3076"/>
      <c r="K3076"/>
    </row>
    <row r="3077" spans="10:11">
      <c r="J3077"/>
      <c r="K3077"/>
    </row>
    <row r="3078" spans="10:11">
      <c r="J3078"/>
      <c r="K3078"/>
    </row>
    <row r="3079" spans="10:11">
      <c r="J3079"/>
      <c r="K3079"/>
    </row>
    <row r="3080" spans="10:11">
      <c r="J3080"/>
      <c r="K3080"/>
    </row>
    <row r="3081" spans="10:11">
      <c r="J3081"/>
      <c r="K3081"/>
    </row>
    <row r="3082" spans="10:11">
      <c r="J3082"/>
      <c r="K3082"/>
    </row>
    <row r="3083" spans="10:11">
      <c r="J3083"/>
      <c r="K3083"/>
    </row>
    <row r="3084" spans="10:11">
      <c r="J3084"/>
      <c r="K3084"/>
    </row>
    <row r="3085" spans="10:11">
      <c r="J3085"/>
      <c r="K3085"/>
    </row>
    <row r="3086" spans="10:11">
      <c r="J3086"/>
      <c r="K3086"/>
    </row>
    <row r="3087" spans="10:11">
      <c r="J3087"/>
      <c r="K3087"/>
    </row>
    <row r="3088" spans="10:11">
      <c r="J3088"/>
      <c r="K3088"/>
    </row>
    <row r="3089" spans="10:11">
      <c r="J3089"/>
      <c r="K3089"/>
    </row>
    <row r="3090" spans="10:11">
      <c r="J3090"/>
      <c r="K3090"/>
    </row>
    <row r="3091" spans="10:11">
      <c r="J3091"/>
      <c r="K3091"/>
    </row>
    <row r="3092" spans="10:11">
      <c r="J3092"/>
      <c r="K3092"/>
    </row>
    <row r="3093" spans="10:11">
      <c r="J3093"/>
      <c r="K3093"/>
    </row>
    <row r="3094" spans="10:11">
      <c r="J3094"/>
      <c r="K3094"/>
    </row>
    <row r="3095" spans="10:11">
      <c r="J3095"/>
      <c r="K3095"/>
    </row>
    <row r="3096" spans="10:11">
      <c r="J3096"/>
      <c r="K3096"/>
    </row>
    <row r="3097" spans="10:11">
      <c r="J3097"/>
      <c r="K3097"/>
    </row>
    <row r="3098" spans="10:11">
      <c r="J3098"/>
      <c r="K3098"/>
    </row>
    <row r="3099" spans="10:11">
      <c r="J3099"/>
      <c r="K3099"/>
    </row>
    <row r="3100" spans="10:11">
      <c r="J3100"/>
      <c r="K3100"/>
    </row>
    <row r="3101" spans="10:11">
      <c r="J3101"/>
      <c r="K3101"/>
    </row>
    <row r="3102" spans="10:11">
      <c r="J3102"/>
      <c r="K3102"/>
    </row>
    <row r="3103" spans="10:11">
      <c r="J3103"/>
      <c r="K3103"/>
    </row>
    <row r="3104" spans="10:11">
      <c r="J3104"/>
      <c r="K3104"/>
    </row>
    <row r="3105" spans="10:11">
      <c r="J3105"/>
      <c r="K3105"/>
    </row>
    <row r="3106" spans="10:11">
      <c r="J3106"/>
      <c r="K3106"/>
    </row>
    <row r="3107" spans="10:11">
      <c r="J3107"/>
      <c r="K3107"/>
    </row>
    <row r="3108" spans="10:11">
      <c r="J3108"/>
      <c r="K3108"/>
    </row>
    <row r="3109" spans="10:11">
      <c r="J3109"/>
      <c r="K3109"/>
    </row>
    <row r="3110" spans="10:11">
      <c r="J3110"/>
      <c r="K3110"/>
    </row>
    <row r="3111" spans="10:11">
      <c r="J3111"/>
      <c r="K3111"/>
    </row>
    <row r="3112" spans="10:11">
      <c r="J3112"/>
      <c r="K3112"/>
    </row>
    <row r="3113" spans="10:11">
      <c r="J3113"/>
      <c r="K3113"/>
    </row>
    <row r="3114" spans="10:11">
      <c r="J3114"/>
      <c r="K3114"/>
    </row>
    <row r="3115" spans="10:11">
      <c r="J3115"/>
      <c r="K3115"/>
    </row>
    <row r="3116" spans="10:11">
      <c r="J3116"/>
      <c r="K3116"/>
    </row>
    <row r="3117" spans="10:11">
      <c r="J3117"/>
      <c r="K3117"/>
    </row>
    <row r="3118" spans="10:11">
      <c r="J3118"/>
      <c r="K3118"/>
    </row>
    <row r="3119" spans="10:11">
      <c r="J3119"/>
      <c r="K3119"/>
    </row>
    <row r="3120" spans="10:11">
      <c r="J3120"/>
      <c r="K3120"/>
    </row>
    <row r="3121" spans="10:11">
      <c r="J3121"/>
      <c r="K3121"/>
    </row>
    <row r="3122" spans="10:11">
      <c r="J3122"/>
      <c r="K3122"/>
    </row>
    <row r="3123" spans="10:11">
      <c r="J3123"/>
      <c r="K3123"/>
    </row>
    <row r="3124" spans="10:11">
      <c r="J3124"/>
      <c r="K3124"/>
    </row>
    <row r="3125" spans="10:11">
      <c r="J3125"/>
      <c r="K3125"/>
    </row>
    <row r="3126" spans="10:11">
      <c r="J3126"/>
      <c r="K3126"/>
    </row>
    <row r="3127" spans="10:11">
      <c r="J3127"/>
      <c r="K3127"/>
    </row>
    <row r="3128" spans="10:11">
      <c r="J3128"/>
      <c r="K3128"/>
    </row>
    <row r="3129" spans="10:11">
      <c r="J3129"/>
      <c r="K3129"/>
    </row>
    <row r="3130" spans="10:11">
      <c r="J3130"/>
      <c r="K3130"/>
    </row>
    <row r="3131" spans="10:11">
      <c r="J3131"/>
      <c r="K3131"/>
    </row>
    <row r="3132" spans="10:11">
      <c r="J3132"/>
      <c r="K3132"/>
    </row>
    <row r="3133" spans="10:11">
      <c r="J3133"/>
      <c r="K3133"/>
    </row>
    <row r="3134" spans="10:11">
      <c r="J3134"/>
      <c r="K3134"/>
    </row>
    <row r="3135" spans="10:11">
      <c r="J3135"/>
      <c r="K3135"/>
    </row>
    <row r="3136" spans="10:11">
      <c r="J3136"/>
      <c r="K3136"/>
    </row>
    <row r="3137" spans="10:11">
      <c r="J3137"/>
      <c r="K3137"/>
    </row>
    <row r="3138" spans="10:11">
      <c r="J3138"/>
      <c r="K3138"/>
    </row>
    <row r="3139" spans="10:11">
      <c r="J3139"/>
      <c r="K3139"/>
    </row>
    <row r="3140" spans="10:11">
      <c r="J3140"/>
      <c r="K3140"/>
    </row>
    <row r="3141" spans="10:11">
      <c r="J3141"/>
      <c r="K3141"/>
    </row>
    <row r="3142" spans="10:11">
      <c r="J3142"/>
      <c r="K3142"/>
    </row>
    <row r="3143" spans="10:11">
      <c r="J3143"/>
      <c r="K3143"/>
    </row>
    <row r="3144" spans="10:11">
      <c r="J3144"/>
      <c r="K3144"/>
    </row>
    <row r="3145" spans="10:11">
      <c r="J3145"/>
      <c r="K3145"/>
    </row>
    <row r="3146" spans="10:11">
      <c r="J3146"/>
      <c r="K3146"/>
    </row>
    <row r="3147" spans="10:11">
      <c r="J3147"/>
      <c r="K3147"/>
    </row>
    <row r="3148" spans="10:11">
      <c r="J3148"/>
      <c r="K3148"/>
    </row>
    <row r="3149" spans="10:11">
      <c r="J3149"/>
      <c r="K3149"/>
    </row>
    <row r="3150" spans="10:11">
      <c r="J3150"/>
      <c r="K3150"/>
    </row>
    <row r="3151" spans="10:11">
      <c r="J3151"/>
      <c r="K3151"/>
    </row>
    <row r="3152" spans="10:11">
      <c r="J3152"/>
      <c r="K3152"/>
    </row>
    <row r="3153" spans="10:11">
      <c r="J3153"/>
      <c r="K3153"/>
    </row>
    <row r="3154" spans="10:11">
      <c r="J3154"/>
      <c r="K3154"/>
    </row>
    <row r="3155" spans="10:11">
      <c r="J3155"/>
      <c r="K3155"/>
    </row>
    <row r="3156" spans="10:11">
      <c r="J3156"/>
      <c r="K3156"/>
    </row>
    <row r="3157" spans="10:11">
      <c r="J3157"/>
      <c r="K3157"/>
    </row>
    <row r="3158" spans="10:11">
      <c r="J3158"/>
      <c r="K3158"/>
    </row>
    <row r="3159" spans="10:11">
      <c r="J3159"/>
      <c r="K3159"/>
    </row>
    <row r="3160" spans="10:11">
      <c r="J3160"/>
      <c r="K3160"/>
    </row>
    <row r="3161" spans="10:11">
      <c r="J3161"/>
      <c r="K3161"/>
    </row>
    <row r="3162" spans="10:11">
      <c r="J3162"/>
      <c r="K3162"/>
    </row>
    <row r="3163" spans="10:11">
      <c r="J3163"/>
      <c r="K3163"/>
    </row>
    <row r="3164" spans="10:11">
      <c r="J3164"/>
      <c r="K3164"/>
    </row>
    <row r="3165" spans="10:11">
      <c r="J3165"/>
      <c r="K3165"/>
    </row>
    <row r="3166" spans="10:11">
      <c r="J3166"/>
      <c r="K3166"/>
    </row>
    <row r="3167" spans="10:11">
      <c r="J3167"/>
      <c r="K3167"/>
    </row>
    <row r="3168" spans="10:11">
      <c r="J3168"/>
      <c r="K3168"/>
    </row>
    <row r="3169" spans="10:11">
      <c r="J3169"/>
      <c r="K3169"/>
    </row>
    <row r="3170" spans="10:11">
      <c r="J3170"/>
      <c r="K3170"/>
    </row>
    <row r="3171" spans="10:11">
      <c r="J3171"/>
      <c r="K3171"/>
    </row>
    <row r="3172" spans="10:11">
      <c r="J3172"/>
      <c r="K3172"/>
    </row>
    <row r="3173" spans="10:11">
      <c r="J3173"/>
      <c r="K3173"/>
    </row>
    <row r="3174" spans="10:11">
      <c r="J3174"/>
      <c r="K3174"/>
    </row>
    <row r="3175" spans="10:11">
      <c r="J3175"/>
      <c r="K3175"/>
    </row>
    <row r="3176" spans="10:11">
      <c r="J3176"/>
      <c r="K3176"/>
    </row>
    <row r="3177" spans="10:11">
      <c r="J3177"/>
      <c r="K3177"/>
    </row>
    <row r="3178" spans="10:11">
      <c r="J3178"/>
      <c r="K3178"/>
    </row>
    <row r="3179" spans="10:11">
      <c r="J3179"/>
      <c r="K3179"/>
    </row>
    <row r="3180" spans="10:11">
      <c r="J3180"/>
      <c r="K3180"/>
    </row>
    <row r="3181" spans="10:11">
      <c r="J3181"/>
      <c r="K3181"/>
    </row>
    <row r="3182" spans="10:11">
      <c r="J3182"/>
      <c r="K3182"/>
    </row>
    <row r="3183" spans="10:11">
      <c r="J3183"/>
      <c r="K3183"/>
    </row>
    <row r="3184" spans="10:11">
      <c r="J3184"/>
      <c r="K3184"/>
    </row>
    <row r="3185" spans="10:11">
      <c r="J3185"/>
      <c r="K3185"/>
    </row>
    <row r="3186" spans="10:11">
      <c r="J3186"/>
      <c r="K3186"/>
    </row>
    <row r="3187" spans="10:11">
      <c r="J3187"/>
      <c r="K3187"/>
    </row>
    <row r="3188" spans="10:11">
      <c r="J3188"/>
      <c r="K3188"/>
    </row>
    <row r="3189" spans="10:11">
      <c r="J3189"/>
      <c r="K3189"/>
    </row>
    <row r="3190" spans="10:11">
      <c r="J3190"/>
      <c r="K3190"/>
    </row>
    <row r="3191" spans="10:11">
      <c r="J3191"/>
      <c r="K3191"/>
    </row>
    <row r="3192" spans="10:11">
      <c r="J3192"/>
      <c r="K3192"/>
    </row>
    <row r="3193" spans="10:11">
      <c r="J3193"/>
      <c r="K3193"/>
    </row>
    <row r="3194" spans="10:11">
      <c r="J3194"/>
      <c r="K3194"/>
    </row>
    <row r="3195" spans="10:11">
      <c r="J3195"/>
      <c r="K3195"/>
    </row>
    <row r="3196" spans="10:11">
      <c r="J3196"/>
      <c r="K3196"/>
    </row>
    <row r="3197" spans="10:11">
      <c r="J3197"/>
      <c r="K3197"/>
    </row>
    <row r="3198" spans="10:11">
      <c r="J3198"/>
      <c r="K3198"/>
    </row>
    <row r="3199" spans="10:11">
      <c r="J3199"/>
      <c r="K3199"/>
    </row>
    <row r="3200" spans="10:11">
      <c r="J3200"/>
      <c r="K3200"/>
    </row>
    <row r="3201" spans="10:11">
      <c r="J3201"/>
      <c r="K3201"/>
    </row>
    <row r="3202" spans="10:11">
      <c r="J3202"/>
      <c r="K3202"/>
    </row>
    <row r="3203" spans="10:11">
      <c r="J3203"/>
      <c r="K3203"/>
    </row>
    <row r="3204" spans="10:11">
      <c r="J3204"/>
      <c r="K3204"/>
    </row>
    <row r="3205" spans="10:11">
      <c r="J3205"/>
      <c r="K3205"/>
    </row>
    <row r="3206" spans="10:11">
      <c r="J3206"/>
      <c r="K3206"/>
    </row>
    <row r="3207" spans="10:11">
      <c r="J3207"/>
      <c r="K3207"/>
    </row>
    <row r="3208" spans="10:11">
      <c r="J3208"/>
      <c r="K3208"/>
    </row>
    <row r="3209" spans="10:11">
      <c r="J3209"/>
      <c r="K3209"/>
    </row>
    <row r="3210" spans="10:11">
      <c r="J3210"/>
      <c r="K3210"/>
    </row>
    <row r="3211" spans="10:11">
      <c r="J3211"/>
      <c r="K3211"/>
    </row>
    <row r="3212" spans="10:11">
      <c r="J3212"/>
      <c r="K3212"/>
    </row>
    <row r="3213" spans="10:11">
      <c r="J3213"/>
      <c r="K3213"/>
    </row>
    <row r="3214" spans="10:11">
      <c r="J3214"/>
      <c r="K3214"/>
    </row>
    <row r="3215" spans="10:11">
      <c r="J3215"/>
      <c r="K3215"/>
    </row>
    <row r="3216" spans="10:11">
      <c r="J3216"/>
      <c r="K3216"/>
    </row>
    <row r="3217" spans="10:11">
      <c r="J3217"/>
      <c r="K3217"/>
    </row>
    <row r="3218" spans="10:11">
      <c r="J3218"/>
      <c r="K3218"/>
    </row>
    <row r="3219" spans="10:11">
      <c r="J3219"/>
      <c r="K3219"/>
    </row>
    <row r="3220" spans="10:11">
      <c r="J3220"/>
      <c r="K3220"/>
    </row>
    <row r="3221" spans="10:11">
      <c r="J3221"/>
      <c r="K3221"/>
    </row>
    <row r="3222" spans="10:11">
      <c r="J3222"/>
      <c r="K3222"/>
    </row>
    <row r="3223" spans="10:11">
      <c r="J3223"/>
      <c r="K3223"/>
    </row>
    <row r="3224" spans="10:11">
      <c r="J3224"/>
      <c r="K3224"/>
    </row>
    <row r="3225" spans="10:11">
      <c r="J3225"/>
      <c r="K3225"/>
    </row>
    <row r="3226" spans="10:11">
      <c r="J3226"/>
      <c r="K3226"/>
    </row>
    <row r="3227" spans="10:11">
      <c r="J3227"/>
      <c r="K3227"/>
    </row>
    <row r="3228" spans="10:11">
      <c r="J3228"/>
      <c r="K3228"/>
    </row>
    <row r="3229" spans="10:11">
      <c r="J3229"/>
      <c r="K3229"/>
    </row>
    <row r="3230" spans="10:11">
      <c r="J3230"/>
      <c r="K3230"/>
    </row>
    <row r="3231" spans="10:11">
      <c r="J3231"/>
      <c r="K3231"/>
    </row>
    <row r="3232" spans="10:11">
      <c r="J3232"/>
      <c r="K3232"/>
    </row>
    <row r="3233" spans="10:11">
      <c r="J3233"/>
      <c r="K3233"/>
    </row>
    <row r="3234" spans="10:11">
      <c r="J3234"/>
      <c r="K3234"/>
    </row>
    <row r="3235" spans="10:11">
      <c r="J3235"/>
      <c r="K3235"/>
    </row>
    <row r="3236" spans="10:11">
      <c r="J3236"/>
      <c r="K3236"/>
    </row>
    <row r="3237" spans="10:11">
      <c r="J3237"/>
      <c r="K3237"/>
    </row>
    <row r="3238" spans="10:11">
      <c r="J3238"/>
      <c r="K3238"/>
    </row>
    <row r="3239" spans="10:11">
      <c r="J3239"/>
      <c r="K3239"/>
    </row>
    <row r="3240" spans="10:11">
      <c r="J3240"/>
      <c r="K3240"/>
    </row>
    <row r="3241" spans="10:11">
      <c r="J3241"/>
      <c r="K3241"/>
    </row>
    <row r="3242" spans="10:11">
      <c r="J3242"/>
      <c r="K3242"/>
    </row>
    <row r="3243" spans="10:11">
      <c r="J3243"/>
      <c r="K3243"/>
    </row>
    <row r="3244" spans="10:11">
      <c r="J3244"/>
      <c r="K3244"/>
    </row>
    <row r="3245" spans="10:11">
      <c r="J3245"/>
      <c r="K3245"/>
    </row>
    <row r="3246" spans="10:11">
      <c r="J3246"/>
      <c r="K3246"/>
    </row>
    <row r="3247" spans="10:11">
      <c r="J3247"/>
      <c r="K3247"/>
    </row>
    <row r="3248" spans="10:11">
      <c r="J3248"/>
      <c r="K3248"/>
    </row>
    <row r="3249" spans="10:11">
      <c r="J3249"/>
      <c r="K3249"/>
    </row>
    <row r="3250" spans="10:11">
      <c r="J3250"/>
      <c r="K3250"/>
    </row>
    <row r="3251" spans="10:11">
      <c r="J3251"/>
      <c r="K3251"/>
    </row>
    <row r="3252" spans="10:11">
      <c r="J3252"/>
      <c r="K3252"/>
    </row>
    <row r="3253" spans="10:11">
      <c r="J3253"/>
      <c r="K3253"/>
    </row>
    <row r="3254" spans="10:11">
      <c r="J3254"/>
      <c r="K3254"/>
    </row>
    <row r="3255" spans="10:11">
      <c r="J3255"/>
      <c r="K3255"/>
    </row>
    <row r="3256" spans="10:11">
      <c r="J3256"/>
      <c r="K3256"/>
    </row>
    <row r="3257" spans="10:11">
      <c r="J3257"/>
      <c r="K3257"/>
    </row>
    <row r="3258" spans="10:11">
      <c r="J3258"/>
      <c r="K3258"/>
    </row>
    <row r="3259" spans="10:11">
      <c r="J3259"/>
      <c r="K3259"/>
    </row>
    <row r="3260" spans="10:11">
      <c r="J3260"/>
      <c r="K3260"/>
    </row>
    <row r="3261" spans="10:11">
      <c r="J3261"/>
      <c r="K3261"/>
    </row>
    <row r="3262" spans="10:11">
      <c r="J3262"/>
      <c r="K3262"/>
    </row>
    <row r="3263" spans="10:11">
      <c r="J3263"/>
      <c r="K3263"/>
    </row>
    <row r="3264" spans="10:11">
      <c r="J3264"/>
      <c r="K3264"/>
    </row>
    <row r="3265" spans="10:11">
      <c r="J3265"/>
      <c r="K3265"/>
    </row>
    <row r="3266" spans="10:11">
      <c r="J3266"/>
      <c r="K3266"/>
    </row>
    <row r="3267" spans="10:11">
      <c r="J3267"/>
      <c r="K3267"/>
    </row>
    <row r="3268" spans="10:11">
      <c r="J3268"/>
      <c r="K3268"/>
    </row>
    <row r="3269" spans="10:11">
      <c r="J3269"/>
      <c r="K3269"/>
    </row>
    <row r="3270" spans="10:11">
      <c r="J3270"/>
      <c r="K3270"/>
    </row>
    <row r="3271" spans="10:11">
      <c r="J3271"/>
      <c r="K3271"/>
    </row>
    <row r="3272" spans="10:11">
      <c r="J3272"/>
      <c r="K3272"/>
    </row>
    <row r="3273" spans="10:11">
      <c r="J3273"/>
      <c r="K3273"/>
    </row>
    <row r="3274" spans="10:11">
      <c r="J3274"/>
      <c r="K3274"/>
    </row>
    <row r="3275" spans="10:11">
      <c r="J3275"/>
      <c r="K3275"/>
    </row>
    <row r="3276" spans="10:11">
      <c r="J3276"/>
      <c r="K3276"/>
    </row>
    <row r="3277" spans="10:11">
      <c r="J3277"/>
      <c r="K3277"/>
    </row>
    <row r="3278" spans="10:11">
      <c r="J3278"/>
      <c r="K3278"/>
    </row>
    <row r="3279" spans="10:11">
      <c r="J3279"/>
      <c r="K3279"/>
    </row>
    <row r="3280" spans="10:11">
      <c r="J3280"/>
      <c r="K3280"/>
    </row>
    <row r="3281" spans="10:11">
      <c r="J3281"/>
      <c r="K3281"/>
    </row>
    <row r="3282" spans="10:11">
      <c r="J3282"/>
      <c r="K3282"/>
    </row>
    <row r="3283" spans="10:11">
      <c r="J3283"/>
      <c r="K3283"/>
    </row>
    <row r="3284" spans="10:11">
      <c r="J3284"/>
      <c r="K3284"/>
    </row>
    <row r="3285" spans="10:11">
      <c r="J3285"/>
      <c r="K3285"/>
    </row>
    <row r="3286" spans="10:11">
      <c r="J3286"/>
      <c r="K3286"/>
    </row>
    <row r="3287" spans="10:11">
      <c r="J3287"/>
      <c r="K3287"/>
    </row>
    <row r="3288" spans="10:11">
      <c r="J3288"/>
      <c r="K3288"/>
    </row>
    <row r="3289" spans="10:11">
      <c r="J3289"/>
      <c r="K3289"/>
    </row>
    <row r="3290" spans="10:11">
      <c r="J3290"/>
      <c r="K3290"/>
    </row>
    <row r="3291" spans="10:11">
      <c r="J3291"/>
      <c r="K3291"/>
    </row>
    <row r="3292" spans="10:11">
      <c r="J3292"/>
      <c r="K3292"/>
    </row>
    <row r="3293" spans="10:11">
      <c r="J3293"/>
      <c r="K3293"/>
    </row>
    <row r="3294" spans="10:11">
      <c r="J3294"/>
      <c r="K3294"/>
    </row>
    <row r="3295" spans="10:11">
      <c r="J3295"/>
      <c r="K3295"/>
    </row>
    <row r="3296" spans="10:11">
      <c r="J3296"/>
      <c r="K3296"/>
    </row>
    <row r="3297" spans="10:11">
      <c r="J3297"/>
      <c r="K3297"/>
    </row>
    <row r="3298" spans="10:11">
      <c r="J3298"/>
      <c r="K3298"/>
    </row>
    <row r="3299" spans="10:11">
      <c r="J3299"/>
      <c r="K3299"/>
    </row>
    <row r="3300" spans="10:11">
      <c r="J3300"/>
      <c r="K3300"/>
    </row>
    <row r="3301" spans="10:11">
      <c r="J3301"/>
      <c r="K3301"/>
    </row>
    <row r="3302" spans="10:11">
      <c r="J3302"/>
      <c r="K3302"/>
    </row>
    <row r="3303" spans="10:11">
      <c r="J3303"/>
      <c r="K3303"/>
    </row>
    <row r="3304" spans="10:11">
      <c r="J3304"/>
      <c r="K3304"/>
    </row>
    <row r="3305" spans="10:11">
      <c r="J3305"/>
      <c r="K3305"/>
    </row>
    <row r="3306" spans="10:11">
      <c r="J3306"/>
      <c r="K3306"/>
    </row>
    <row r="3307" spans="10:11">
      <c r="J3307"/>
      <c r="K3307"/>
    </row>
    <row r="3308" spans="10:11">
      <c r="J3308"/>
      <c r="K3308"/>
    </row>
    <row r="3309" spans="10:11">
      <c r="J3309"/>
      <c r="K3309"/>
    </row>
    <row r="3310" spans="10:11">
      <c r="J3310"/>
      <c r="K3310"/>
    </row>
    <row r="3311" spans="10:11">
      <c r="J3311"/>
      <c r="K3311"/>
    </row>
    <row r="3312" spans="10:11">
      <c r="J3312"/>
      <c r="K3312"/>
    </row>
    <row r="3313" spans="10:11">
      <c r="J3313"/>
      <c r="K3313"/>
    </row>
    <row r="3314" spans="10:11">
      <c r="J3314"/>
      <c r="K3314"/>
    </row>
    <row r="3315" spans="10:11">
      <c r="J3315"/>
      <c r="K3315"/>
    </row>
    <row r="3316" spans="10:11">
      <c r="J3316"/>
      <c r="K3316"/>
    </row>
    <row r="3317" spans="10:11">
      <c r="J3317"/>
      <c r="K3317"/>
    </row>
    <row r="3318" spans="10:11">
      <c r="J3318"/>
      <c r="K3318"/>
    </row>
    <row r="3319" spans="10:11">
      <c r="J3319"/>
      <c r="K3319"/>
    </row>
    <row r="3320" spans="10:11">
      <c r="J3320"/>
      <c r="K3320"/>
    </row>
    <row r="3321" spans="10:11">
      <c r="J3321"/>
      <c r="K3321"/>
    </row>
    <row r="3322" spans="10:11">
      <c r="J3322"/>
      <c r="K3322"/>
    </row>
    <row r="3323" spans="10:11">
      <c r="J3323"/>
      <c r="K3323"/>
    </row>
    <row r="3324" spans="10:11">
      <c r="J3324"/>
      <c r="K3324"/>
    </row>
    <row r="3325" spans="10:11">
      <c r="J3325"/>
      <c r="K3325"/>
    </row>
    <row r="3326" spans="10:11">
      <c r="J3326"/>
      <c r="K3326"/>
    </row>
    <row r="3327" spans="10:11">
      <c r="J3327"/>
      <c r="K3327"/>
    </row>
    <row r="3328" spans="10:11">
      <c r="J3328"/>
      <c r="K3328"/>
    </row>
    <row r="3329" spans="10:11">
      <c r="J3329"/>
      <c r="K3329"/>
    </row>
    <row r="3330" spans="10:11">
      <c r="J3330"/>
      <c r="K3330"/>
    </row>
    <row r="3331" spans="10:11">
      <c r="J3331"/>
      <c r="K3331"/>
    </row>
    <row r="3332" spans="10:11">
      <c r="J3332"/>
      <c r="K3332"/>
    </row>
    <row r="3333" spans="10:11">
      <c r="J3333"/>
      <c r="K3333"/>
    </row>
    <row r="3334" spans="10:11">
      <c r="J3334"/>
      <c r="K3334"/>
    </row>
    <row r="3335" spans="10:11">
      <c r="J3335"/>
      <c r="K3335"/>
    </row>
    <row r="3336" spans="10:11">
      <c r="J3336"/>
      <c r="K3336"/>
    </row>
    <row r="3337" spans="10:11">
      <c r="J3337"/>
      <c r="K3337"/>
    </row>
    <row r="3338" spans="10:11">
      <c r="J3338"/>
      <c r="K3338"/>
    </row>
    <row r="3339" spans="10:11">
      <c r="J3339"/>
      <c r="K3339"/>
    </row>
    <row r="3340" spans="10:11">
      <c r="J3340"/>
      <c r="K3340"/>
    </row>
    <row r="3341" spans="10:11">
      <c r="J3341"/>
      <c r="K3341"/>
    </row>
    <row r="3342" spans="10:11">
      <c r="J3342"/>
      <c r="K3342"/>
    </row>
    <row r="3343" spans="10:11">
      <c r="J3343"/>
      <c r="K3343"/>
    </row>
    <row r="3344" spans="10:11">
      <c r="J3344"/>
      <c r="K3344"/>
    </row>
    <row r="3345" spans="10:11">
      <c r="J3345"/>
      <c r="K3345"/>
    </row>
    <row r="3346" spans="10:11">
      <c r="J3346"/>
      <c r="K3346"/>
    </row>
    <row r="3347" spans="10:11">
      <c r="J3347"/>
      <c r="K3347"/>
    </row>
    <row r="3348" spans="10:11">
      <c r="J3348"/>
      <c r="K3348"/>
    </row>
    <row r="3349" spans="10:11">
      <c r="J3349"/>
      <c r="K3349"/>
    </row>
    <row r="3350" spans="10:11">
      <c r="J3350"/>
      <c r="K3350"/>
    </row>
    <row r="3351" spans="10:11">
      <c r="J3351"/>
      <c r="K3351"/>
    </row>
    <row r="3352" spans="10:11">
      <c r="J3352"/>
      <c r="K3352"/>
    </row>
    <row r="3353" spans="10:11">
      <c r="J3353"/>
      <c r="K3353"/>
    </row>
    <row r="3354" spans="10:11">
      <c r="J3354"/>
      <c r="K3354"/>
    </row>
    <row r="3355" spans="10:11">
      <c r="J3355"/>
      <c r="K3355"/>
    </row>
    <row r="3356" spans="10:11">
      <c r="J3356"/>
      <c r="K3356"/>
    </row>
    <row r="3357" spans="10:11">
      <c r="J3357"/>
      <c r="K3357"/>
    </row>
    <row r="3358" spans="10:11">
      <c r="J3358"/>
      <c r="K3358"/>
    </row>
    <row r="3359" spans="10:11">
      <c r="J3359"/>
      <c r="K3359"/>
    </row>
    <row r="3360" spans="10:11">
      <c r="J3360"/>
      <c r="K3360"/>
    </row>
    <row r="3361" spans="10:11">
      <c r="J3361"/>
      <c r="K3361"/>
    </row>
    <row r="3362" spans="10:11">
      <c r="J3362"/>
      <c r="K3362"/>
    </row>
    <row r="3363" spans="10:11">
      <c r="J3363"/>
      <c r="K3363"/>
    </row>
    <row r="3364" spans="10:11">
      <c r="J3364"/>
      <c r="K3364"/>
    </row>
    <row r="3365" spans="10:11">
      <c r="J3365"/>
      <c r="K3365"/>
    </row>
    <row r="3366" spans="10:11">
      <c r="J3366"/>
      <c r="K3366"/>
    </row>
    <row r="3367" spans="10:11">
      <c r="J3367"/>
      <c r="K3367"/>
    </row>
    <row r="3368" spans="10:11">
      <c r="J3368"/>
      <c r="K3368"/>
    </row>
    <row r="3369" spans="10:11">
      <c r="J3369"/>
      <c r="K3369"/>
    </row>
    <row r="3370" spans="10:11">
      <c r="J3370"/>
      <c r="K3370"/>
    </row>
    <row r="3371" spans="10:11">
      <c r="J3371"/>
      <c r="K3371"/>
    </row>
    <row r="3372" spans="10:11">
      <c r="J3372"/>
      <c r="K3372"/>
    </row>
    <row r="3373" spans="10:11">
      <c r="J3373"/>
      <c r="K3373"/>
    </row>
    <row r="3374" spans="10:11">
      <c r="J3374"/>
      <c r="K3374"/>
    </row>
    <row r="3375" spans="10:11">
      <c r="J3375"/>
      <c r="K3375"/>
    </row>
    <row r="3376" spans="10:11">
      <c r="J3376"/>
      <c r="K3376"/>
    </row>
    <row r="3377" spans="10:11">
      <c r="J3377"/>
      <c r="K3377"/>
    </row>
    <row r="3378" spans="10:11">
      <c r="J3378"/>
      <c r="K3378"/>
    </row>
    <row r="3379" spans="10:11">
      <c r="J3379"/>
      <c r="K3379"/>
    </row>
    <row r="3380" spans="10:11">
      <c r="J3380"/>
      <c r="K3380"/>
    </row>
    <row r="3381" spans="10:11">
      <c r="J3381"/>
      <c r="K3381"/>
    </row>
    <row r="3382" spans="10:11">
      <c r="J3382"/>
      <c r="K3382"/>
    </row>
    <row r="3383" spans="10:11">
      <c r="J3383"/>
      <c r="K3383"/>
    </row>
    <row r="3384" spans="10:11">
      <c r="J3384"/>
      <c r="K3384"/>
    </row>
    <row r="3385" spans="10:11">
      <c r="J3385"/>
      <c r="K3385"/>
    </row>
    <row r="3386" spans="10:11">
      <c r="J3386"/>
      <c r="K3386"/>
    </row>
    <row r="3387" spans="10:11">
      <c r="J3387"/>
      <c r="K3387"/>
    </row>
    <row r="3388" spans="10:11">
      <c r="J3388"/>
      <c r="K3388"/>
    </row>
    <row r="3389" spans="10:11">
      <c r="J3389"/>
      <c r="K3389"/>
    </row>
    <row r="3390" spans="10:11">
      <c r="J3390"/>
      <c r="K3390"/>
    </row>
    <row r="3391" spans="10:11">
      <c r="J3391"/>
      <c r="K3391"/>
    </row>
    <row r="3392" spans="10:11">
      <c r="J3392"/>
      <c r="K3392"/>
    </row>
    <row r="3393" spans="10:11">
      <c r="J3393"/>
      <c r="K3393"/>
    </row>
    <row r="3394" spans="10:11">
      <c r="J3394"/>
      <c r="K3394"/>
    </row>
    <row r="3395" spans="10:11">
      <c r="J3395"/>
      <c r="K3395"/>
    </row>
    <row r="3396" spans="10:11">
      <c r="J3396"/>
      <c r="K3396"/>
    </row>
    <row r="3397" spans="10:11">
      <c r="J3397"/>
      <c r="K3397"/>
    </row>
    <row r="3398" spans="10:11">
      <c r="J3398"/>
      <c r="K3398"/>
    </row>
    <row r="3399" spans="10:11">
      <c r="J3399"/>
      <c r="K3399"/>
    </row>
    <row r="3400" spans="10:11">
      <c r="J3400"/>
      <c r="K3400"/>
    </row>
    <row r="3401" spans="10:11">
      <c r="J3401"/>
      <c r="K3401"/>
    </row>
    <row r="3402" spans="10:11">
      <c r="J3402"/>
      <c r="K3402"/>
    </row>
    <row r="3403" spans="10:11">
      <c r="J3403"/>
      <c r="K3403"/>
    </row>
    <row r="3404" spans="10:11">
      <c r="J3404"/>
      <c r="K3404"/>
    </row>
    <row r="3405" spans="10:11">
      <c r="J3405"/>
      <c r="K3405"/>
    </row>
    <row r="3406" spans="10:11">
      <c r="J3406"/>
      <c r="K3406"/>
    </row>
    <row r="3407" spans="10:11">
      <c r="J3407"/>
      <c r="K3407"/>
    </row>
    <row r="3408" spans="10:11">
      <c r="J3408"/>
      <c r="K3408"/>
    </row>
    <row r="3409" spans="10:11">
      <c r="J3409"/>
      <c r="K3409"/>
    </row>
    <row r="3410" spans="10:11">
      <c r="J3410"/>
      <c r="K3410"/>
    </row>
    <row r="3411" spans="10:11">
      <c r="J3411"/>
      <c r="K3411"/>
    </row>
    <row r="3412" spans="10:11">
      <c r="J3412"/>
      <c r="K3412"/>
    </row>
    <row r="3413" spans="10:11">
      <c r="J3413"/>
      <c r="K3413"/>
    </row>
    <row r="3414" spans="10:11">
      <c r="J3414"/>
      <c r="K3414"/>
    </row>
    <row r="3415" spans="10:11">
      <c r="J3415"/>
      <c r="K3415"/>
    </row>
    <row r="3416" spans="10:11">
      <c r="J3416"/>
      <c r="K3416"/>
    </row>
    <row r="3417" spans="10:11">
      <c r="J3417"/>
      <c r="K3417"/>
    </row>
    <row r="3418" spans="10:11">
      <c r="J3418"/>
      <c r="K3418"/>
    </row>
    <row r="3419" spans="10:11">
      <c r="J3419"/>
      <c r="K3419"/>
    </row>
    <row r="3420" spans="10:11">
      <c r="J3420"/>
      <c r="K3420"/>
    </row>
    <row r="3421" spans="10:11">
      <c r="J3421"/>
      <c r="K3421"/>
    </row>
    <row r="3422" spans="10:11">
      <c r="J3422"/>
      <c r="K3422"/>
    </row>
    <row r="3423" spans="10:11">
      <c r="J3423"/>
      <c r="K3423"/>
    </row>
    <row r="3424" spans="10:11">
      <c r="J3424"/>
      <c r="K3424"/>
    </row>
    <row r="3425" spans="10:11">
      <c r="J3425"/>
      <c r="K3425"/>
    </row>
    <row r="3426" spans="10:11">
      <c r="J3426"/>
      <c r="K3426"/>
    </row>
    <row r="3427" spans="10:11">
      <c r="J3427"/>
      <c r="K3427"/>
    </row>
    <row r="3428" spans="10:11">
      <c r="J3428"/>
      <c r="K3428"/>
    </row>
    <row r="3429" spans="10:11">
      <c r="J3429"/>
      <c r="K3429"/>
    </row>
    <row r="3430" spans="10:11">
      <c r="J3430"/>
      <c r="K3430"/>
    </row>
    <row r="3431" spans="10:11">
      <c r="J3431"/>
      <c r="K3431"/>
    </row>
    <row r="3432" spans="10:11">
      <c r="J3432"/>
      <c r="K3432"/>
    </row>
    <row r="3433" spans="10:11">
      <c r="J3433"/>
      <c r="K3433"/>
    </row>
    <row r="3434" spans="10:11">
      <c r="J3434"/>
      <c r="K3434"/>
    </row>
    <row r="3435" spans="10:11">
      <c r="J3435"/>
      <c r="K3435"/>
    </row>
    <row r="3436" spans="10:11">
      <c r="J3436"/>
      <c r="K3436"/>
    </row>
    <row r="3437" spans="10:11">
      <c r="J3437"/>
      <c r="K3437"/>
    </row>
    <row r="3438" spans="10:11">
      <c r="J3438"/>
      <c r="K3438"/>
    </row>
    <row r="3439" spans="10:11">
      <c r="J3439"/>
      <c r="K3439"/>
    </row>
    <row r="3440" spans="10:11">
      <c r="J3440"/>
      <c r="K3440"/>
    </row>
    <row r="3441" spans="10:11">
      <c r="J3441"/>
      <c r="K3441"/>
    </row>
    <row r="3442" spans="10:11">
      <c r="J3442"/>
      <c r="K3442"/>
    </row>
    <row r="3443" spans="10:11">
      <c r="J3443"/>
      <c r="K3443"/>
    </row>
    <row r="3444" spans="10:11">
      <c r="J3444"/>
      <c r="K3444"/>
    </row>
    <row r="3445" spans="10:11">
      <c r="J3445"/>
      <c r="K3445"/>
    </row>
    <row r="3446" spans="10:11">
      <c r="J3446"/>
      <c r="K3446"/>
    </row>
    <row r="3447" spans="10:11">
      <c r="J3447"/>
      <c r="K3447"/>
    </row>
    <row r="3448" spans="10:11">
      <c r="J3448"/>
      <c r="K3448"/>
    </row>
    <row r="3449" spans="10:11">
      <c r="J3449"/>
      <c r="K3449"/>
    </row>
    <row r="3450" spans="10:11">
      <c r="J3450"/>
      <c r="K3450"/>
    </row>
    <row r="3451" spans="10:11">
      <c r="J3451"/>
      <c r="K3451"/>
    </row>
    <row r="3452" spans="10:11">
      <c r="J3452"/>
      <c r="K3452"/>
    </row>
    <row r="3453" spans="10:11">
      <c r="J3453"/>
      <c r="K3453"/>
    </row>
    <row r="3454" spans="10:11">
      <c r="J3454"/>
      <c r="K3454"/>
    </row>
    <row r="3455" spans="10:11">
      <c r="J3455"/>
      <c r="K3455"/>
    </row>
    <row r="3456" spans="10:11">
      <c r="J3456"/>
      <c r="K3456"/>
    </row>
    <row r="3457" spans="10:11">
      <c r="J3457"/>
      <c r="K3457"/>
    </row>
    <row r="3458" spans="10:11">
      <c r="J3458"/>
      <c r="K3458"/>
    </row>
    <row r="3459" spans="10:11">
      <c r="J3459"/>
      <c r="K3459"/>
    </row>
    <row r="3460" spans="10:11">
      <c r="J3460"/>
      <c r="K3460"/>
    </row>
    <row r="3461" spans="10:11">
      <c r="J3461"/>
      <c r="K3461"/>
    </row>
    <row r="3462" spans="10:11">
      <c r="J3462"/>
      <c r="K3462"/>
    </row>
    <row r="3463" spans="10:11">
      <c r="J3463"/>
      <c r="K3463"/>
    </row>
    <row r="3464" spans="10:11">
      <c r="J3464"/>
      <c r="K3464"/>
    </row>
    <row r="3465" spans="10:11">
      <c r="J3465"/>
      <c r="K3465"/>
    </row>
    <row r="3466" spans="10:11">
      <c r="J3466"/>
      <c r="K3466"/>
    </row>
    <row r="3467" spans="10:11">
      <c r="J3467"/>
      <c r="K3467"/>
    </row>
    <row r="3468" spans="10:11">
      <c r="J3468"/>
      <c r="K3468"/>
    </row>
    <row r="3469" spans="10:11">
      <c r="J3469"/>
      <c r="K3469"/>
    </row>
    <row r="3470" spans="10:11">
      <c r="J3470"/>
      <c r="K3470"/>
    </row>
    <row r="3471" spans="10:11">
      <c r="J3471"/>
      <c r="K3471"/>
    </row>
    <row r="3472" spans="10:11">
      <c r="J3472"/>
      <c r="K3472"/>
    </row>
    <row r="3473" spans="10:11">
      <c r="J3473"/>
      <c r="K3473"/>
    </row>
    <row r="3474" spans="10:11">
      <c r="J3474"/>
      <c r="K3474"/>
    </row>
    <row r="3475" spans="10:11">
      <c r="J3475"/>
      <c r="K3475"/>
    </row>
    <row r="3476" spans="10:11">
      <c r="J3476"/>
      <c r="K3476"/>
    </row>
    <row r="3477" spans="10:11">
      <c r="J3477"/>
      <c r="K3477"/>
    </row>
    <row r="3478" spans="10:11">
      <c r="J3478"/>
      <c r="K3478"/>
    </row>
    <row r="3479" spans="10:11">
      <c r="J3479"/>
      <c r="K3479"/>
    </row>
    <row r="3480" spans="10:11">
      <c r="J3480"/>
      <c r="K3480"/>
    </row>
    <row r="3481" spans="10:11">
      <c r="J3481"/>
      <c r="K3481"/>
    </row>
    <row r="3482" spans="10:11">
      <c r="J3482"/>
      <c r="K3482"/>
    </row>
    <row r="3483" spans="10:11">
      <c r="J3483"/>
      <c r="K3483"/>
    </row>
  </sheetData>
  <mergeCells count="123">
    <mergeCell ref="A57:D57"/>
    <mergeCell ref="A273:A276"/>
    <mergeCell ref="A203:A204"/>
    <mergeCell ref="A205:A206"/>
    <mergeCell ref="A207:A208"/>
    <mergeCell ref="A201:E201"/>
    <mergeCell ref="A69:D69"/>
    <mergeCell ref="A255:I255"/>
    <mergeCell ref="A270:A272"/>
    <mergeCell ref="B257:D257"/>
    <mergeCell ref="A136:D136"/>
    <mergeCell ref="A150:D150"/>
    <mergeCell ref="E257:G257"/>
    <mergeCell ref="H216:J216"/>
    <mergeCell ref="B229:D229"/>
    <mergeCell ref="E229:G229"/>
    <mergeCell ref="H229:J229"/>
    <mergeCell ref="A125:I125"/>
    <mergeCell ref="A185:D185"/>
    <mergeCell ref="A80:D80"/>
    <mergeCell ref="A91:D91"/>
    <mergeCell ref="A113:D113"/>
    <mergeCell ref="A102:D102"/>
    <mergeCell ref="N6:V6"/>
    <mergeCell ref="N28:V28"/>
    <mergeCell ref="A54:I54"/>
    <mergeCell ref="A4:G4"/>
    <mergeCell ref="A9:G9"/>
    <mergeCell ref="A20:D20"/>
    <mergeCell ref="A31:E31"/>
    <mergeCell ref="A43:E43"/>
    <mergeCell ref="B10:D10"/>
    <mergeCell ref="A7:G7"/>
    <mergeCell ref="A5:G5"/>
    <mergeCell ref="A6:G6"/>
    <mergeCell ref="A8:G8"/>
    <mergeCell ref="O146:T146"/>
    <mergeCell ref="A170:D170"/>
    <mergeCell ref="A215:J215"/>
    <mergeCell ref="A228:J228"/>
    <mergeCell ref="B216:D216"/>
    <mergeCell ref="A58:D58"/>
    <mergeCell ref="A321:B321"/>
    <mergeCell ref="A336:G336"/>
    <mergeCell ref="A334:I334"/>
    <mergeCell ref="A284:B284"/>
    <mergeCell ref="A294:B294"/>
    <mergeCell ref="E449:G449"/>
    <mergeCell ref="B358:D358"/>
    <mergeCell ref="E358:G358"/>
    <mergeCell ref="B426:D426"/>
    <mergeCell ref="E426:G426"/>
    <mergeCell ref="H426:J426"/>
    <mergeCell ref="B381:D381"/>
    <mergeCell ref="E381:G381"/>
    <mergeCell ref="B404:D404"/>
    <mergeCell ref="E404:G404"/>
    <mergeCell ref="H404:J404"/>
    <mergeCell ref="A425:J425"/>
    <mergeCell ref="A448:J448"/>
    <mergeCell ref="A503:D503"/>
    <mergeCell ref="A1018:D1018"/>
    <mergeCell ref="A940:D940"/>
    <mergeCell ref="A923:D923"/>
    <mergeCell ref="A890:D890"/>
    <mergeCell ref="A903:D903"/>
    <mergeCell ref="A803:H803"/>
    <mergeCell ref="A837:D837"/>
    <mergeCell ref="A853:D853"/>
    <mergeCell ref="A870:D870"/>
    <mergeCell ref="A748:D748"/>
    <mergeCell ref="A763:D763"/>
    <mergeCell ref="A781:D781"/>
    <mergeCell ref="A826:A828"/>
    <mergeCell ref="A586:I586"/>
    <mergeCell ref="A808:A810"/>
    <mergeCell ref="A811:A813"/>
    <mergeCell ref="A814:A816"/>
    <mergeCell ref="A817:A819"/>
    <mergeCell ref="A820:A822"/>
    <mergeCell ref="A823:A825"/>
    <mergeCell ref="A805:A807"/>
    <mergeCell ref="A704:D704"/>
    <mergeCell ref="A719:C719"/>
    <mergeCell ref="A601:D601"/>
    <mergeCell ref="A615:D615"/>
    <mergeCell ref="A587:D587"/>
    <mergeCell ref="A553:D553"/>
    <mergeCell ref="B538:D538"/>
    <mergeCell ref="A1033:D1033"/>
    <mergeCell ref="A955:D955"/>
    <mergeCell ref="A977:D977"/>
    <mergeCell ref="A986:D986"/>
    <mergeCell ref="A1002:D1002"/>
    <mergeCell ref="A682:C682"/>
    <mergeCell ref="A654:D654"/>
    <mergeCell ref="A666:D666"/>
    <mergeCell ref="A628:D628"/>
    <mergeCell ref="A640:D640"/>
    <mergeCell ref="B484:D484"/>
    <mergeCell ref="A469:D469"/>
    <mergeCell ref="A1:T1"/>
    <mergeCell ref="N5:T5"/>
    <mergeCell ref="S3:T3"/>
    <mergeCell ref="A2:T2"/>
    <mergeCell ref="N4:T4"/>
    <mergeCell ref="N50:T50"/>
    <mergeCell ref="E10:G10"/>
    <mergeCell ref="A55:D55"/>
    <mergeCell ref="A56:D56"/>
    <mergeCell ref="A241:D241"/>
    <mergeCell ref="A403:J403"/>
    <mergeCell ref="A357:G357"/>
    <mergeCell ref="A380:J380"/>
    <mergeCell ref="H381:J381"/>
    <mergeCell ref="A256:G256"/>
    <mergeCell ref="A268:C268"/>
    <mergeCell ref="B337:C337"/>
    <mergeCell ref="D337:E337"/>
    <mergeCell ref="F337:G337"/>
    <mergeCell ref="A309:C309"/>
    <mergeCell ref="H449:J449"/>
    <mergeCell ref="B449:D449"/>
  </mergeCells>
  <pageMargins left="0.7" right="0.7" top="0.75" bottom="0.75" header="0.3" footer="0.3"/>
  <pageSetup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1225"/>
  <sheetViews>
    <sheetView zoomScaleNormal="100" workbookViewId="0">
      <selection activeCell="B13" sqref="B13"/>
    </sheetView>
  </sheetViews>
  <sheetFormatPr defaultColWidth="8.85546875" defaultRowHeight="12.75"/>
  <cols>
    <col min="1" max="1" width="36" customWidth="1"/>
    <col min="2" max="2" width="17.85546875" style="165" customWidth="1"/>
    <col min="3" max="4" width="17.85546875" style="52" customWidth="1"/>
    <col min="5" max="5" width="21.28515625" style="52" customWidth="1"/>
    <col min="6" max="6" width="17.85546875" style="52" customWidth="1"/>
    <col min="7" max="7" width="17.42578125" style="52" customWidth="1"/>
    <col min="8" max="9" width="15.140625" style="52" customWidth="1"/>
    <col min="10" max="10" width="0.42578125" style="133" customWidth="1"/>
    <col min="11" max="11" width="11.85546875" style="622" customWidth="1"/>
    <col min="12" max="12" width="12.85546875" style="622" customWidth="1"/>
    <col min="13" max="16" width="12.85546875" style="621" customWidth="1"/>
    <col min="17" max="17" width="10" style="621" customWidth="1"/>
    <col min="18" max="18" width="7.7109375" style="621" customWidth="1"/>
    <col min="19" max="19" width="8.85546875" style="621"/>
  </cols>
  <sheetData>
    <row r="1" spans="1:23" ht="13.35" customHeight="1">
      <c r="A1" s="1448" t="str">
        <f>Cover!B8</f>
        <v>KCP&amp;L-MO Evaluation, Measurement, and Verification Report – Appendix Databook</v>
      </c>
      <c r="B1" s="1448"/>
      <c r="C1" s="1448"/>
      <c r="D1" s="1448"/>
      <c r="E1" s="1448"/>
      <c r="F1" s="1448"/>
      <c r="G1" s="1448"/>
      <c r="H1" s="1448"/>
      <c r="I1" s="1448"/>
      <c r="J1" s="1448"/>
      <c r="K1" s="1448"/>
      <c r="L1" s="1448"/>
      <c r="M1" s="1448"/>
      <c r="N1" s="1448"/>
      <c r="O1" s="1448"/>
      <c r="P1" s="1448"/>
      <c r="Q1" s="1448"/>
      <c r="R1" s="1448"/>
      <c r="S1"/>
    </row>
    <row r="2" spans="1:23" ht="35.25" customHeight="1">
      <c r="A2" s="1449"/>
      <c r="B2" s="1449"/>
      <c r="C2" s="1449"/>
      <c r="D2" s="1449"/>
      <c r="E2" s="1449"/>
      <c r="F2" s="1449"/>
      <c r="G2" s="1449"/>
      <c r="H2" s="1449"/>
      <c r="I2" s="1449"/>
      <c r="J2" s="1449"/>
      <c r="K2" s="1449"/>
      <c r="L2" s="1449"/>
      <c r="M2" s="1449"/>
      <c r="N2" s="1449"/>
      <c r="O2" s="1449"/>
      <c r="P2" s="1449"/>
      <c r="Q2" s="1449"/>
      <c r="R2" s="1449"/>
      <c r="S2"/>
    </row>
    <row r="3" spans="1:23" ht="5.25" customHeight="1">
      <c r="A3" s="1456"/>
      <c r="B3" s="1456"/>
      <c r="C3" s="1456"/>
      <c r="D3" s="1456"/>
      <c r="E3" s="1456"/>
      <c r="F3" s="1456"/>
      <c r="G3" s="1456"/>
      <c r="H3" s="1456"/>
      <c r="I3" s="1456"/>
      <c r="J3" s="1456"/>
      <c r="K3" s="1456"/>
      <c r="L3" s="1456"/>
      <c r="M3" s="1456"/>
      <c r="N3" s="1456"/>
      <c r="O3" s="1456"/>
      <c r="P3" s="1456"/>
      <c r="Q3" s="1456"/>
      <c r="R3" s="1456"/>
      <c r="S3"/>
    </row>
    <row r="4" spans="1:23" s="28" customFormat="1" ht="30" customHeight="1">
      <c r="A4" s="1585" t="s">
        <v>702</v>
      </c>
      <c r="B4" s="1585"/>
      <c r="C4" s="1585"/>
      <c r="D4" s="1585"/>
      <c r="E4" s="1585"/>
      <c r="F4" s="1585"/>
      <c r="G4" s="1585"/>
      <c r="H4" s="458"/>
      <c r="I4" s="458"/>
      <c r="J4" s="115"/>
      <c r="K4"/>
      <c r="L4" s="1455" t="s">
        <v>1085</v>
      </c>
      <c r="M4" s="1455"/>
      <c r="N4" s="1455"/>
      <c r="O4" s="1455"/>
      <c r="P4" s="1455"/>
      <c r="Q4" s="1455"/>
      <c r="R4" s="1455"/>
      <c r="S4"/>
    </row>
    <row r="5" spans="1:23" s="28" customFormat="1" ht="15.75">
      <c r="A5" s="1460" t="s">
        <v>1047</v>
      </c>
      <c r="B5" s="1460"/>
      <c r="C5" s="1460"/>
      <c r="D5" s="1460"/>
      <c r="E5" s="1460"/>
      <c r="F5" s="1460"/>
      <c r="G5" s="1460"/>
      <c r="H5" s="458"/>
      <c r="I5" s="458"/>
      <c r="J5" s="115"/>
      <c r="K5"/>
      <c r="L5" s="1453"/>
      <c r="M5" s="1453"/>
      <c r="N5" s="1453"/>
      <c r="O5" s="1453"/>
      <c r="P5" s="1453"/>
      <c r="Q5" s="1453"/>
      <c r="R5" s="1453"/>
      <c r="S5"/>
    </row>
    <row r="6" spans="1:23" ht="13.5" customHeight="1">
      <c r="A6" s="1460"/>
      <c r="B6" s="1460"/>
      <c r="C6" s="1460"/>
      <c r="D6" s="1460"/>
      <c r="E6" s="1460"/>
      <c r="F6" s="1460"/>
      <c r="G6" s="1460"/>
      <c r="H6" s="458"/>
      <c r="I6" s="458"/>
      <c r="J6" s="115"/>
      <c r="K6"/>
      <c r="L6" s="1454" t="s">
        <v>77</v>
      </c>
      <c r="M6" s="1454"/>
      <c r="N6" s="1454"/>
      <c r="O6" s="1454"/>
      <c r="P6" s="1454"/>
      <c r="Q6" s="1454"/>
      <c r="R6" s="1454"/>
      <c r="S6"/>
    </row>
    <row r="7" spans="1:23" s="978" customFormat="1" ht="13.5" customHeight="1">
      <c r="A7" s="1502" t="s">
        <v>1101</v>
      </c>
      <c r="B7" s="1502"/>
      <c r="C7" s="1502"/>
      <c r="D7" s="1502"/>
      <c r="E7" s="1502"/>
      <c r="F7" s="1502"/>
      <c r="G7" s="1502"/>
      <c r="H7" s="976"/>
      <c r="I7" s="976"/>
      <c r="J7" s="115"/>
      <c r="L7" s="968"/>
      <c r="M7" s="968"/>
      <c r="N7" s="968"/>
      <c r="O7" s="968"/>
      <c r="P7" s="968"/>
      <c r="Q7" s="968"/>
      <c r="R7" s="968"/>
    </row>
    <row r="8" spans="1:23" s="978" customFormat="1" ht="13.5" customHeight="1">
      <c r="A8" s="1460"/>
      <c r="B8" s="1460"/>
      <c r="C8" s="1460"/>
      <c r="D8" s="1460"/>
      <c r="E8" s="1460"/>
      <c r="F8" s="1460"/>
      <c r="G8" s="1460"/>
      <c r="H8" s="976"/>
      <c r="I8" s="976"/>
      <c r="J8" s="115"/>
      <c r="L8" s="968"/>
      <c r="M8" s="968"/>
      <c r="N8" s="968"/>
      <c r="O8" s="968"/>
      <c r="P8" s="968"/>
      <c r="Q8" s="968"/>
      <c r="R8" s="968"/>
    </row>
    <row r="9" spans="1:23" ht="13.5" customHeight="1">
      <c r="A9" s="1438" t="s">
        <v>76</v>
      </c>
      <c r="B9" s="1438"/>
      <c r="C9" s="1438"/>
      <c r="D9" s="1438"/>
      <c r="E9" s="1438"/>
      <c r="F9" s="1438"/>
      <c r="G9" s="1438"/>
      <c r="H9" s="458"/>
      <c r="I9" s="458"/>
      <c r="J9" s="115"/>
      <c r="K9"/>
      <c r="L9"/>
      <c r="M9"/>
      <c r="N9"/>
      <c r="O9"/>
      <c r="P9"/>
      <c r="Q9"/>
      <c r="R9"/>
      <c r="S9"/>
    </row>
    <row r="10" spans="1:23" ht="13.5" thickBot="1">
      <c r="A10" s="227"/>
      <c r="B10" s="1490" t="s">
        <v>11</v>
      </c>
      <c r="C10" s="1491"/>
      <c r="D10" s="1491"/>
      <c r="E10" s="1570" t="s">
        <v>12</v>
      </c>
      <c r="F10" s="1489"/>
      <c r="G10" s="1489"/>
      <c r="H10" s="674"/>
      <c r="I10" s="458"/>
      <c r="J10" s="116"/>
      <c r="K10"/>
      <c r="L10"/>
      <c r="M10"/>
      <c r="N10"/>
      <c r="O10"/>
      <c r="P10"/>
      <c r="Q10"/>
      <c r="R10"/>
      <c r="S10"/>
    </row>
    <row r="11" spans="1:23" ht="29.25" customHeight="1" thickBot="1">
      <c r="A11" s="226"/>
      <c r="B11" s="1122" t="s">
        <v>13</v>
      </c>
      <c r="C11" s="1122" t="s">
        <v>14</v>
      </c>
      <c r="D11" s="1246" t="s">
        <v>15</v>
      </c>
      <c r="E11" s="1247" t="s">
        <v>1145</v>
      </c>
      <c r="F11" s="1122" t="s">
        <v>14</v>
      </c>
      <c r="G11" s="1122" t="s">
        <v>16</v>
      </c>
      <c r="H11" s="674"/>
      <c r="I11" s="458"/>
      <c r="J11" s="117"/>
      <c r="K11"/>
      <c r="L11"/>
      <c r="M11"/>
      <c r="N11"/>
      <c r="O11"/>
      <c r="P11"/>
      <c r="Q11"/>
      <c r="R11"/>
      <c r="S11"/>
    </row>
    <row r="12" spans="1:23" ht="13.5" customHeight="1">
      <c r="A12" s="1171" t="s">
        <v>1198</v>
      </c>
      <c r="B12" s="81">
        <v>17189331.120900001</v>
      </c>
      <c r="C12" s="81">
        <v>17089133</v>
      </c>
      <c r="D12" s="223">
        <f>C12/B12</f>
        <v>0.9941709121666652</v>
      </c>
      <c r="E12" s="770">
        <f>'MEEIA Targets'!D14</f>
        <v>13861941.399999795</v>
      </c>
      <c r="F12" s="81">
        <f>C12</f>
        <v>17089133</v>
      </c>
      <c r="G12" s="222">
        <f>F12/E12</f>
        <v>1.2328094966553713</v>
      </c>
      <c r="H12" s="674"/>
      <c r="I12" s="458"/>
      <c r="J12" s="118"/>
      <c r="K12"/>
      <c r="L12"/>
      <c r="M12"/>
      <c r="N12"/>
      <c r="O12"/>
      <c r="P12"/>
      <c r="Q12"/>
      <c r="R12"/>
      <c r="S12"/>
    </row>
    <row r="13" spans="1:23">
      <c r="A13" s="1171" t="s">
        <v>1199</v>
      </c>
      <c r="B13" s="81">
        <v>3869.2494000000002</v>
      </c>
      <c r="C13" s="81">
        <f>C12*(B13/B12)</f>
        <v>3846.6952053983223</v>
      </c>
      <c r="D13" s="221">
        <f>C13/B13</f>
        <v>0.9941709121666652</v>
      </c>
      <c r="E13" s="770">
        <f>'MEEIA Targets'!J14</f>
        <v>2866.3999999999996</v>
      </c>
      <c r="F13" s="81">
        <f>C13</f>
        <v>3846.6952053983223</v>
      </c>
      <c r="G13" s="156">
        <f>F13/E13</f>
        <v>1.3419952572559037</v>
      </c>
      <c r="H13" s="674"/>
      <c r="I13" s="458"/>
      <c r="J13" s="117"/>
      <c r="K13"/>
      <c r="L13"/>
      <c r="M13"/>
      <c r="N13"/>
      <c r="O13"/>
      <c r="P13"/>
      <c r="Q13"/>
      <c r="R13"/>
      <c r="S13"/>
      <c r="V13" s="5"/>
      <c r="W13" s="5"/>
    </row>
    <row r="14" spans="1:23" s="5" customFormat="1" ht="13.5" customHeight="1">
      <c r="A14" s="155"/>
      <c r="B14" s="81"/>
      <c r="C14" s="81"/>
      <c r="D14" s="156"/>
      <c r="E14" s="453"/>
      <c r="F14" s="453"/>
      <c r="G14" s="453"/>
      <c r="H14" s="453"/>
      <c r="I14" s="458"/>
      <c r="J14" s="116"/>
      <c r="K14"/>
      <c r="L14"/>
      <c r="M14"/>
      <c r="N14"/>
      <c r="O14"/>
      <c r="P14"/>
      <c r="Q14"/>
      <c r="R14"/>
      <c r="S14"/>
    </row>
    <row r="15" spans="1:23" s="5" customFormat="1" ht="13.5" customHeight="1">
      <c r="A15" s="1131" t="s">
        <v>1157</v>
      </c>
      <c r="B15" s="81"/>
      <c r="C15" s="81"/>
      <c r="D15" s="156"/>
      <c r="E15" s="674"/>
      <c r="F15" s="674"/>
      <c r="G15" s="674"/>
      <c r="H15" s="674"/>
      <c r="I15" s="675"/>
      <c r="J15" s="116"/>
      <c r="K15"/>
      <c r="L15"/>
      <c r="M15"/>
      <c r="N15"/>
      <c r="O15"/>
      <c r="P15"/>
      <c r="Q15"/>
      <c r="R15"/>
      <c r="S15"/>
    </row>
    <row r="16" spans="1:23" s="1139" customFormat="1" ht="13.5" customHeight="1">
      <c r="A16" s="1131"/>
      <c r="B16" s="81"/>
      <c r="C16" s="81"/>
      <c r="D16" s="156"/>
      <c r="E16" s="1135"/>
      <c r="F16" s="1135"/>
      <c r="G16" s="1135"/>
      <c r="H16" s="1135"/>
      <c r="I16" s="1136"/>
      <c r="J16" s="899"/>
      <c r="K16" s="1124"/>
      <c r="L16" s="1124"/>
      <c r="M16" s="1124"/>
      <c r="N16" s="1124"/>
      <c r="O16" s="1124"/>
      <c r="P16" s="1124"/>
      <c r="Q16" s="1124"/>
      <c r="R16" s="1124"/>
      <c r="S16" s="1124"/>
    </row>
    <row r="17" spans="1:32" s="5" customFormat="1" ht="13.5" customHeight="1">
      <c r="A17" s="155"/>
      <c r="B17" s="81"/>
      <c r="C17" s="81"/>
      <c r="D17" s="156"/>
      <c r="E17" s="674"/>
      <c r="F17" s="674"/>
      <c r="G17" s="674"/>
      <c r="H17" s="674"/>
      <c r="I17" s="675"/>
      <c r="J17" s="116"/>
      <c r="K17"/>
      <c r="L17"/>
      <c r="M17"/>
      <c r="N17"/>
      <c r="O17"/>
      <c r="P17"/>
      <c r="Q17"/>
      <c r="R17"/>
      <c r="S17"/>
    </row>
    <row r="18" spans="1:32" s="5" customFormat="1" ht="13.5" customHeight="1">
      <c r="A18" s="1438" t="s">
        <v>78</v>
      </c>
      <c r="B18" s="1438"/>
      <c r="C18" s="1438"/>
      <c r="D18" s="1438"/>
      <c r="E18" s="453"/>
      <c r="F18" s="453"/>
      <c r="G18" s="453"/>
      <c r="H18" s="458"/>
      <c r="I18" s="458"/>
      <c r="J18" s="119"/>
      <c r="K18"/>
      <c r="L18"/>
      <c r="M18"/>
      <c r="N18"/>
      <c r="O18"/>
      <c r="P18"/>
      <c r="Q18"/>
      <c r="R18"/>
      <c r="S18"/>
    </row>
    <row r="19" spans="1:32" s="5" customFormat="1" ht="26.25" thickBot="1">
      <c r="A19" s="158" t="s">
        <v>37</v>
      </c>
      <c r="B19" s="142" t="s">
        <v>38</v>
      </c>
      <c r="C19" s="142" t="s">
        <v>39</v>
      </c>
      <c r="D19" s="142" t="s">
        <v>40</v>
      </c>
      <c r="E19" s="453"/>
      <c r="F19" s="458"/>
      <c r="G19" s="458"/>
      <c r="H19" s="458"/>
      <c r="I19" s="458"/>
      <c r="J19" s="119"/>
      <c r="K19"/>
      <c r="L19"/>
      <c r="M19"/>
      <c r="N19"/>
      <c r="O19"/>
      <c r="P19"/>
      <c r="Q19"/>
      <c r="R19"/>
      <c r="S19"/>
      <c r="V19" s="355"/>
    </row>
    <row r="20" spans="1:32" s="5" customFormat="1" ht="13.5" thickTop="1">
      <c r="A20" s="1565" t="s">
        <v>1223</v>
      </c>
      <c r="B20" s="1565"/>
      <c r="C20" s="1565"/>
      <c r="D20" s="1164">
        <v>1</v>
      </c>
      <c r="E20" s="458"/>
      <c r="F20" s="458"/>
      <c r="G20" s="458"/>
      <c r="H20" s="458"/>
      <c r="I20" s="458"/>
      <c r="J20" s="120"/>
      <c r="K20"/>
      <c r="L20"/>
      <c r="M20"/>
      <c r="N20"/>
      <c r="O20"/>
      <c r="P20"/>
      <c r="Q20"/>
      <c r="R20"/>
      <c r="S20"/>
      <c r="V20" s="355"/>
    </row>
    <row r="21" spans="1:32" s="5" customFormat="1">
      <c r="A21" s="351"/>
      <c r="B21" s="351"/>
      <c r="C21" s="351"/>
      <c r="D21" s="351"/>
      <c r="E21" s="675"/>
      <c r="F21" s="675"/>
      <c r="G21" s="675"/>
      <c r="H21" s="675"/>
      <c r="I21" s="675"/>
      <c r="J21" s="120"/>
      <c r="K21"/>
      <c r="L21"/>
      <c r="M21"/>
      <c r="N21"/>
      <c r="O21"/>
      <c r="P21"/>
      <c r="Q21"/>
      <c r="R21"/>
      <c r="S21"/>
      <c r="V21" s="355"/>
    </row>
    <row r="22" spans="1:32" s="5" customFormat="1">
      <c r="A22" s="351"/>
      <c r="B22" s="351"/>
      <c r="C22" s="351"/>
      <c r="D22" s="351"/>
      <c r="E22" s="675"/>
      <c r="F22" s="1245"/>
      <c r="G22" s="675"/>
      <c r="H22" s="675"/>
      <c r="I22" s="675"/>
      <c r="J22" s="120"/>
      <c r="K22"/>
      <c r="L22"/>
      <c r="M22"/>
      <c r="N22"/>
      <c r="O22"/>
      <c r="P22"/>
      <c r="Q22"/>
      <c r="R22"/>
      <c r="S22"/>
      <c r="V22" s="355"/>
    </row>
    <row r="23" spans="1:32" s="5" customFormat="1">
      <c r="A23" s="351"/>
      <c r="B23" s="351"/>
      <c r="C23" s="351"/>
      <c r="D23" s="351"/>
      <c r="E23" s="458"/>
      <c r="F23" s="458"/>
      <c r="G23" s="458"/>
      <c r="H23" s="458"/>
      <c r="I23" s="458"/>
      <c r="J23" s="120"/>
      <c r="K23"/>
      <c r="L23"/>
      <c r="M23"/>
      <c r="N23"/>
      <c r="O23"/>
      <c r="P23"/>
      <c r="Q23"/>
      <c r="R23"/>
      <c r="S23"/>
      <c r="V23" s="355"/>
    </row>
    <row r="24" spans="1:32" s="5" customFormat="1" ht="13.5" customHeight="1">
      <c r="A24" s="1586" t="s">
        <v>703</v>
      </c>
      <c r="B24" s="1586"/>
      <c r="C24" s="1586"/>
      <c r="D24" s="1586"/>
      <c r="E24" s="1586"/>
      <c r="F24" s="1586"/>
      <c r="G24" s="1586"/>
      <c r="H24" s="458"/>
      <c r="I24" s="458"/>
      <c r="J24" s="120"/>
      <c r="K24"/>
      <c r="L24"/>
      <c r="M24"/>
      <c r="N24"/>
      <c r="O24"/>
      <c r="P24"/>
      <c r="Q24"/>
      <c r="R24"/>
      <c r="S24"/>
      <c r="V24" s="355"/>
    </row>
    <row r="25" spans="1:32" s="5" customFormat="1" ht="51.75" thickBot="1">
      <c r="A25" s="771" t="s">
        <v>704</v>
      </c>
      <c r="B25" s="699" t="s">
        <v>1026</v>
      </c>
      <c r="C25" s="699" t="s">
        <v>706</v>
      </c>
      <c r="D25" s="699" t="s">
        <v>707</v>
      </c>
      <c r="E25" s="699" t="s">
        <v>708</v>
      </c>
      <c r="F25" s="699" t="s">
        <v>709</v>
      </c>
      <c r="G25" s="699" t="s">
        <v>710</v>
      </c>
      <c r="H25" s="458"/>
      <c r="I25" s="458"/>
      <c r="J25" s="120"/>
      <c r="K25"/>
      <c r="L25"/>
      <c r="M25"/>
      <c r="N25"/>
      <c r="O25"/>
      <c r="P25"/>
      <c r="Q25"/>
      <c r="R25"/>
      <c r="S25"/>
      <c r="T25"/>
      <c r="U25"/>
      <c r="V25" s="355"/>
      <c r="X25"/>
      <c r="Y25"/>
      <c r="Z25"/>
      <c r="AA25"/>
      <c r="AB25"/>
      <c r="AC25"/>
      <c r="AD25"/>
      <c r="AE25"/>
      <c r="AF25"/>
    </row>
    <row r="26" spans="1:32" s="5" customFormat="1" ht="13.5" thickTop="1">
      <c r="A26" s="350" t="s">
        <v>711</v>
      </c>
      <c r="B26" s="363">
        <v>-0.56799999999999995</v>
      </c>
      <c r="C26" s="364">
        <v>26763265</v>
      </c>
      <c r="D26" s="364">
        <f>-15189177.47*-1</f>
        <v>15189177.470000001</v>
      </c>
      <c r="E26" s="365">
        <v>266086.51</v>
      </c>
      <c r="F26" s="365">
        <f>D26-E26</f>
        <v>14923090.960000001</v>
      </c>
      <c r="G26" s="365">
        <f>F26*(B13/B12)</f>
        <v>3359.1278413922491</v>
      </c>
      <c r="H26" s="458"/>
      <c r="I26" s="458"/>
      <c r="J26" s="120"/>
      <c r="K26"/>
      <c r="L26"/>
      <c r="M26"/>
      <c r="N26"/>
      <c r="O26"/>
      <c r="P26"/>
      <c r="Q26"/>
      <c r="R26"/>
      <c r="S26"/>
      <c r="T26"/>
      <c r="U26"/>
      <c r="V26" s="355"/>
      <c r="X26"/>
      <c r="Y26"/>
      <c r="Z26"/>
      <c r="AA26"/>
      <c r="AB26"/>
      <c r="AC26"/>
      <c r="AD26"/>
      <c r="AE26"/>
      <c r="AF26"/>
    </row>
    <row r="27" spans="1:32" s="5" customFormat="1">
      <c r="A27" s="350" t="s">
        <v>712</v>
      </c>
      <c r="B27" s="363">
        <v>-0.48599999999999999</v>
      </c>
      <c r="C27" s="364">
        <v>2680741</v>
      </c>
      <c r="D27" s="364">
        <f>-1303885.99*-1</f>
        <v>1303885.99</v>
      </c>
      <c r="E27" s="365">
        <v>18128.900000000001</v>
      </c>
      <c r="F27" s="365">
        <f t="shared" ref="F27:F28" si="0">D27-E27</f>
        <v>1285757.0900000001</v>
      </c>
      <c r="G27" s="365">
        <f>F27*(B13/B12)</f>
        <v>289.41875713705895</v>
      </c>
      <c r="H27" s="458"/>
      <c r="I27" s="458"/>
      <c r="J27" s="120"/>
      <c r="K27"/>
      <c r="L27"/>
      <c r="M27"/>
      <c r="N27"/>
      <c r="O27"/>
      <c r="P27"/>
      <c r="Q27"/>
      <c r="R27"/>
      <c r="S27"/>
      <c r="T27"/>
      <c r="U27"/>
      <c r="V27" s="355"/>
      <c r="X27"/>
      <c r="Y27"/>
      <c r="Z27"/>
      <c r="AA27"/>
      <c r="AB27"/>
      <c r="AC27"/>
      <c r="AD27"/>
      <c r="AE27"/>
      <c r="AF27"/>
    </row>
    <row r="28" spans="1:32" s="5" customFormat="1">
      <c r="A28" s="349" t="s">
        <v>713</v>
      </c>
      <c r="B28" s="366">
        <v>-0.23</v>
      </c>
      <c r="C28" s="367">
        <v>3830020</v>
      </c>
      <c r="D28" s="367">
        <f>-880149.72*-1</f>
        <v>880149.72</v>
      </c>
      <c r="E28" s="368">
        <v>-134.93</v>
      </c>
      <c r="F28" s="368">
        <f t="shared" si="0"/>
        <v>880284.65</v>
      </c>
      <c r="G28" s="368">
        <f>F28*(B13/B12)</f>
        <v>198.14853934021932</v>
      </c>
      <c r="H28" s="458"/>
      <c r="I28" s="458"/>
      <c r="J28" s="120"/>
      <c r="K28"/>
      <c r="L28" s="1454" t="s">
        <v>162</v>
      </c>
      <c r="M28" s="1454"/>
      <c r="N28" s="1454"/>
      <c r="O28" s="1454"/>
      <c r="P28" s="1454"/>
      <c r="Q28" s="1454"/>
      <c r="R28" s="1454"/>
      <c r="S28"/>
      <c r="T28"/>
      <c r="U28"/>
      <c r="V28" s="355"/>
      <c r="X28"/>
      <c r="Y28"/>
      <c r="Z28"/>
      <c r="AA28"/>
      <c r="AB28"/>
      <c r="AC28"/>
      <c r="AD28"/>
      <c r="AE28"/>
      <c r="AF28"/>
    </row>
    <row r="29" spans="1:32" s="5" customFormat="1" ht="13.5" thickBot="1">
      <c r="A29" s="335" t="s">
        <v>69</v>
      </c>
      <c r="B29" s="334"/>
      <c r="C29" s="333"/>
      <c r="D29" s="334">
        <f>SUM(D26:D28)</f>
        <v>17373213.18</v>
      </c>
      <c r="E29" s="334">
        <v>284080.48</v>
      </c>
      <c r="F29" s="334">
        <f>SUM(F26:F28)</f>
        <v>17089132.699999999</v>
      </c>
      <c r="G29" s="334">
        <f>SUM(G26:G28)</f>
        <v>3846.6951378695276</v>
      </c>
      <c r="H29" s="458"/>
      <c r="I29" s="458"/>
      <c r="J29" s="120"/>
      <c r="K29"/>
      <c r="L29"/>
      <c r="M29"/>
      <c r="N29"/>
      <c r="O29"/>
      <c r="P29"/>
      <c r="Q29"/>
      <c r="R29"/>
      <c r="S29"/>
      <c r="T29"/>
      <c r="U29"/>
      <c r="X29"/>
      <c r="Y29"/>
      <c r="Z29"/>
      <c r="AA29"/>
      <c r="AB29"/>
      <c r="AC29"/>
      <c r="AD29"/>
      <c r="AE29"/>
      <c r="AF29"/>
    </row>
    <row r="30" spans="1:32" s="5" customFormat="1" ht="13.5" thickTop="1">
      <c r="A30" s="678"/>
      <c r="B30" s="194"/>
      <c r="C30" s="670"/>
      <c r="D30" s="194"/>
      <c r="E30" s="194"/>
      <c r="F30" s="194"/>
      <c r="G30" s="400"/>
      <c r="H30" s="675"/>
      <c r="I30" s="675"/>
      <c r="J30" s="120"/>
      <c r="K30"/>
      <c r="L30"/>
      <c r="M30"/>
      <c r="N30"/>
      <c r="O30"/>
      <c r="P30"/>
      <c r="Q30"/>
      <c r="R30"/>
      <c r="S30"/>
      <c r="T30"/>
      <c r="U30"/>
      <c r="X30"/>
      <c r="Y30"/>
      <c r="Z30"/>
      <c r="AA30"/>
      <c r="AB30"/>
      <c r="AC30"/>
      <c r="AD30"/>
      <c r="AE30"/>
      <c r="AF30"/>
    </row>
    <row r="31" spans="1:32" s="5" customFormat="1">
      <c r="A31" s="183" t="s">
        <v>799</v>
      </c>
      <c r="B31" s="351"/>
      <c r="C31" s="351"/>
      <c r="D31" s="351"/>
      <c r="E31" s="458"/>
      <c r="F31" s="458"/>
      <c r="G31" s="458"/>
      <c r="H31" s="458"/>
      <c r="I31" s="458"/>
      <c r="J31" s="120"/>
      <c r="K31"/>
      <c r="L31"/>
      <c r="M31"/>
      <c r="N31"/>
      <c r="O31"/>
      <c r="P31"/>
      <c r="Q31"/>
      <c r="R31"/>
      <c r="S31"/>
    </row>
    <row r="32" spans="1:32" s="5" customFormat="1">
      <c r="A32" s="183" t="s">
        <v>1028</v>
      </c>
      <c r="B32" s="351"/>
      <c r="C32" s="351"/>
      <c r="D32" s="351"/>
      <c r="E32" s="458"/>
      <c r="F32" s="458"/>
      <c r="G32" s="458"/>
      <c r="H32" s="458"/>
      <c r="I32" s="458"/>
      <c r="J32" s="120"/>
      <c r="K32"/>
      <c r="L32"/>
      <c r="M32"/>
      <c r="N32"/>
      <c r="O32"/>
      <c r="P32"/>
      <c r="Q32"/>
      <c r="R32"/>
      <c r="S32"/>
    </row>
    <row r="33" spans="1:32" s="5" customFormat="1">
      <c r="A33" s="544" t="s">
        <v>1027</v>
      </c>
      <c r="B33" s="351"/>
      <c r="C33" s="351"/>
      <c r="D33" s="351"/>
      <c r="E33" s="458"/>
      <c r="F33" s="458"/>
      <c r="G33" s="458"/>
      <c r="H33" s="458"/>
      <c r="I33" s="458"/>
      <c r="J33" s="120"/>
      <c r="K33"/>
      <c r="L33"/>
      <c r="M33"/>
      <c r="N33"/>
      <c r="O33"/>
      <c r="P33"/>
      <c r="Q33"/>
      <c r="R33"/>
      <c r="S33"/>
    </row>
    <row r="34" spans="1:32" s="5" customFormat="1" ht="13.5" customHeight="1">
      <c r="A34" s="351"/>
      <c r="B34" s="351"/>
      <c r="C34" s="351"/>
      <c r="D34" s="351"/>
      <c r="E34" s="458"/>
      <c r="F34" s="458"/>
      <c r="G34" s="458"/>
      <c r="H34" s="458"/>
      <c r="I34" s="458"/>
      <c r="J34" s="120"/>
      <c r="K34"/>
      <c r="L34"/>
      <c r="M34"/>
      <c r="N34"/>
      <c r="O34"/>
      <c r="P34"/>
      <c r="Q34"/>
      <c r="R34"/>
      <c r="S34"/>
    </row>
    <row r="35" spans="1:32" s="5" customFormat="1" ht="13.5" customHeight="1">
      <c r="A35" s="351"/>
      <c r="B35" s="351"/>
      <c r="C35" s="351"/>
      <c r="D35" s="351"/>
      <c r="E35" s="458"/>
      <c r="F35" s="458"/>
      <c r="G35" s="458"/>
      <c r="H35" s="458"/>
      <c r="I35" s="458"/>
      <c r="J35" s="116"/>
      <c r="K35"/>
      <c r="L35"/>
      <c r="M35"/>
      <c r="N35"/>
      <c r="O35"/>
      <c r="P35"/>
      <c r="Q35"/>
      <c r="R35"/>
      <c r="S35"/>
    </row>
    <row r="36" spans="1:32" s="5" customFormat="1" ht="13.5" customHeight="1">
      <c r="A36" s="159"/>
      <c r="B36" s="143"/>
      <c r="C36" s="159"/>
      <c r="D36" s="159"/>
      <c r="E36" s="458"/>
      <c r="F36" s="458"/>
      <c r="G36" s="458"/>
      <c r="H36" s="458"/>
      <c r="I36" s="458"/>
      <c r="J36" s="736"/>
      <c r="K36"/>
      <c r="L36"/>
      <c r="M36"/>
      <c r="N36"/>
      <c r="O36"/>
      <c r="P36"/>
      <c r="Q36"/>
      <c r="R36"/>
      <c r="S36"/>
    </row>
    <row r="37" spans="1:32" ht="5.25" customHeight="1">
      <c r="A37" s="1497"/>
      <c r="B37" s="1497"/>
      <c r="C37" s="1497"/>
      <c r="D37" s="1497"/>
      <c r="E37" s="1497"/>
      <c r="F37" s="1497"/>
      <c r="G37" s="1497"/>
      <c r="H37" s="1497"/>
      <c r="I37" s="1497"/>
      <c r="J37" s="138"/>
      <c r="K37"/>
      <c r="L37"/>
      <c r="M37"/>
      <c r="N37"/>
      <c r="O37"/>
      <c r="P37"/>
      <c r="Q37"/>
      <c r="R37"/>
      <c r="S37"/>
      <c r="T37" s="5"/>
      <c r="U37" s="5"/>
      <c r="V37" s="5"/>
      <c r="W37" s="5"/>
      <c r="X37" s="5"/>
      <c r="Y37" s="5"/>
      <c r="Z37" s="5"/>
      <c r="AA37" s="5"/>
      <c r="AB37" s="5"/>
      <c r="AC37" s="5"/>
      <c r="AD37" s="5"/>
      <c r="AE37" s="5"/>
      <c r="AF37" s="5"/>
    </row>
    <row r="38" spans="1:32">
      <c r="A38" s="160"/>
      <c r="B38" s="160"/>
      <c r="C38" s="160"/>
      <c r="D38" s="160"/>
      <c r="E38" s="160"/>
      <c r="F38" s="160"/>
      <c r="G38" s="160"/>
      <c r="H38" s="160"/>
      <c r="I38" s="160"/>
      <c r="J38" s="116"/>
      <c r="K38"/>
      <c r="L38"/>
      <c r="M38"/>
      <c r="N38"/>
      <c r="O38"/>
      <c r="P38"/>
      <c r="Q38"/>
      <c r="R38"/>
      <c r="S38"/>
      <c r="T38" s="5"/>
      <c r="U38" s="5"/>
      <c r="V38" s="5"/>
      <c r="W38" s="5"/>
      <c r="X38" s="5"/>
      <c r="Y38" s="5"/>
      <c r="Z38" s="5"/>
      <c r="AA38" s="5"/>
      <c r="AB38" s="5"/>
      <c r="AC38" s="5"/>
      <c r="AD38" s="5"/>
      <c r="AE38" s="5"/>
      <c r="AF38" s="5"/>
    </row>
    <row r="39" spans="1:32" ht="13.5" customHeight="1">
      <c r="A39" s="1460" t="s">
        <v>1155</v>
      </c>
      <c r="B39" s="1460"/>
      <c r="C39" s="1460"/>
      <c r="D39" s="1460"/>
      <c r="E39" s="1460"/>
      <c r="F39" s="1460"/>
      <c r="G39" s="458"/>
      <c r="H39" s="458"/>
      <c r="I39" s="458"/>
      <c r="J39" s="117"/>
      <c r="K39"/>
      <c r="L39"/>
      <c r="M39"/>
      <c r="N39"/>
      <c r="O39"/>
      <c r="P39"/>
      <c r="Q39"/>
      <c r="R39"/>
      <c r="S39"/>
      <c r="T39" s="5"/>
      <c r="U39" s="5"/>
      <c r="V39" s="5"/>
      <c r="W39" s="5"/>
      <c r="X39" s="5"/>
      <c r="Y39" s="5"/>
      <c r="Z39" s="5"/>
      <c r="AA39" s="5"/>
      <c r="AB39" s="5"/>
      <c r="AC39" s="5"/>
      <c r="AD39" s="5"/>
      <c r="AE39" s="5"/>
      <c r="AF39" s="5"/>
    </row>
    <row r="40" spans="1:32" ht="13.5" customHeight="1">
      <c r="A40" s="1460"/>
      <c r="B40" s="1460"/>
      <c r="C40" s="1460"/>
      <c r="D40" s="1460"/>
      <c r="E40" s="1460"/>
      <c r="F40" s="1460"/>
      <c r="G40" s="675"/>
      <c r="H40" s="675"/>
      <c r="I40" s="675"/>
      <c r="J40" s="117"/>
      <c r="K40"/>
      <c r="L40"/>
      <c r="M40"/>
      <c r="N40"/>
      <c r="O40"/>
      <c r="P40"/>
      <c r="Q40"/>
      <c r="R40"/>
      <c r="S40"/>
      <c r="T40" s="5"/>
      <c r="U40" s="5"/>
      <c r="V40" s="5"/>
      <c r="W40" s="5"/>
      <c r="X40" s="5"/>
      <c r="Y40" s="5"/>
      <c r="Z40" s="5"/>
      <c r="AA40" s="5"/>
      <c r="AB40" s="5"/>
      <c r="AC40" s="5"/>
      <c r="AD40" s="5"/>
      <c r="AE40" s="5"/>
      <c r="AF40" s="5"/>
    </row>
    <row r="41" spans="1:32" ht="13.5" customHeight="1">
      <c r="A41" s="1496" t="s">
        <v>714</v>
      </c>
      <c r="B41" s="1496"/>
      <c r="C41" s="1496"/>
      <c r="D41" s="1496"/>
      <c r="E41" s="1496"/>
      <c r="F41" s="1496"/>
      <c r="G41" s="451"/>
      <c r="H41" s="451"/>
      <c r="I41" s="451"/>
      <c r="J41" s="118"/>
      <c r="K41"/>
      <c r="L41"/>
      <c r="M41"/>
      <c r="N41"/>
      <c r="O41"/>
      <c r="P41"/>
      <c r="Q41"/>
      <c r="R41"/>
      <c r="S41"/>
      <c r="T41" s="5"/>
      <c r="U41" s="5"/>
      <c r="V41" s="5"/>
      <c r="W41" s="5"/>
      <c r="X41" s="5"/>
      <c r="Y41" s="5"/>
      <c r="Z41" s="5"/>
      <c r="AA41" s="5"/>
      <c r="AB41" s="5"/>
      <c r="AC41" s="5"/>
      <c r="AD41" s="5"/>
      <c r="AE41" s="5"/>
      <c r="AF41" s="5"/>
    </row>
    <row r="42" spans="1:32" ht="13.5" customHeight="1" thickBot="1">
      <c r="A42" s="1450" t="s">
        <v>704</v>
      </c>
      <c r="B42" s="1450" t="s">
        <v>715</v>
      </c>
      <c r="C42" s="1582" t="s">
        <v>716</v>
      </c>
      <c r="D42" s="1582"/>
      <c r="E42" s="1582" t="s">
        <v>717</v>
      </c>
      <c r="F42" s="1582"/>
      <c r="G42" s="7"/>
      <c r="H42" s="7"/>
      <c r="I42" s="7"/>
      <c r="J42" s="117"/>
      <c r="K42"/>
      <c r="L42"/>
      <c r="M42"/>
      <c r="N42"/>
      <c r="O42"/>
      <c r="P42"/>
      <c r="Q42"/>
      <c r="R42"/>
      <c r="S42"/>
      <c r="T42" s="5"/>
      <c r="U42" s="5"/>
      <c r="V42" s="5"/>
      <c r="W42" s="5"/>
      <c r="X42" s="5"/>
      <c r="Y42" s="5"/>
      <c r="Z42" s="5"/>
      <c r="AA42" s="5"/>
      <c r="AB42" s="5"/>
      <c r="AC42" s="5"/>
      <c r="AD42" s="5"/>
      <c r="AE42" s="5"/>
      <c r="AF42" s="5"/>
    </row>
    <row r="43" spans="1:32" s="5" customFormat="1" ht="13.35" customHeight="1" thickBot="1">
      <c r="A43" s="1580"/>
      <c r="B43" s="1580"/>
      <c r="C43" s="470" t="s">
        <v>718</v>
      </c>
      <c r="D43" s="470" t="s">
        <v>719</v>
      </c>
      <c r="E43" s="470" t="s">
        <v>718</v>
      </c>
      <c r="F43" s="470" t="s">
        <v>719</v>
      </c>
      <c r="G43" s="70"/>
      <c r="H43" s="70"/>
      <c r="I43" s="70"/>
      <c r="J43" s="116"/>
      <c r="K43"/>
      <c r="L43"/>
      <c r="M43"/>
      <c r="N43"/>
      <c r="O43"/>
      <c r="P43"/>
      <c r="Q43"/>
      <c r="R43"/>
      <c r="S43"/>
    </row>
    <row r="44" spans="1:32" s="5" customFormat="1" ht="13.35" customHeight="1" thickTop="1">
      <c r="A44" s="350" t="s">
        <v>720</v>
      </c>
      <c r="B44" t="s">
        <v>721</v>
      </c>
      <c r="C44" s="320">
        <v>94485</v>
      </c>
      <c r="D44" s="320">
        <v>12600</v>
      </c>
      <c r="E44" s="320">
        <v>2293847</v>
      </c>
      <c r="F44" s="320">
        <v>305407</v>
      </c>
      <c r="G44" s="37"/>
      <c r="H44" s="37"/>
      <c r="I44" s="37"/>
      <c r="J44" s="119"/>
      <c r="K44"/>
      <c r="L44"/>
      <c r="M44"/>
      <c r="N44"/>
      <c r="O44"/>
      <c r="P44"/>
      <c r="Q44"/>
      <c r="R44"/>
      <c r="S44"/>
    </row>
    <row r="45" spans="1:32" s="5" customFormat="1">
      <c r="A45" s="468"/>
      <c r="B45" t="s">
        <v>722</v>
      </c>
      <c r="C45" s="320">
        <v>94485</v>
      </c>
      <c r="D45" s="320">
        <v>12600</v>
      </c>
      <c r="E45" s="320">
        <v>2291591</v>
      </c>
      <c r="F45" s="320">
        <v>305142</v>
      </c>
      <c r="G45" s="37"/>
      <c r="H45" s="37"/>
      <c r="I45" s="37"/>
      <c r="J45" s="119"/>
      <c r="K45"/>
      <c r="L45"/>
      <c r="M45"/>
      <c r="N45"/>
      <c r="O45"/>
      <c r="P45"/>
      <c r="Q45"/>
      <c r="R45"/>
      <c r="S45"/>
    </row>
    <row r="46" spans="1:32" s="5" customFormat="1">
      <c r="A46" s="468"/>
      <c r="B46" t="s">
        <v>723</v>
      </c>
      <c r="C46" s="320">
        <v>94485</v>
      </c>
      <c r="D46" s="320">
        <v>12600</v>
      </c>
      <c r="E46" s="320">
        <v>2198350</v>
      </c>
      <c r="F46" s="320">
        <v>292712</v>
      </c>
      <c r="G46" s="37"/>
      <c r="H46" s="37"/>
      <c r="I46" s="37"/>
      <c r="J46" s="121"/>
      <c r="K46"/>
      <c r="L46"/>
      <c r="M46"/>
      <c r="N46"/>
      <c r="O46"/>
      <c r="P46"/>
      <c r="Q46"/>
      <c r="R46"/>
      <c r="S46"/>
    </row>
    <row r="47" spans="1:32" s="5" customFormat="1" ht="25.5">
      <c r="A47" s="468"/>
      <c r="B47" s="528" t="s">
        <v>724</v>
      </c>
      <c r="C47" s="320">
        <v>94485</v>
      </c>
      <c r="D47" s="320">
        <v>12600</v>
      </c>
      <c r="E47" s="320">
        <v>2070896</v>
      </c>
      <c r="F47" s="320">
        <v>275742</v>
      </c>
      <c r="G47" s="37"/>
      <c r="H47" s="37"/>
      <c r="I47" s="37"/>
      <c r="J47" s="121"/>
      <c r="K47"/>
      <c r="L47"/>
      <c r="M47"/>
      <c r="N47"/>
      <c r="O47"/>
      <c r="P47"/>
      <c r="Q47"/>
      <c r="R47"/>
      <c r="S47"/>
    </row>
    <row r="48" spans="1:32" s="5" customFormat="1" ht="25.5">
      <c r="A48" s="468"/>
      <c r="B48" s="528" t="s">
        <v>725</v>
      </c>
      <c r="C48" s="320">
        <v>94459</v>
      </c>
      <c r="D48" s="320">
        <v>12597</v>
      </c>
      <c r="E48" s="320">
        <v>2070362</v>
      </c>
      <c r="F48" s="320">
        <v>275684</v>
      </c>
      <c r="G48" s="37"/>
      <c r="H48" s="37"/>
      <c r="I48" s="37"/>
      <c r="J48" s="121"/>
      <c r="K48"/>
      <c r="L48" s="1454" t="s">
        <v>729</v>
      </c>
      <c r="M48" s="1454"/>
      <c r="N48" s="1454"/>
      <c r="O48" s="1454"/>
      <c r="P48" s="1454"/>
      <c r="Q48" s="1454"/>
      <c r="R48" s="1454"/>
      <c r="S48"/>
    </row>
    <row r="49" spans="1:19" s="5" customFormat="1" ht="25.5">
      <c r="A49" s="468"/>
      <c r="B49" s="528" t="s">
        <v>726</v>
      </c>
      <c r="C49" s="320">
        <v>75668</v>
      </c>
      <c r="D49" s="320">
        <v>10050</v>
      </c>
      <c r="E49" s="320">
        <v>1813233</v>
      </c>
      <c r="F49" s="320">
        <v>240819</v>
      </c>
      <c r="G49" s="37"/>
      <c r="H49" s="37"/>
      <c r="I49" s="37"/>
      <c r="J49" s="121"/>
      <c r="K49"/>
      <c r="L49"/>
      <c r="M49"/>
      <c r="N49"/>
      <c r="O49"/>
      <c r="P49"/>
      <c r="Q49"/>
      <c r="R49"/>
      <c r="S49"/>
    </row>
    <row r="50" spans="1:19" s="5" customFormat="1">
      <c r="A50" s="468"/>
      <c r="B50" t="s">
        <v>727</v>
      </c>
      <c r="C50" s="320">
        <v>75668</v>
      </c>
      <c r="D50" s="320">
        <v>10050</v>
      </c>
      <c r="E50" s="320">
        <v>1770724</v>
      </c>
      <c r="F50" s="320">
        <v>235245</v>
      </c>
      <c r="G50" s="37"/>
      <c r="H50" s="37"/>
      <c r="I50" s="37"/>
      <c r="J50" s="121"/>
      <c r="K50"/>
      <c r="L50"/>
      <c r="M50"/>
      <c r="N50"/>
      <c r="O50"/>
      <c r="P50"/>
      <c r="Q50"/>
      <c r="R50"/>
      <c r="S50"/>
    </row>
    <row r="51" spans="1:19" s="5" customFormat="1" ht="13.5" thickBot="1">
      <c r="A51" s="737"/>
      <c r="B51" s="737"/>
      <c r="C51" s="737"/>
      <c r="D51" s="737"/>
      <c r="E51" s="737"/>
      <c r="F51" s="737"/>
      <c r="G51" s="37"/>
      <c r="H51" s="37"/>
      <c r="I51" s="37"/>
      <c r="J51" s="121"/>
      <c r="K51"/>
      <c r="L51" s="776"/>
      <c r="M51" s="776"/>
      <c r="N51" s="776"/>
      <c r="O51" s="776"/>
      <c r="P51" s="776"/>
      <c r="Q51" s="776"/>
      <c r="R51" s="776"/>
      <c r="S51"/>
    </row>
    <row r="52" spans="1:19" s="5" customFormat="1">
      <c r="A52" s="350" t="s">
        <v>728</v>
      </c>
      <c r="B52" t="s">
        <v>721</v>
      </c>
      <c r="C52" s="320">
        <v>12600</v>
      </c>
      <c r="D52" s="320">
        <v>9999</v>
      </c>
      <c r="E52" s="320">
        <v>276604</v>
      </c>
      <c r="F52" s="320">
        <v>218638</v>
      </c>
      <c r="G52" s="37"/>
      <c r="H52" s="37"/>
      <c r="I52" s="37"/>
      <c r="J52" s="121"/>
      <c r="K52"/>
      <c r="L52"/>
      <c r="M52"/>
      <c r="N52"/>
      <c r="O52"/>
      <c r="P52"/>
      <c r="Q52"/>
      <c r="R52"/>
      <c r="S52"/>
    </row>
    <row r="53" spans="1:19" s="5" customFormat="1">
      <c r="A53" s="468"/>
      <c r="B53" t="s">
        <v>722</v>
      </c>
      <c r="C53" s="320">
        <v>12600</v>
      </c>
      <c r="D53" s="320">
        <v>9999</v>
      </c>
      <c r="E53" s="320">
        <v>276036</v>
      </c>
      <c r="F53" s="320">
        <v>218201</v>
      </c>
      <c r="G53" s="37"/>
      <c r="H53" s="37"/>
      <c r="I53" s="37"/>
      <c r="J53" s="121"/>
      <c r="K53"/>
      <c r="L53"/>
      <c r="M53"/>
      <c r="N53"/>
      <c r="O53"/>
      <c r="P53"/>
      <c r="Q53"/>
      <c r="R53"/>
      <c r="S53"/>
    </row>
    <row r="54" spans="1:19" s="5" customFormat="1">
      <c r="A54" s="468"/>
      <c r="B54" t="s">
        <v>723</v>
      </c>
      <c r="C54" s="320">
        <v>12600</v>
      </c>
      <c r="D54" s="320">
        <v>9999</v>
      </c>
      <c r="E54" s="320">
        <v>263672</v>
      </c>
      <c r="F54" s="320">
        <v>208397</v>
      </c>
      <c r="G54" s="37"/>
      <c r="H54" s="37"/>
      <c r="I54" s="37"/>
      <c r="J54" s="121"/>
      <c r="K54"/>
      <c r="L54"/>
      <c r="M54"/>
      <c r="N54"/>
      <c r="O54"/>
      <c r="P54"/>
      <c r="Q54"/>
      <c r="R54"/>
      <c r="S54"/>
    </row>
    <row r="55" spans="1:19" s="5" customFormat="1" ht="25.5">
      <c r="A55" s="468"/>
      <c r="B55" s="528" t="s">
        <v>724</v>
      </c>
      <c r="C55" s="320">
        <v>12600</v>
      </c>
      <c r="D55" s="320">
        <v>9999</v>
      </c>
      <c r="E55" s="320">
        <v>250678</v>
      </c>
      <c r="F55" s="320">
        <v>198188</v>
      </c>
      <c r="G55" s="37"/>
      <c r="H55" s="37"/>
      <c r="I55" s="37"/>
      <c r="J55" s="121"/>
      <c r="K55"/>
      <c r="L55"/>
      <c r="M55"/>
      <c r="N55"/>
      <c r="O55"/>
      <c r="P55"/>
      <c r="Q55"/>
      <c r="R55"/>
      <c r="S55"/>
    </row>
    <row r="56" spans="1:19" s="5" customFormat="1" ht="25.5">
      <c r="A56" s="468"/>
      <c r="B56" s="528" t="s">
        <v>725</v>
      </c>
      <c r="C56" s="320">
        <v>12594</v>
      </c>
      <c r="D56" s="320">
        <v>9995</v>
      </c>
      <c r="E56" s="320">
        <v>250563</v>
      </c>
      <c r="F56" s="320">
        <v>198124</v>
      </c>
      <c r="G56" s="37"/>
      <c r="H56" s="37"/>
      <c r="I56" s="37"/>
      <c r="J56" s="121"/>
      <c r="K56"/>
      <c r="L56"/>
      <c r="M56"/>
      <c r="N56"/>
      <c r="O56"/>
      <c r="P56"/>
      <c r="Q56"/>
      <c r="R56"/>
      <c r="S56"/>
    </row>
    <row r="57" spans="1:19" s="5" customFormat="1" ht="25.5">
      <c r="A57" s="468"/>
      <c r="B57" s="528" t="s">
        <v>726</v>
      </c>
      <c r="C57" s="320">
        <v>7987</v>
      </c>
      <c r="D57" s="320">
        <v>6287</v>
      </c>
      <c r="E57" s="320">
        <v>187536</v>
      </c>
      <c r="F57" s="320">
        <v>147404</v>
      </c>
      <c r="G57" s="37"/>
      <c r="H57" s="37"/>
      <c r="I57" s="37"/>
      <c r="J57" s="121"/>
      <c r="K57"/>
      <c r="L57"/>
      <c r="M57"/>
      <c r="N57"/>
      <c r="O57"/>
      <c r="P57"/>
      <c r="Q57"/>
      <c r="R57"/>
      <c r="S57"/>
    </row>
    <row r="58" spans="1:19" s="5" customFormat="1">
      <c r="A58" s="468"/>
      <c r="B58" t="s">
        <v>727</v>
      </c>
      <c r="C58" s="320">
        <v>7987</v>
      </c>
      <c r="D58" s="320">
        <v>6287</v>
      </c>
      <c r="E58" s="320">
        <v>181097</v>
      </c>
      <c r="F58" s="320">
        <v>142298</v>
      </c>
      <c r="G58" s="37"/>
      <c r="H58" s="37"/>
      <c r="I58" s="37"/>
      <c r="J58" s="121"/>
      <c r="K58"/>
      <c r="L58"/>
      <c r="M58"/>
      <c r="N58"/>
      <c r="O58"/>
      <c r="P58"/>
      <c r="Q58"/>
      <c r="R58"/>
      <c r="S58"/>
    </row>
    <row r="59" spans="1:19" s="5" customFormat="1" ht="13.5" thickBot="1">
      <c r="A59" s="738"/>
      <c r="B59" s="737"/>
      <c r="C59" s="737"/>
      <c r="D59" s="737"/>
      <c r="E59" s="737"/>
      <c r="F59" s="737"/>
      <c r="G59" s="37"/>
      <c r="H59" s="37"/>
      <c r="I59" s="37"/>
      <c r="J59" s="121"/>
      <c r="K59"/>
      <c r="L59"/>
      <c r="M59"/>
      <c r="N59"/>
      <c r="O59"/>
      <c r="P59"/>
      <c r="Q59"/>
      <c r="R59"/>
      <c r="S59"/>
    </row>
    <row r="60" spans="1:19" s="5" customFormat="1">
      <c r="A60" s="350" t="s">
        <v>730</v>
      </c>
      <c r="B60" t="s">
        <v>721</v>
      </c>
      <c r="C60" s="320">
        <v>18016</v>
      </c>
      <c r="D60" s="320">
        <v>11522</v>
      </c>
      <c r="E60" s="320">
        <v>395033</v>
      </c>
      <c r="F60" s="320">
        <v>252691</v>
      </c>
      <c r="G60" s="37"/>
      <c r="H60" s="37"/>
      <c r="I60" s="37"/>
      <c r="J60" s="121"/>
      <c r="K60"/>
      <c r="L60"/>
      <c r="M60"/>
      <c r="N60"/>
      <c r="O60"/>
      <c r="P60"/>
      <c r="Q60"/>
      <c r="R60"/>
      <c r="S60"/>
    </row>
    <row r="61" spans="1:19" s="5" customFormat="1">
      <c r="A61" s="468"/>
      <c r="B61" t="s">
        <v>722</v>
      </c>
      <c r="C61" s="320">
        <v>18016</v>
      </c>
      <c r="D61" s="320">
        <v>11522</v>
      </c>
      <c r="E61" s="320">
        <v>394305</v>
      </c>
      <c r="F61" s="320">
        <v>252199</v>
      </c>
      <c r="G61" s="37"/>
      <c r="H61" s="37"/>
      <c r="I61" s="37"/>
      <c r="J61" s="121"/>
      <c r="K61"/>
      <c r="L61"/>
      <c r="M61"/>
      <c r="N61"/>
      <c r="O61"/>
      <c r="P61"/>
      <c r="Q61"/>
      <c r="R61"/>
      <c r="S61"/>
    </row>
    <row r="62" spans="1:19" s="5" customFormat="1">
      <c r="A62" s="468"/>
      <c r="B62" t="s">
        <v>723</v>
      </c>
      <c r="C62" s="320">
        <v>18016</v>
      </c>
      <c r="D62" s="320">
        <v>11522</v>
      </c>
      <c r="E62" s="320">
        <v>376568</v>
      </c>
      <c r="F62" s="320">
        <v>240834</v>
      </c>
      <c r="G62" s="37"/>
      <c r="H62" s="37"/>
      <c r="I62" s="37"/>
      <c r="J62" s="121"/>
      <c r="K62"/>
      <c r="L62"/>
      <c r="M62"/>
      <c r="N62"/>
      <c r="O62"/>
      <c r="P62"/>
      <c r="Q62"/>
      <c r="R62"/>
      <c r="S62"/>
    </row>
    <row r="63" spans="1:19" s="5" customFormat="1" ht="25.5">
      <c r="A63" s="468"/>
      <c r="B63" s="528" t="s">
        <v>724</v>
      </c>
      <c r="C63" s="320">
        <v>18016</v>
      </c>
      <c r="D63" s="320">
        <v>11522</v>
      </c>
      <c r="E63" s="320">
        <v>350071</v>
      </c>
      <c r="F63" s="320">
        <v>223828</v>
      </c>
      <c r="G63" s="37"/>
      <c r="H63" s="37"/>
      <c r="I63" s="37"/>
      <c r="J63" s="121"/>
      <c r="K63"/>
      <c r="L63"/>
      <c r="M63"/>
      <c r="N63"/>
      <c r="O63"/>
      <c r="P63"/>
      <c r="Q63"/>
      <c r="R63"/>
      <c r="S63"/>
    </row>
    <row r="64" spans="1:19" s="5" customFormat="1" ht="25.5">
      <c r="A64" s="468"/>
      <c r="B64" s="528" t="s">
        <v>725</v>
      </c>
      <c r="C64" s="320">
        <v>18001</v>
      </c>
      <c r="D64" s="320">
        <v>11509</v>
      </c>
      <c r="E64" s="320">
        <v>349872</v>
      </c>
      <c r="F64" s="320">
        <v>223645</v>
      </c>
      <c r="G64" s="37"/>
      <c r="H64" s="37"/>
      <c r="I64" s="37"/>
      <c r="J64" s="121"/>
      <c r="K64"/>
      <c r="L64"/>
      <c r="M64"/>
      <c r="N64"/>
      <c r="O64"/>
      <c r="P64"/>
      <c r="Q64"/>
      <c r="R64"/>
      <c r="S64"/>
    </row>
    <row r="65" spans="1:21" s="5" customFormat="1" ht="25.5">
      <c r="A65" s="468"/>
      <c r="B65" s="528" t="s">
        <v>726</v>
      </c>
      <c r="C65" s="320">
        <v>16273</v>
      </c>
      <c r="D65" s="320">
        <v>10423</v>
      </c>
      <c r="E65" s="320">
        <v>326120</v>
      </c>
      <c r="F65" s="320">
        <v>208686</v>
      </c>
      <c r="G65" s="37"/>
      <c r="H65" s="37"/>
      <c r="I65" s="37"/>
      <c r="J65" s="121"/>
      <c r="K65"/>
      <c r="L65" s="1454" t="s">
        <v>732</v>
      </c>
      <c r="M65" s="1454"/>
      <c r="N65" s="1454"/>
      <c r="O65" s="1454"/>
      <c r="P65" s="1454"/>
      <c r="Q65" s="1454"/>
      <c r="R65" s="1454"/>
      <c r="S65"/>
    </row>
    <row r="66" spans="1:21" s="5" customFormat="1">
      <c r="A66" s="468"/>
      <c r="B66" t="s">
        <v>727</v>
      </c>
      <c r="C66" s="320">
        <v>16273</v>
      </c>
      <c r="D66" s="320">
        <v>10423</v>
      </c>
      <c r="E66" s="320">
        <v>316462</v>
      </c>
      <c r="F66" s="320">
        <v>202532</v>
      </c>
      <c r="G66" s="37"/>
      <c r="H66" s="37"/>
      <c r="I66" s="37"/>
      <c r="J66" s="121"/>
      <c r="K66"/>
      <c r="L66"/>
      <c r="M66"/>
      <c r="N66"/>
      <c r="O66"/>
      <c r="P66"/>
      <c r="Q66"/>
      <c r="R66"/>
      <c r="S66"/>
    </row>
    <row r="67" spans="1:21" s="5" customFormat="1" ht="13.5" thickBot="1">
      <c r="A67" s="737"/>
      <c r="B67" s="737"/>
      <c r="C67" s="737"/>
      <c r="D67" s="737"/>
      <c r="E67" s="737"/>
      <c r="F67" s="737"/>
      <c r="G67" s="37"/>
      <c r="H67" s="37"/>
      <c r="I67" s="37"/>
      <c r="J67" s="121"/>
      <c r="K67"/>
      <c r="L67"/>
      <c r="M67"/>
      <c r="N67"/>
      <c r="O67"/>
      <c r="P67"/>
      <c r="Q67"/>
      <c r="R67"/>
      <c r="S67"/>
    </row>
    <row r="68" spans="1:21" s="5" customFormat="1">
      <c r="A68" s="324"/>
      <c r="B68" s="324"/>
      <c r="C68" s="324"/>
      <c r="D68" s="324"/>
      <c r="E68" s="324"/>
      <c r="F68" s="324"/>
      <c r="G68" s="37"/>
      <c r="H68" s="37"/>
      <c r="I68" s="37"/>
      <c r="J68" s="121"/>
      <c r="K68"/>
      <c r="L68" s="776"/>
      <c r="M68" s="776"/>
      <c r="N68" s="776"/>
      <c r="O68" s="776"/>
      <c r="P68" s="776"/>
      <c r="Q68" s="776"/>
      <c r="R68" s="776"/>
      <c r="S68"/>
    </row>
    <row r="69" spans="1:21" s="5" customFormat="1">
      <c r="A69" s="183" t="s">
        <v>799</v>
      </c>
      <c r="B69" s="324"/>
      <c r="C69" s="444"/>
      <c r="D69" s="444"/>
      <c r="E69" s="37"/>
      <c r="F69" s="37"/>
      <c r="G69" s="37"/>
      <c r="H69" s="37"/>
      <c r="I69" s="37"/>
      <c r="J69" s="121"/>
      <c r="K69"/>
      <c r="L69"/>
      <c r="M69"/>
      <c r="N69"/>
      <c r="O69"/>
      <c r="P69"/>
      <c r="Q69"/>
      <c r="R69"/>
      <c r="S69"/>
    </row>
    <row r="70" spans="1:21" s="5" customFormat="1">
      <c r="A70" s="183"/>
      <c r="B70" s="324"/>
      <c r="C70" s="670"/>
      <c r="D70" s="670"/>
      <c r="E70" s="37"/>
      <c r="F70" s="37"/>
      <c r="G70" s="37"/>
      <c r="H70" s="37"/>
      <c r="I70" s="37"/>
      <c r="J70" s="121"/>
      <c r="K70"/>
      <c r="L70"/>
      <c r="M70"/>
      <c r="N70"/>
      <c r="O70"/>
      <c r="P70"/>
      <c r="Q70"/>
      <c r="R70"/>
      <c r="S70"/>
    </row>
    <row r="71" spans="1:21" s="5" customFormat="1">
      <c r="A71" s="183"/>
      <c r="B71" s="324"/>
      <c r="C71" s="670"/>
      <c r="D71" s="670"/>
      <c r="E71" s="37"/>
      <c r="F71" s="37"/>
      <c r="G71" s="37"/>
      <c r="H71" s="37"/>
      <c r="I71" s="37"/>
      <c r="J71" s="121"/>
      <c r="K71"/>
      <c r="L71"/>
      <c r="M71"/>
      <c r="N71"/>
      <c r="O71"/>
      <c r="P71"/>
      <c r="Q71"/>
      <c r="R71"/>
      <c r="S71"/>
    </row>
    <row r="72" spans="1:21" s="5" customFormat="1">
      <c r="A72" s="183"/>
      <c r="B72" s="324"/>
      <c r="C72" s="444"/>
      <c r="D72" s="444"/>
      <c r="E72" s="37"/>
      <c r="F72" s="37"/>
      <c r="G72" s="37"/>
      <c r="H72" s="37"/>
      <c r="I72" s="37"/>
      <c r="J72" s="121"/>
      <c r="K72"/>
      <c r="L72"/>
      <c r="M72"/>
      <c r="N72"/>
      <c r="O72"/>
      <c r="P72"/>
      <c r="Q72"/>
      <c r="R72"/>
      <c r="S72"/>
    </row>
    <row r="73" spans="1:21" s="5" customFormat="1">
      <c r="A73" s="1438" t="s">
        <v>729</v>
      </c>
      <c r="B73" s="1438"/>
      <c r="C73" s="444"/>
      <c r="D73" s="444"/>
      <c r="E73" s="37"/>
      <c r="F73" s="37"/>
      <c r="G73" s="37"/>
      <c r="H73" s="37"/>
      <c r="I73" s="37"/>
      <c r="J73" s="121"/>
      <c r="K73"/>
      <c r="L73"/>
      <c r="M73"/>
      <c r="N73"/>
      <c r="O73"/>
      <c r="P73"/>
      <c r="Q73"/>
      <c r="R73"/>
      <c r="S73"/>
    </row>
    <row r="74" spans="1:21" s="5" customFormat="1" ht="39" thickBot="1">
      <c r="A74" s="1156" t="s">
        <v>1030</v>
      </c>
      <c r="B74" s="1156" t="s">
        <v>731</v>
      </c>
      <c r="C74" s="1163" t="s">
        <v>709</v>
      </c>
      <c r="D74" s="444"/>
      <c r="E74" s="37"/>
      <c r="F74" s="37"/>
      <c r="G74" s="37"/>
      <c r="H74" s="37"/>
      <c r="I74" s="37"/>
      <c r="J74" s="121"/>
      <c r="K74"/>
      <c r="L74"/>
      <c r="M74"/>
      <c r="N74"/>
      <c r="O74"/>
      <c r="P74"/>
      <c r="Q74"/>
      <c r="R74"/>
      <c r="S74"/>
    </row>
    <row r="75" spans="1:21" s="5" customFormat="1">
      <c r="A75" s="1157" t="s">
        <v>711</v>
      </c>
      <c r="B75" s="1158">
        <v>0.87</v>
      </c>
      <c r="C75" s="1159">
        <v>14923091</v>
      </c>
      <c r="D75" s="324"/>
      <c r="E75" s="444"/>
      <c r="F75" s="444"/>
      <c r="G75" s="37"/>
      <c r="H75" s="37"/>
      <c r="I75" s="37"/>
      <c r="J75" s="119"/>
      <c r="K75"/>
      <c r="L75"/>
      <c r="M75"/>
      <c r="N75"/>
      <c r="O75"/>
      <c r="P75"/>
      <c r="Q75"/>
      <c r="R75"/>
      <c r="S75"/>
      <c r="T75" s="30"/>
      <c r="U75" s="20"/>
    </row>
    <row r="76" spans="1:21" s="5" customFormat="1">
      <c r="A76" s="1157" t="s">
        <v>712</v>
      </c>
      <c r="B76" s="1158">
        <v>0.08</v>
      </c>
      <c r="C76" s="1159">
        <v>1285757</v>
      </c>
      <c r="D76" s="324"/>
      <c r="E76" s="444"/>
      <c r="F76" s="444"/>
      <c r="G76" s="37"/>
      <c r="H76" s="37"/>
      <c r="I76" s="37"/>
      <c r="J76" s="119"/>
      <c r="K76"/>
      <c r="L76" s="776"/>
      <c r="M76" s="776"/>
      <c r="N76" s="776"/>
      <c r="O76" s="776"/>
      <c r="P76" s="776"/>
      <c r="Q76" s="776"/>
      <c r="R76" s="776"/>
      <c r="S76"/>
      <c r="T76" s="30"/>
      <c r="U76" s="20"/>
    </row>
    <row r="77" spans="1:21" s="5" customFormat="1" ht="13.5" thickBot="1">
      <c r="A77" s="1160" t="s">
        <v>713</v>
      </c>
      <c r="B77" s="1162">
        <v>0.05</v>
      </c>
      <c r="C77" s="1161">
        <v>880285</v>
      </c>
      <c r="D77" s="324"/>
      <c r="E77" s="444"/>
      <c r="F77" s="444"/>
      <c r="G77" s="37"/>
      <c r="H77" s="37"/>
      <c r="I77" s="37"/>
      <c r="J77" s="119"/>
      <c r="K77"/>
      <c r="L77"/>
      <c r="M77"/>
      <c r="N77"/>
      <c r="O77"/>
      <c r="P77"/>
      <c r="Q77"/>
      <c r="R77"/>
      <c r="S77"/>
      <c r="T77" s="30"/>
      <c r="U77" s="20"/>
    </row>
    <row r="78" spans="1:21" s="5" customFormat="1">
      <c r="A78" s="183"/>
      <c r="B78" s="324"/>
      <c r="C78" s="444"/>
      <c r="D78" s="444"/>
      <c r="E78" s="37"/>
      <c r="F78" s="37"/>
      <c r="G78" s="37"/>
      <c r="H78" s="37"/>
      <c r="I78" s="37"/>
      <c r="J78" s="121"/>
      <c r="K78"/>
      <c r="L78"/>
      <c r="M78"/>
      <c r="N78"/>
      <c r="O78"/>
      <c r="P78"/>
      <c r="Q78"/>
      <c r="R78"/>
      <c r="S78"/>
    </row>
    <row r="79" spans="1:21" s="5" customFormat="1">
      <c r="A79" s="183"/>
      <c r="B79" s="324"/>
      <c r="C79" s="670"/>
      <c r="D79" s="670"/>
      <c r="E79" s="37"/>
      <c r="F79" s="37"/>
      <c r="G79" s="37"/>
      <c r="H79" s="37"/>
      <c r="I79" s="37"/>
      <c r="J79" s="121"/>
      <c r="K79"/>
      <c r="L79"/>
      <c r="M79"/>
      <c r="N79"/>
      <c r="O79"/>
      <c r="P79"/>
      <c r="Q79"/>
      <c r="R79"/>
      <c r="S79"/>
    </row>
    <row r="80" spans="1:21" s="5" customFormat="1">
      <c r="A80" s="468"/>
      <c r="B80" s="324"/>
      <c r="C80" s="444"/>
      <c r="D80" s="444"/>
      <c r="E80" s="37"/>
      <c r="F80" s="37"/>
      <c r="G80" s="37"/>
      <c r="H80" s="37"/>
      <c r="I80" s="37"/>
      <c r="J80" s="121"/>
      <c r="K80"/>
      <c r="L80"/>
      <c r="M80"/>
      <c r="N80"/>
      <c r="O80"/>
      <c r="P80"/>
      <c r="Q80"/>
      <c r="R80"/>
      <c r="S80"/>
    </row>
    <row r="81" spans="1:19" s="5" customFormat="1">
      <c r="A81" s="1496" t="s">
        <v>1211</v>
      </c>
      <c r="B81" s="1496"/>
      <c r="C81" s="1496"/>
      <c r="D81" s="1496"/>
      <c r="E81" s="1496"/>
      <c r="F81" s="37"/>
      <c r="G81" s="37"/>
      <c r="H81" s="37"/>
      <c r="I81" s="37"/>
      <c r="J81" s="121"/>
      <c r="K81"/>
      <c r="L81"/>
      <c r="M81"/>
      <c r="N81"/>
      <c r="O81"/>
      <c r="P81"/>
      <c r="Q81"/>
      <c r="R81"/>
      <c r="S81"/>
    </row>
    <row r="82" spans="1:19" s="5" customFormat="1" ht="39" thickBot="1">
      <c r="A82" s="325" t="s">
        <v>733</v>
      </c>
      <c r="B82" s="325" t="s">
        <v>734</v>
      </c>
      <c r="C82" s="325" t="s">
        <v>735</v>
      </c>
      <c r="D82" s="325" t="s">
        <v>736</v>
      </c>
      <c r="E82" s="325" t="s">
        <v>1142</v>
      </c>
      <c r="F82" s="37"/>
      <c r="G82" s="37"/>
      <c r="H82" s="37"/>
      <c r="I82" s="37"/>
      <c r="J82" s="121"/>
      <c r="K82"/>
      <c r="L82"/>
      <c r="M82"/>
      <c r="N82"/>
      <c r="O82"/>
      <c r="P82"/>
      <c r="Q82"/>
      <c r="R82"/>
      <c r="S82"/>
    </row>
    <row r="83" spans="1:19" s="5" customFormat="1" ht="13.5" thickTop="1">
      <c r="A83" s="348" t="s">
        <v>737</v>
      </c>
      <c r="B83" s="376">
        <v>33.25</v>
      </c>
      <c r="C83" s="546">
        <v>33.19</v>
      </c>
      <c r="D83" s="346">
        <v>0.81699999999999995</v>
      </c>
      <c r="E83" s="345" t="s">
        <v>738</v>
      </c>
      <c r="F83" s="37"/>
      <c r="G83" s="37"/>
      <c r="H83" s="37"/>
      <c r="I83" s="37"/>
      <c r="J83" s="121"/>
      <c r="K83"/>
      <c r="L83"/>
      <c r="M83"/>
      <c r="N83"/>
      <c r="O83"/>
      <c r="P83"/>
      <c r="Q83"/>
      <c r="R83"/>
      <c r="S83"/>
    </row>
    <row r="84" spans="1:19" s="5" customFormat="1">
      <c r="A84" s="347" t="s">
        <v>739</v>
      </c>
      <c r="B84" s="376">
        <v>30.48</v>
      </c>
      <c r="C84" s="546">
        <v>30.42</v>
      </c>
      <c r="D84" s="346">
        <v>0.79200000000000004</v>
      </c>
      <c r="E84" s="345" t="s">
        <v>738</v>
      </c>
      <c r="F84" s="37"/>
      <c r="G84" s="37"/>
      <c r="H84" s="37"/>
      <c r="I84" s="37"/>
      <c r="J84" s="121"/>
      <c r="K84"/>
      <c r="L84"/>
      <c r="M84"/>
      <c r="N84"/>
      <c r="O84"/>
      <c r="P84"/>
      <c r="Q84"/>
      <c r="R84"/>
      <c r="S84"/>
    </row>
    <row r="85" spans="1:19" s="5" customFormat="1">
      <c r="A85" s="347" t="s">
        <v>740</v>
      </c>
      <c r="B85" s="376">
        <v>23.78</v>
      </c>
      <c r="C85" s="546">
        <v>23.67</v>
      </c>
      <c r="D85" s="346">
        <v>0.61</v>
      </c>
      <c r="E85" s="345" t="s">
        <v>738</v>
      </c>
      <c r="F85" s="37"/>
      <c r="G85" s="37"/>
      <c r="H85" s="37"/>
      <c r="I85" s="37"/>
      <c r="J85" s="121"/>
      <c r="K85"/>
      <c r="L85"/>
      <c r="M85"/>
      <c r="N85"/>
      <c r="O85"/>
      <c r="P85"/>
      <c r="Q85"/>
      <c r="R85"/>
      <c r="S85"/>
    </row>
    <row r="86" spans="1:19" s="5" customFormat="1">
      <c r="A86" s="347" t="s">
        <v>741</v>
      </c>
      <c r="B86" s="376">
        <v>17.940000000000001</v>
      </c>
      <c r="C86" s="546">
        <v>17.940000000000001</v>
      </c>
      <c r="D86" s="346">
        <v>0.995</v>
      </c>
      <c r="E86" s="345" t="s">
        <v>738</v>
      </c>
      <c r="F86" s="37"/>
      <c r="G86" s="37"/>
      <c r="H86" s="37"/>
      <c r="I86" s="37"/>
      <c r="J86" s="121"/>
      <c r="K86"/>
      <c r="L86"/>
      <c r="M86"/>
      <c r="N86"/>
      <c r="O86"/>
      <c r="P86"/>
      <c r="Q86"/>
      <c r="R86"/>
      <c r="S86"/>
    </row>
    <row r="87" spans="1:19" s="5" customFormat="1">
      <c r="A87" s="347" t="s">
        <v>742</v>
      </c>
      <c r="B87" s="376">
        <v>21.11</v>
      </c>
      <c r="C87" s="546">
        <v>21.24</v>
      </c>
      <c r="D87" s="346">
        <v>0.55800000000000005</v>
      </c>
      <c r="E87" s="345" t="s">
        <v>738</v>
      </c>
      <c r="F87" s="37"/>
      <c r="G87" s="37"/>
      <c r="H87" s="37"/>
      <c r="I87" s="37"/>
      <c r="J87" s="121"/>
      <c r="K87"/>
      <c r="L87"/>
      <c r="M87"/>
      <c r="N87"/>
      <c r="O87"/>
      <c r="P87"/>
      <c r="Q87"/>
      <c r="R87"/>
      <c r="S87"/>
    </row>
    <row r="88" spans="1:19" s="5" customFormat="1">
      <c r="A88" s="347" t="s">
        <v>743</v>
      </c>
      <c r="B88" s="376">
        <v>26.16</v>
      </c>
      <c r="C88" s="546">
        <v>26.44</v>
      </c>
      <c r="D88" s="346">
        <v>0.39600000000000002</v>
      </c>
      <c r="E88" s="345" t="s">
        <v>738</v>
      </c>
      <c r="F88" s="37"/>
      <c r="G88" s="37"/>
      <c r="H88" s="37"/>
      <c r="I88" s="37"/>
      <c r="J88" s="121"/>
      <c r="K88"/>
      <c r="L88"/>
      <c r="M88"/>
      <c r="N88"/>
      <c r="O88"/>
      <c r="P88"/>
      <c r="Q88"/>
      <c r="R88"/>
      <c r="S88"/>
    </row>
    <row r="89" spans="1:19" s="5" customFormat="1">
      <c r="A89" s="347" t="s">
        <v>744</v>
      </c>
      <c r="B89" s="376">
        <v>29.58</v>
      </c>
      <c r="C89" s="546">
        <v>29.89</v>
      </c>
      <c r="D89" s="346">
        <v>0.434</v>
      </c>
      <c r="E89" s="345" t="s">
        <v>738</v>
      </c>
      <c r="F89" s="37"/>
      <c r="G89" s="37"/>
      <c r="H89" s="37"/>
      <c r="I89" s="37"/>
      <c r="J89" s="121"/>
      <c r="K89"/>
      <c r="L89"/>
      <c r="M89"/>
      <c r="N89"/>
      <c r="O89"/>
      <c r="P89"/>
      <c r="Q89"/>
      <c r="R89"/>
      <c r="S89"/>
    </row>
    <row r="90" spans="1:19" s="5" customFormat="1">
      <c r="A90" s="347" t="s">
        <v>745</v>
      </c>
      <c r="B90" s="376">
        <v>24.8</v>
      </c>
      <c r="C90" s="546">
        <v>25.01</v>
      </c>
      <c r="D90" s="346">
        <v>0.52300000000000002</v>
      </c>
      <c r="E90" s="345" t="s">
        <v>738</v>
      </c>
      <c r="F90" s="37"/>
      <c r="G90" s="37"/>
      <c r="H90" s="37"/>
      <c r="I90" s="37"/>
      <c r="J90" s="121"/>
      <c r="K90"/>
      <c r="L90"/>
      <c r="M90"/>
      <c r="N90"/>
      <c r="O90"/>
      <c r="P90"/>
      <c r="Q90"/>
      <c r="R90"/>
      <c r="S90"/>
    </row>
    <row r="91" spans="1:19" s="5" customFormat="1">
      <c r="A91" s="347" t="s">
        <v>746</v>
      </c>
      <c r="B91" s="376">
        <v>19.3</v>
      </c>
      <c r="C91" s="546">
        <v>19.420000000000002</v>
      </c>
      <c r="D91" s="346">
        <v>0.57899999999999996</v>
      </c>
      <c r="E91" s="345" t="s">
        <v>738</v>
      </c>
      <c r="F91" s="37"/>
      <c r="G91" s="37"/>
      <c r="H91" s="37"/>
      <c r="I91" s="37"/>
      <c r="J91" s="121"/>
      <c r="K91"/>
      <c r="L91"/>
      <c r="M91"/>
      <c r="N91"/>
      <c r="O91"/>
      <c r="P91"/>
      <c r="Q91"/>
      <c r="R91"/>
      <c r="S91"/>
    </row>
    <row r="92" spans="1:19" s="5" customFormat="1">
      <c r="A92" s="347" t="s">
        <v>747</v>
      </c>
      <c r="B92" s="376">
        <v>17.09</v>
      </c>
      <c r="C92" s="546">
        <v>17.170000000000002</v>
      </c>
      <c r="D92" s="346">
        <v>0.64800000000000002</v>
      </c>
      <c r="E92" s="345" t="s">
        <v>738</v>
      </c>
      <c r="F92" s="37"/>
      <c r="G92" s="37"/>
      <c r="H92" s="37"/>
      <c r="I92" s="37"/>
      <c r="J92" s="121"/>
      <c r="K92"/>
      <c r="L92"/>
      <c r="M92"/>
      <c r="N92"/>
      <c r="O92"/>
      <c r="P92"/>
      <c r="Q92"/>
      <c r="R92"/>
      <c r="S92"/>
    </row>
    <row r="93" spans="1:19" s="5" customFormat="1">
      <c r="A93" s="347" t="s">
        <v>748</v>
      </c>
      <c r="B93" s="376">
        <v>19.809999999999999</v>
      </c>
      <c r="C93" s="546">
        <v>19.855</v>
      </c>
      <c r="D93" s="346">
        <v>0.83099999999999996</v>
      </c>
      <c r="E93" s="345" t="s">
        <v>738</v>
      </c>
      <c r="F93" s="37"/>
      <c r="G93" s="37"/>
      <c r="H93" s="37"/>
      <c r="I93" s="37"/>
      <c r="J93" s="121"/>
      <c r="K93"/>
      <c r="L93"/>
      <c r="M93"/>
      <c r="N93"/>
      <c r="O93"/>
      <c r="P93"/>
      <c r="Q93"/>
      <c r="R93"/>
      <c r="S93"/>
    </row>
    <row r="94" spans="1:19" s="5" customFormat="1" ht="13.5" thickBot="1">
      <c r="A94" s="765" t="s">
        <v>749</v>
      </c>
      <c r="B94" s="766">
        <v>31.91</v>
      </c>
      <c r="C94" s="767">
        <v>31.89</v>
      </c>
      <c r="D94" s="768">
        <v>0.94</v>
      </c>
      <c r="E94" s="769" t="s">
        <v>738</v>
      </c>
      <c r="F94" s="37"/>
      <c r="G94" s="37"/>
      <c r="H94" s="37"/>
      <c r="I94" s="37"/>
      <c r="J94" s="121"/>
      <c r="K94"/>
      <c r="L94"/>
      <c r="M94"/>
      <c r="N94"/>
      <c r="O94"/>
      <c r="P94"/>
      <c r="Q94"/>
      <c r="R94"/>
      <c r="S94"/>
    </row>
    <row r="95" spans="1:19" s="5" customFormat="1">
      <c r="A95" s="347"/>
      <c r="B95" s="376"/>
      <c r="C95" s="546"/>
      <c r="D95" s="346"/>
      <c r="E95" s="345"/>
      <c r="F95" s="37"/>
      <c r="G95" s="37"/>
      <c r="H95" s="37"/>
      <c r="I95" s="37"/>
      <c r="J95" s="121"/>
      <c r="K95"/>
      <c r="L95"/>
      <c r="M95"/>
      <c r="N95"/>
      <c r="O95"/>
      <c r="P95"/>
      <c r="Q95"/>
      <c r="R95"/>
      <c r="S95"/>
    </row>
    <row r="96" spans="1:19" s="5" customFormat="1">
      <c r="A96" s="545" t="s">
        <v>1078</v>
      </c>
      <c r="B96" s="376"/>
      <c r="C96" s="546"/>
      <c r="D96" s="346"/>
      <c r="E96" s="345"/>
      <c r="F96" s="37"/>
      <c r="G96" s="37"/>
      <c r="H96" s="37"/>
      <c r="I96" s="37"/>
      <c r="J96" s="121"/>
      <c r="K96"/>
      <c r="L96"/>
      <c r="M96"/>
      <c r="N96"/>
      <c r="O96"/>
      <c r="P96"/>
      <c r="Q96"/>
      <c r="R96"/>
      <c r="S96"/>
    </row>
    <row r="97" spans="1:32" s="5" customFormat="1">
      <c r="A97" s="545" t="s">
        <v>1143</v>
      </c>
      <c r="B97" s="324"/>
      <c r="C97" s="444"/>
      <c r="D97" s="444"/>
      <c r="E97" s="37"/>
      <c r="F97" s="37"/>
      <c r="G97" s="37"/>
      <c r="H97" s="37"/>
      <c r="I97" s="37"/>
      <c r="J97" s="122"/>
      <c r="K97"/>
      <c r="L97"/>
      <c r="M97"/>
      <c r="N97"/>
      <c r="O97"/>
      <c r="P97"/>
      <c r="Q97"/>
      <c r="R97"/>
      <c r="S97"/>
    </row>
    <row r="98" spans="1:32" s="5" customFormat="1">
      <c r="A98" s="183" t="s">
        <v>799</v>
      </c>
      <c r="B98" s="324"/>
      <c r="C98" s="543"/>
      <c r="D98" s="543"/>
      <c r="E98" s="37"/>
      <c r="F98" s="37"/>
      <c r="G98" s="37"/>
      <c r="H98" s="37"/>
      <c r="I98" s="37"/>
      <c r="J98" s="120"/>
      <c r="K98"/>
      <c r="L98"/>
      <c r="M98"/>
      <c r="N98"/>
      <c r="O98"/>
      <c r="P98"/>
      <c r="Q98"/>
      <c r="R98"/>
      <c r="S98"/>
    </row>
    <row r="99" spans="1:32" s="5" customFormat="1">
      <c r="A99" s="183"/>
      <c r="B99" s="324"/>
      <c r="C99" s="670"/>
      <c r="D99" s="670"/>
      <c r="E99" s="37"/>
      <c r="F99" s="37"/>
      <c r="G99" s="37"/>
      <c r="H99" s="37"/>
      <c r="I99" s="37"/>
      <c r="J99" s="120"/>
      <c r="K99"/>
      <c r="L99"/>
      <c r="M99"/>
      <c r="N99"/>
      <c r="O99"/>
      <c r="P99"/>
      <c r="Q99"/>
      <c r="R99"/>
      <c r="S99"/>
    </row>
    <row r="100" spans="1:32" s="5" customFormat="1">
      <c r="A100" s="183"/>
      <c r="B100" s="324"/>
      <c r="C100" s="670"/>
      <c r="D100" s="670"/>
      <c r="E100" s="37"/>
      <c r="F100" s="37"/>
      <c r="G100" s="37"/>
      <c r="H100" s="37"/>
      <c r="I100" s="37"/>
      <c r="J100" s="120"/>
      <c r="K100"/>
      <c r="L100"/>
      <c r="M100"/>
      <c r="N100"/>
      <c r="O100"/>
      <c r="P100"/>
      <c r="Q100"/>
      <c r="R100"/>
      <c r="S100"/>
    </row>
    <row r="101" spans="1:32" s="5" customFormat="1">
      <c r="A101" s="468"/>
      <c r="B101" s="324"/>
      <c r="C101" s="444"/>
      <c r="D101" s="444"/>
      <c r="E101" s="37"/>
      <c r="F101" s="37"/>
      <c r="G101" s="37"/>
      <c r="H101" s="37"/>
      <c r="I101" s="37"/>
      <c r="J101" s="119"/>
      <c r="K101"/>
      <c r="L101"/>
      <c r="M101"/>
      <c r="N101"/>
      <c r="O101"/>
      <c r="P101"/>
      <c r="Q101"/>
      <c r="R101"/>
      <c r="S101"/>
    </row>
    <row r="102" spans="1:32" s="5" customFormat="1">
      <c r="A102" s="1495" t="s">
        <v>1029</v>
      </c>
      <c r="B102" s="1495"/>
      <c r="C102" s="1495"/>
      <c r="D102" s="1495"/>
      <c r="E102" s="1495"/>
      <c r="F102" s="37"/>
      <c r="G102" s="37"/>
      <c r="H102" s="37"/>
      <c r="I102" s="37"/>
      <c r="J102" s="119"/>
      <c r="K102"/>
      <c r="L102"/>
      <c r="M102"/>
      <c r="N102"/>
      <c r="O102"/>
      <c r="P102"/>
      <c r="Q102"/>
      <c r="R102"/>
      <c r="S102"/>
      <c r="V102" s="438"/>
      <c r="W102" s="438"/>
    </row>
    <row r="103" spans="1:32" s="5" customFormat="1" ht="26.25" thickBot="1">
      <c r="A103" s="470" t="s">
        <v>1030</v>
      </c>
      <c r="B103" s="470" t="s">
        <v>751</v>
      </c>
      <c r="C103" s="470" t="s">
        <v>752</v>
      </c>
      <c r="D103" s="470" t="s">
        <v>753</v>
      </c>
      <c r="E103" s="470" t="s">
        <v>754</v>
      </c>
      <c r="F103" s="37"/>
      <c r="G103" s="37"/>
      <c r="H103" s="37"/>
      <c r="I103" s="37"/>
      <c r="J103" s="121"/>
      <c r="K103"/>
      <c r="L103"/>
      <c r="M103"/>
      <c r="N103"/>
      <c r="O103"/>
      <c r="P103"/>
      <c r="Q103"/>
      <c r="R103"/>
      <c r="S103"/>
      <c r="T103" s="438"/>
      <c r="U103" s="438"/>
      <c r="X103" s="438"/>
      <c r="Y103" s="438"/>
      <c r="Z103" s="438"/>
      <c r="AA103" s="438"/>
      <c r="AB103" s="438"/>
      <c r="AC103" s="438"/>
      <c r="AD103" s="438"/>
      <c r="AE103" s="438"/>
      <c r="AF103" s="438"/>
    </row>
    <row r="104" spans="1:32" s="5" customFormat="1" ht="14.25" thickTop="1" thickBot="1">
      <c r="A104" s="763" t="s">
        <v>730</v>
      </c>
      <c r="B104" s="764">
        <v>-7.8E-2</v>
      </c>
      <c r="C104" s="764">
        <v>7.9000000000000001E-2</v>
      </c>
      <c r="D104" s="764">
        <v>-0.98399999999999999</v>
      </c>
      <c r="E104" s="764">
        <v>0.32500000000000001</v>
      </c>
      <c r="F104" s="37"/>
      <c r="G104" s="37"/>
      <c r="H104" s="37"/>
      <c r="I104" s="37"/>
      <c r="J104" s="121"/>
      <c r="K104"/>
      <c r="L104"/>
      <c r="M104"/>
      <c r="N104"/>
      <c r="O104"/>
      <c r="P104"/>
      <c r="Q104"/>
      <c r="R104"/>
      <c r="S104"/>
    </row>
    <row r="105" spans="1:32" s="5" customFormat="1">
      <c r="A105" s="324"/>
      <c r="B105" s="739"/>
      <c r="C105" s="739"/>
      <c r="D105" s="739"/>
      <c r="E105" s="739"/>
      <c r="F105" s="37"/>
      <c r="G105" s="37"/>
      <c r="H105" s="37"/>
      <c r="I105" s="37"/>
      <c r="J105" s="121"/>
      <c r="K105"/>
      <c r="L105"/>
      <c r="M105"/>
      <c r="N105"/>
      <c r="O105"/>
      <c r="P105"/>
      <c r="Q105"/>
      <c r="R105"/>
      <c r="S105"/>
    </row>
    <row r="106" spans="1:32" s="5" customFormat="1">
      <c r="A106" s="183" t="s">
        <v>799</v>
      </c>
      <c r="B106" s="324"/>
      <c r="C106" s="444"/>
      <c r="D106" s="444"/>
      <c r="E106" s="37"/>
      <c r="F106" s="37"/>
      <c r="G106" s="37"/>
      <c r="H106" s="37"/>
      <c r="I106" s="37"/>
      <c r="J106" s="121"/>
      <c r="K106"/>
      <c r="L106"/>
      <c r="M106"/>
      <c r="N106"/>
      <c r="O106"/>
      <c r="P106"/>
      <c r="Q106"/>
      <c r="R106"/>
      <c r="S106"/>
    </row>
    <row r="107" spans="1:32" s="5" customFormat="1">
      <c r="A107" s="183"/>
      <c r="B107" s="324"/>
      <c r="C107" s="670"/>
      <c r="D107" s="670"/>
      <c r="E107" s="37"/>
      <c r="F107" s="37"/>
      <c r="G107" s="37"/>
      <c r="H107" s="37"/>
      <c r="I107" s="37"/>
      <c r="J107" s="121"/>
      <c r="K107"/>
      <c r="L107"/>
      <c r="M107"/>
      <c r="N107"/>
      <c r="O107"/>
      <c r="P107"/>
      <c r="Q107"/>
      <c r="R107"/>
      <c r="S107"/>
    </row>
    <row r="108" spans="1:32" s="5" customFormat="1">
      <c r="A108" s="183"/>
      <c r="B108" s="324"/>
      <c r="C108" s="670"/>
      <c r="D108" s="670"/>
      <c r="E108" s="37"/>
      <c r="F108" s="37"/>
      <c r="G108" s="37"/>
      <c r="H108" s="37"/>
      <c r="I108" s="37"/>
      <c r="J108" s="121"/>
      <c r="K108"/>
      <c r="L108"/>
      <c r="M108"/>
      <c r="N108"/>
      <c r="O108"/>
      <c r="P108"/>
      <c r="Q108"/>
      <c r="R108"/>
      <c r="S108"/>
    </row>
    <row r="109" spans="1:32" s="5" customFormat="1">
      <c r="A109" s="468"/>
      <c r="B109" s="324"/>
      <c r="C109" s="444"/>
      <c r="D109" s="444"/>
      <c r="E109" s="37"/>
      <c r="F109" s="37"/>
      <c r="G109" s="37"/>
      <c r="H109" s="37"/>
      <c r="I109" s="37"/>
      <c r="J109" s="121"/>
      <c r="K109"/>
      <c r="L109"/>
      <c r="M109"/>
      <c r="N109"/>
      <c r="O109"/>
      <c r="P109"/>
      <c r="Q109"/>
      <c r="R109"/>
      <c r="S109"/>
    </row>
    <row r="110" spans="1:32" s="5" customFormat="1">
      <c r="A110" s="1496" t="s">
        <v>755</v>
      </c>
      <c r="B110" s="1496"/>
      <c r="C110" s="1496"/>
      <c r="D110" s="1496"/>
      <c r="E110" s="1496"/>
      <c r="F110" s="1496"/>
      <c r="G110" s="672"/>
      <c r="H110" s="37"/>
      <c r="I110" s="37"/>
      <c r="J110" s="121"/>
      <c r="K110"/>
      <c r="L110"/>
      <c r="M110"/>
      <c r="N110"/>
      <c r="O110"/>
      <c r="P110"/>
      <c r="Q110"/>
      <c r="R110"/>
      <c r="S110"/>
    </row>
    <row r="111" spans="1:32" s="5" customFormat="1" ht="13.5" thickBot="1">
      <c r="A111" s="676"/>
      <c r="B111" s="1581" t="s">
        <v>756</v>
      </c>
      <c r="C111" s="1581"/>
      <c r="D111" s="1581"/>
      <c r="E111" s="1581"/>
      <c r="F111" s="1450" t="s">
        <v>69</v>
      </c>
      <c r="G111" s="929"/>
      <c r="H111" s="37"/>
      <c r="I111" s="37"/>
      <c r="J111" s="121"/>
      <c r="K111"/>
      <c r="L111"/>
      <c r="M111"/>
      <c r="N111"/>
      <c r="O111"/>
      <c r="P111"/>
      <c r="Q111"/>
      <c r="R111"/>
      <c r="S111"/>
    </row>
    <row r="112" spans="1:32" s="5" customFormat="1" ht="26.25" thickBot="1">
      <c r="A112" s="677" t="s">
        <v>757</v>
      </c>
      <c r="B112" s="677" t="s">
        <v>758</v>
      </c>
      <c r="C112" s="677" t="s">
        <v>759</v>
      </c>
      <c r="D112" s="746" t="s">
        <v>760</v>
      </c>
      <c r="E112" s="746" t="s">
        <v>761</v>
      </c>
      <c r="F112" s="1580"/>
      <c r="G112" s="929"/>
      <c r="H112" s="37"/>
      <c r="I112" s="37"/>
      <c r="J112" s="121"/>
      <c r="K112"/>
      <c r="L112"/>
      <c r="M112"/>
      <c r="N112"/>
      <c r="O112"/>
      <c r="P112"/>
      <c r="Q112"/>
      <c r="R112"/>
      <c r="S112"/>
    </row>
    <row r="113" spans="1:19" s="5" customFormat="1" ht="14.25" thickTop="1" thickBot="1">
      <c r="A113" s="343" t="s">
        <v>1039</v>
      </c>
      <c r="B113" s="343"/>
      <c r="C113" s="343"/>
      <c r="D113" s="343"/>
      <c r="E113" s="343"/>
      <c r="F113" s="343"/>
      <c r="G113" s="369"/>
      <c r="H113" s="37"/>
      <c r="I113" s="37"/>
      <c r="J113" s="121"/>
      <c r="K113"/>
      <c r="L113"/>
      <c r="M113"/>
      <c r="N113"/>
      <c r="O113"/>
      <c r="P113"/>
      <c r="Q113"/>
      <c r="R113"/>
      <c r="S113"/>
    </row>
    <row r="114" spans="1:19" s="5" customFormat="1" ht="26.25" thickBot="1">
      <c r="A114" s="740" t="s">
        <v>762</v>
      </c>
      <c r="B114" s="743">
        <v>2248.37</v>
      </c>
      <c r="C114" s="745">
        <v>907.85</v>
      </c>
      <c r="D114" s="745">
        <v>573</v>
      </c>
      <c r="E114" s="745">
        <v>462</v>
      </c>
      <c r="F114" s="485" t="s">
        <v>385</v>
      </c>
      <c r="G114" s="370"/>
      <c r="H114" s="37"/>
      <c r="I114" s="37"/>
      <c r="J114" s="121"/>
      <c r="K114"/>
      <c r="L114"/>
      <c r="M114"/>
      <c r="N114"/>
      <c r="O114"/>
      <c r="P114"/>
      <c r="Q114"/>
      <c r="R114"/>
      <c r="S114"/>
    </row>
    <row r="115" spans="1:19" s="5" customFormat="1" ht="13.5" thickBot="1">
      <c r="A115" s="740" t="s">
        <v>763</v>
      </c>
      <c r="B115" s="743">
        <v>380</v>
      </c>
      <c r="C115" s="745">
        <v>43</v>
      </c>
      <c r="D115" s="745">
        <v>251</v>
      </c>
      <c r="E115" s="745">
        <v>839</v>
      </c>
      <c r="F115" s="485" t="s">
        <v>385</v>
      </c>
      <c r="G115" s="370"/>
      <c r="H115" s="37"/>
      <c r="I115" s="37"/>
      <c r="J115" s="121"/>
      <c r="K115"/>
      <c r="L115"/>
      <c r="M115"/>
      <c r="N115"/>
      <c r="O115"/>
      <c r="P115"/>
      <c r="Q115"/>
      <c r="R115"/>
      <c r="S115"/>
    </row>
    <row r="116" spans="1:19" s="5" customFormat="1" ht="13.5" thickBot="1">
      <c r="A116" s="342" t="s">
        <v>764</v>
      </c>
      <c r="B116" s="743">
        <v>77106</v>
      </c>
      <c r="C116" s="745">
        <v>77106</v>
      </c>
      <c r="D116" s="745">
        <v>77106</v>
      </c>
      <c r="E116" s="745">
        <v>77106</v>
      </c>
      <c r="F116" s="485" t="s">
        <v>385</v>
      </c>
      <c r="G116" s="370"/>
      <c r="H116" s="37"/>
      <c r="I116" s="37"/>
      <c r="J116" s="121"/>
      <c r="K116"/>
      <c r="L116"/>
      <c r="M116"/>
      <c r="N116"/>
      <c r="O116"/>
      <c r="P116"/>
      <c r="Q116"/>
      <c r="R116"/>
      <c r="S116"/>
    </row>
    <row r="117" spans="1:19" s="5" customFormat="1" ht="13.5" thickBot="1">
      <c r="A117" s="342" t="s">
        <v>765</v>
      </c>
      <c r="B117" s="488">
        <v>4.8999999999999998E-3</v>
      </c>
      <c r="C117" s="489">
        <v>5.5999999999999995E-4</v>
      </c>
      <c r="D117" s="489">
        <v>3.2000000000000002E-3</v>
      </c>
      <c r="E117" s="489">
        <v>1.09E-2</v>
      </c>
      <c r="F117" s="485" t="s">
        <v>385</v>
      </c>
      <c r="G117" s="370"/>
      <c r="H117" s="37"/>
      <c r="I117" s="37"/>
      <c r="J117" s="121"/>
      <c r="K117"/>
      <c r="L117"/>
      <c r="M117"/>
      <c r="N117"/>
      <c r="O117"/>
      <c r="P117"/>
      <c r="Q117"/>
      <c r="R117"/>
      <c r="S117"/>
    </row>
    <row r="118" spans="1:19" s="5" customFormat="1" ht="13.5" thickBot="1">
      <c r="A118" s="740" t="s">
        <v>766</v>
      </c>
      <c r="B118" s="743">
        <v>38</v>
      </c>
      <c r="C118" s="745">
        <v>0</v>
      </c>
      <c r="D118" s="745">
        <v>22</v>
      </c>
      <c r="E118" s="745">
        <v>120</v>
      </c>
      <c r="F118" s="485" t="s">
        <v>385</v>
      </c>
      <c r="G118" s="370"/>
      <c r="H118" s="37"/>
      <c r="I118" s="37"/>
      <c r="J118" s="121"/>
      <c r="K118"/>
      <c r="L118"/>
      <c r="M118"/>
      <c r="N118"/>
      <c r="O118"/>
      <c r="P118"/>
      <c r="Q118"/>
      <c r="R118"/>
      <c r="S118"/>
    </row>
    <row r="119" spans="1:19" s="5" customFormat="1" ht="13.5" thickBot="1">
      <c r="A119" s="342" t="s">
        <v>767</v>
      </c>
      <c r="B119" s="743">
        <v>10213</v>
      </c>
      <c r="C119" s="745">
        <v>10213</v>
      </c>
      <c r="D119" s="745">
        <v>10213</v>
      </c>
      <c r="E119" s="745">
        <v>10213</v>
      </c>
      <c r="F119" s="485" t="s">
        <v>385</v>
      </c>
      <c r="G119" s="370"/>
      <c r="H119" s="37"/>
      <c r="I119" s="37"/>
      <c r="J119" s="121"/>
      <c r="K119"/>
      <c r="L119"/>
      <c r="M119"/>
      <c r="N119"/>
      <c r="O119"/>
      <c r="P119"/>
      <c r="Q119"/>
      <c r="R119"/>
      <c r="S119"/>
    </row>
    <row r="120" spans="1:19" s="5" customFormat="1" ht="13.5" thickBot="1">
      <c r="A120" s="342" t="s">
        <v>765</v>
      </c>
      <c r="B120" s="488">
        <v>3.7000000000000002E-3</v>
      </c>
      <c r="C120" s="489">
        <v>0</v>
      </c>
      <c r="D120" s="489">
        <v>2.2000000000000001E-3</v>
      </c>
      <c r="E120" s="489">
        <v>1.17E-2</v>
      </c>
      <c r="F120" s="485" t="s">
        <v>385</v>
      </c>
      <c r="G120" s="370"/>
      <c r="H120" s="37"/>
      <c r="I120" s="37"/>
      <c r="J120" s="121"/>
      <c r="K120"/>
      <c r="L120"/>
      <c r="M120"/>
      <c r="N120"/>
      <c r="O120"/>
      <c r="P120"/>
      <c r="Q120"/>
      <c r="R120"/>
      <c r="S120"/>
    </row>
    <row r="121" spans="1:19" s="5" customFormat="1" ht="13.5" thickBot="1">
      <c r="A121" s="342" t="s">
        <v>1031</v>
      </c>
      <c r="B121" s="488">
        <v>1.1999999999999999E-3</v>
      </c>
      <c r="C121" s="489">
        <v>5.9999999999999995E-4</v>
      </c>
      <c r="D121" s="489">
        <v>1.1000000000000001E-3</v>
      </c>
      <c r="E121" s="489">
        <v>-8.7000000000000001E-4</v>
      </c>
      <c r="F121" s="485" t="s">
        <v>385</v>
      </c>
      <c r="G121" s="370"/>
      <c r="H121" s="37"/>
      <c r="I121" s="37"/>
      <c r="J121" s="121"/>
      <c r="K121"/>
      <c r="L121"/>
      <c r="M121"/>
      <c r="N121"/>
      <c r="O121"/>
      <c r="P121"/>
      <c r="Q121"/>
      <c r="R121"/>
      <c r="S121"/>
    </row>
    <row r="122" spans="1:19" s="5" customFormat="1" ht="26.25" thickBot="1">
      <c r="A122" s="740" t="s">
        <v>768</v>
      </c>
      <c r="B122" s="742">
        <v>93.11</v>
      </c>
      <c r="C122" s="744">
        <v>42.999999999999964</v>
      </c>
      <c r="D122" s="744">
        <v>84.9</v>
      </c>
      <c r="E122" s="744">
        <v>-66.97</v>
      </c>
      <c r="F122" s="485" t="s">
        <v>385</v>
      </c>
      <c r="G122" s="370"/>
      <c r="H122" s="37"/>
      <c r="I122" s="37"/>
      <c r="J122" s="121"/>
      <c r="K122"/>
      <c r="L122"/>
      <c r="M122"/>
      <c r="N122"/>
      <c r="O122"/>
      <c r="P122"/>
      <c r="Q122"/>
      <c r="R122"/>
      <c r="S122"/>
    </row>
    <row r="123" spans="1:19" s="5" customFormat="1" ht="26.25" thickBot="1">
      <c r="A123" s="740" t="s">
        <v>769</v>
      </c>
      <c r="B123" s="483" t="s">
        <v>770</v>
      </c>
      <c r="C123" s="484" t="s">
        <v>771</v>
      </c>
      <c r="D123" s="484" t="s">
        <v>770</v>
      </c>
      <c r="E123" s="484" t="s">
        <v>770</v>
      </c>
      <c r="F123" s="485" t="s">
        <v>385</v>
      </c>
      <c r="G123" s="370"/>
      <c r="H123" s="37"/>
      <c r="I123" s="37"/>
      <c r="J123" s="121"/>
      <c r="K123"/>
      <c r="L123"/>
      <c r="M123"/>
      <c r="N123"/>
      <c r="O123"/>
      <c r="P123"/>
      <c r="Q123"/>
      <c r="R123"/>
      <c r="S123"/>
    </row>
    <row r="124" spans="1:19" s="5" customFormat="1" ht="26.25" thickBot="1">
      <c r="A124" s="741" t="s">
        <v>772</v>
      </c>
      <c r="B124" s="491">
        <v>209340.94</v>
      </c>
      <c r="C124" s="492">
        <v>39037.549999999967</v>
      </c>
      <c r="D124" s="492">
        <v>48650.35</v>
      </c>
      <c r="E124" s="492">
        <v>-30942.33</v>
      </c>
      <c r="F124" s="491">
        <f>SUM(B124:E124)</f>
        <v>266086.50999999995</v>
      </c>
      <c r="G124" s="371"/>
      <c r="H124" s="37"/>
      <c r="I124" s="37"/>
      <c r="J124" s="121"/>
      <c r="K124"/>
      <c r="L124"/>
      <c r="M124"/>
      <c r="N124"/>
      <c r="O124"/>
      <c r="P124"/>
      <c r="Q124"/>
      <c r="R124"/>
      <c r="S124"/>
    </row>
    <row r="125" spans="1:19" s="5" customFormat="1" ht="13.5" thickBot="1">
      <c r="A125" s="339" t="s">
        <v>712</v>
      </c>
      <c r="B125" s="339"/>
      <c r="C125" s="339"/>
      <c r="D125" s="339"/>
      <c r="E125" s="339"/>
      <c r="F125" s="339"/>
      <c r="G125" s="369"/>
      <c r="H125" s="37"/>
      <c r="I125" s="37"/>
      <c r="J125" s="121"/>
      <c r="K125"/>
      <c r="L125"/>
      <c r="M125"/>
      <c r="N125"/>
      <c r="O125"/>
      <c r="P125"/>
      <c r="Q125"/>
      <c r="R125"/>
      <c r="S125"/>
    </row>
    <row r="126" spans="1:19" s="5" customFormat="1" ht="26.25" thickBot="1">
      <c r="A126" s="740" t="s">
        <v>762</v>
      </c>
      <c r="B126" s="743">
        <v>2248.37</v>
      </c>
      <c r="C126" s="743">
        <v>1102.5</v>
      </c>
      <c r="D126" s="743">
        <v>573</v>
      </c>
      <c r="E126" s="743">
        <v>462</v>
      </c>
      <c r="F126" s="485" t="s">
        <v>385</v>
      </c>
      <c r="G126" s="370"/>
      <c r="H126" s="37"/>
      <c r="I126" s="37"/>
      <c r="J126" s="121"/>
      <c r="K126"/>
      <c r="L126"/>
      <c r="M126"/>
      <c r="N126"/>
      <c r="O126"/>
      <c r="P126"/>
      <c r="Q126"/>
      <c r="R126"/>
      <c r="S126"/>
    </row>
    <row r="127" spans="1:19" s="5" customFormat="1" ht="13.5" thickBot="1">
      <c r="A127" s="740" t="s">
        <v>763</v>
      </c>
      <c r="B127" s="743">
        <v>21</v>
      </c>
      <c r="C127" s="743">
        <v>4</v>
      </c>
      <c r="D127" s="743">
        <v>45</v>
      </c>
      <c r="E127" s="743">
        <v>127</v>
      </c>
      <c r="F127" s="485" t="s">
        <v>385</v>
      </c>
      <c r="G127" s="370"/>
      <c r="H127" s="37"/>
      <c r="I127" s="37"/>
      <c r="J127" s="121"/>
      <c r="K127"/>
      <c r="L127"/>
      <c r="M127"/>
      <c r="N127"/>
      <c r="O127"/>
      <c r="P127"/>
      <c r="Q127"/>
      <c r="R127"/>
      <c r="S127"/>
    </row>
    <row r="128" spans="1:19" s="5" customFormat="1" ht="13.5" thickBot="1">
      <c r="A128" s="342" t="s">
        <v>764</v>
      </c>
      <c r="B128" s="487">
        <v>8405</v>
      </c>
      <c r="C128" s="487">
        <v>8405</v>
      </c>
      <c r="D128" s="487">
        <v>8405</v>
      </c>
      <c r="E128" s="487">
        <v>8405</v>
      </c>
      <c r="F128" s="485" t="s">
        <v>385</v>
      </c>
      <c r="G128" s="370"/>
      <c r="H128" s="37"/>
      <c r="I128" s="37"/>
      <c r="J128" s="121"/>
      <c r="K128"/>
      <c r="L128"/>
      <c r="M128"/>
      <c r="N128"/>
      <c r="O128"/>
      <c r="P128"/>
      <c r="Q128"/>
      <c r="R128"/>
      <c r="S128"/>
    </row>
    <row r="129" spans="1:19" s="5" customFormat="1" ht="13.5" thickBot="1">
      <c r="A129" s="342" t="s">
        <v>765</v>
      </c>
      <c r="B129" s="488">
        <v>2.5000000000000001E-3</v>
      </c>
      <c r="C129" s="494">
        <v>5.0000000000000001E-4</v>
      </c>
      <c r="D129" s="488">
        <v>5.4000000000000003E-3</v>
      </c>
      <c r="E129" s="494">
        <v>1.5100000000000001E-2</v>
      </c>
      <c r="F129" s="485" t="s">
        <v>385</v>
      </c>
      <c r="G129" s="370"/>
      <c r="H129" s="37"/>
      <c r="I129" s="37"/>
      <c r="J129" s="121"/>
      <c r="K129"/>
      <c r="L129"/>
      <c r="M129"/>
      <c r="N129"/>
      <c r="O129"/>
      <c r="P129"/>
      <c r="Q129"/>
      <c r="R129"/>
      <c r="S129"/>
    </row>
    <row r="130" spans="1:19" s="5" customFormat="1" ht="13.5" thickBot="1">
      <c r="A130" s="740" t="s">
        <v>766</v>
      </c>
      <c r="B130" s="486">
        <v>15</v>
      </c>
      <c r="C130" s="487">
        <v>3</v>
      </c>
      <c r="D130" s="487">
        <v>16</v>
      </c>
      <c r="E130" s="487">
        <v>101</v>
      </c>
      <c r="F130" s="485" t="s">
        <v>385</v>
      </c>
      <c r="G130" s="370"/>
      <c r="H130" s="37"/>
      <c r="I130" s="37"/>
      <c r="J130" s="121"/>
      <c r="K130"/>
      <c r="L130"/>
      <c r="M130"/>
      <c r="N130"/>
      <c r="O130"/>
      <c r="P130"/>
      <c r="Q130"/>
      <c r="R130"/>
      <c r="S130"/>
    </row>
    <row r="131" spans="1:19" s="5" customFormat="1" ht="13.5" thickBot="1">
      <c r="A131" s="342" t="s">
        <v>767</v>
      </c>
      <c r="B131" s="487">
        <v>6617</v>
      </c>
      <c r="C131" s="487">
        <v>6617</v>
      </c>
      <c r="D131" s="487">
        <v>6617</v>
      </c>
      <c r="E131" s="487">
        <v>6617</v>
      </c>
      <c r="F131" s="485" t="s">
        <v>385</v>
      </c>
      <c r="G131" s="370"/>
      <c r="H131" s="37"/>
      <c r="I131" s="37"/>
      <c r="J131" s="121"/>
      <c r="K131"/>
      <c r="L131"/>
      <c r="M131"/>
      <c r="N131"/>
      <c r="O131"/>
      <c r="P131"/>
      <c r="Q131"/>
      <c r="R131"/>
      <c r="S131"/>
    </row>
    <row r="132" spans="1:19" s="5" customFormat="1" ht="13.5" thickBot="1">
      <c r="A132" s="342" t="s">
        <v>765</v>
      </c>
      <c r="B132" s="488">
        <v>2.3E-3</v>
      </c>
      <c r="C132" s="488">
        <v>4.4999999999999999E-4</v>
      </c>
      <c r="D132" s="488">
        <v>2.3999999999999998E-3</v>
      </c>
      <c r="E132" s="488">
        <v>1.5299999999999999E-2</v>
      </c>
      <c r="F132" s="485" t="s">
        <v>385</v>
      </c>
      <c r="G132" s="370"/>
      <c r="H132" s="37"/>
      <c r="I132" s="37"/>
      <c r="J132" s="121"/>
      <c r="K132"/>
      <c r="L132"/>
      <c r="M132"/>
      <c r="N132"/>
      <c r="O132"/>
      <c r="P132"/>
      <c r="Q132"/>
      <c r="R132"/>
      <c r="S132"/>
    </row>
    <row r="133" spans="1:19" s="5" customFormat="1" ht="13.5" thickBot="1">
      <c r="A133" s="342" t="s">
        <v>1031</v>
      </c>
      <c r="B133" s="488">
        <v>2.0000000000000001E-4</v>
      </c>
      <c r="C133" s="488">
        <v>2.0000000000000002E-5</v>
      </c>
      <c r="D133" s="488">
        <v>2.8999999999999998E-3</v>
      </c>
      <c r="E133" s="488">
        <v>-2.0000000000000001E-4</v>
      </c>
      <c r="F133" s="485" t="s">
        <v>385</v>
      </c>
      <c r="G133" s="370"/>
      <c r="H133" s="37"/>
      <c r="I133" s="37"/>
      <c r="J133" s="121"/>
      <c r="K133"/>
      <c r="L133"/>
      <c r="M133"/>
      <c r="N133"/>
      <c r="O133"/>
      <c r="P133"/>
      <c r="Q133"/>
      <c r="R133"/>
      <c r="S133"/>
    </row>
    <row r="134" spans="1:19" s="5" customFormat="1" ht="26.25" thickBot="1">
      <c r="A134" s="740" t="s">
        <v>768</v>
      </c>
      <c r="B134" s="490">
        <v>1.95</v>
      </c>
      <c r="C134" s="490">
        <v>0.18936073749433283</v>
      </c>
      <c r="D134" s="490">
        <v>24.68</v>
      </c>
      <c r="E134" s="490">
        <v>-1.3</v>
      </c>
      <c r="F134" s="485" t="s">
        <v>385</v>
      </c>
      <c r="G134" s="370"/>
      <c r="H134" s="37"/>
      <c r="I134" s="37"/>
      <c r="J134" s="121"/>
      <c r="K134"/>
      <c r="L134"/>
      <c r="M134"/>
      <c r="N134"/>
      <c r="O134"/>
      <c r="P134"/>
      <c r="Q134"/>
      <c r="R134"/>
      <c r="S134"/>
    </row>
    <row r="135" spans="1:19" s="5" customFormat="1" ht="26.25" thickBot="1">
      <c r="A135" s="740" t="s">
        <v>769</v>
      </c>
      <c r="B135" s="483" t="s">
        <v>770</v>
      </c>
      <c r="C135" s="483" t="s">
        <v>770</v>
      </c>
      <c r="D135" s="483" t="s">
        <v>771</v>
      </c>
      <c r="E135" s="483" t="s">
        <v>770</v>
      </c>
      <c r="F135" s="485" t="s">
        <v>385</v>
      </c>
      <c r="G135" s="370"/>
      <c r="H135" s="37"/>
      <c r="I135" s="37"/>
      <c r="J135" s="121"/>
      <c r="K135"/>
      <c r="L135"/>
      <c r="M135"/>
      <c r="N135"/>
      <c r="O135"/>
      <c r="P135"/>
      <c r="Q135"/>
      <c r="R135"/>
      <c r="S135"/>
    </row>
    <row r="136" spans="1:19" s="5" customFormat="1" ht="26.25" thickBot="1">
      <c r="A136" s="741" t="s">
        <v>772</v>
      </c>
      <c r="B136" s="491">
        <v>4377.13</v>
      </c>
      <c r="C136" s="491">
        <v>208.77</v>
      </c>
      <c r="D136" s="491">
        <v>14139.69</v>
      </c>
      <c r="E136" s="492">
        <v>-596.67999999999995</v>
      </c>
      <c r="F136" s="493">
        <f>SUM(B136:E136)</f>
        <v>18128.91</v>
      </c>
      <c r="G136" s="371"/>
      <c r="H136" s="37"/>
      <c r="I136" s="37"/>
      <c r="J136" s="121"/>
      <c r="K136"/>
      <c r="L136"/>
      <c r="M136"/>
      <c r="N136"/>
      <c r="O136"/>
      <c r="P136"/>
      <c r="Q136"/>
      <c r="R136"/>
      <c r="S136"/>
    </row>
    <row r="137" spans="1:19" s="5" customFormat="1" ht="13.5" thickBot="1">
      <c r="A137" s="339" t="s">
        <v>1212</v>
      </c>
      <c r="B137" s="339"/>
      <c r="C137" s="339"/>
      <c r="D137" s="339"/>
      <c r="E137" s="339"/>
      <c r="F137" s="339"/>
      <c r="G137" s="369"/>
      <c r="H137" s="37"/>
      <c r="I137" s="37"/>
      <c r="J137" s="121"/>
      <c r="K137"/>
      <c r="L137"/>
      <c r="M137"/>
      <c r="N137"/>
      <c r="O137"/>
      <c r="P137"/>
      <c r="Q137"/>
      <c r="R137"/>
      <c r="S137"/>
    </row>
    <row r="138" spans="1:19" s="5" customFormat="1" ht="26.25" thickBot="1">
      <c r="A138" s="740" t="s">
        <v>762</v>
      </c>
      <c r="B138" s="743">
        <v>2521.75</v>
      </c>
      <c r="C138" s="743">
        <v>1184</v>
      </c>
      <c r="D138" s="743">
        <v>573</v>
      </c>
      <c r="E138" s="743">
        <v>462</v>
      </c>
      <c r="F138" s="485" t="s">
        <v>385</v>
      </c>
      <c r="G138" s="370"/>
      <c r="H138" s="37"/>
      <c r="I138" s="37"/>
      <c r="J138" s="121"/>
      <c r="K138"/>
      <c r="L138"/>
      <c r="M138"/>
      <c r="N138"/>
      <c r="O138"/>
      <c r="P138"/>
      <c r="Q138"/>
      <c r="R138"/>
      <c r="S138"/>
    </row>
    <row r="139" spans="1:19" s="5" customFormat="1" ht="13.5" thickBot="1">
      <c r="A139" s="740" t="s">
        <v>763</v>
      </c>
      <c r="B139" s="743">
        <v>27</v>
      </c>
      <c r="C139" s="743">
        <v>11</v>
      </c>
      <c r="D139" s="743">
        <v>60</v>
      </c>
      <c r="E139" s="743">
        <v>215</v>
      </c>
      <c r="F139" s="485" t="s">
        <v>385</v>
      </c>
      <c r="G139" s="370"/>
      <c r="H139" s="37"/>
      <c r="I139" s="37"/>
      <c r="J139" s="121"/>
      <c r="K139"/>
      <c r="L139"/>
      <c r="M139"/>
      <c r="N139"/>
      <c r="O139"/>
      <c r="P139"/>
      <c r="Q139"/>
      <c r="R139"/>
      <c r="S139"/>
    </row>
    <row r="140" spans="1:19" s="5" customFormat="1" ht="13.5" thickBot="1">
      <c r="A140" s="342" t="s">
        <v>764</v>
      </c>
      <c r="B140" s="743">
        <v>17975</v>
      </c>
      <c r="C140" s="743">
        <v>17975</v>
      </c>
      <c r="D140" s="743">
        <v>17975</v>
      </c>
      <c r="E140" s="743">
        <v>17975</v>
      </c>
      <c r="F140" s="485" t="s">
        <v>385</v>
      </c>
      <c r="G140" s="370"/>
      <c r="H140" s="37"/>
      <c r="I140" s="37"/>
      <c r="J140" s="121"/>
      <c r="K140"/>
      <c r="L140"/>
      <c r="M140"/>
      <c r="N140"/>
      <c r="O140"/>
      <c r="P140"/>
      <c r="Q140"/>
      <c r="R140"/>
      <c r="S140"/>
    </row>
    <row r="141" spans="1:19" s="5" customFormat="1" ht="13.5" thickBot="1">
      <c r="A141" s="342" t="s">
        <v>765</v>
      </c>
      <c r="B141" s="488">
        <v>1.50208623087622E-3</v>
      </c>
      <c r="C141" s="494">
        <v>6.0999999999999997E-4</v>
      </c>
      <c r="D141" s="488">
        <v>3.3E-3</v>
      </c>
      <c r="E141" s="494">
        <v>1.2E-2</v>
      </c>
      <c r="F141" s="485" t="s">
        <v>385</v>
      </c>
      <c r="G141" s="370"/>
      <c r="H141" s="37"/>
      <c r="I141" s="37"/>
      <c r="J141" s="121"/>
      <c r="K141"/>
      <c r="L141"/>
      <c r="M141"/>
      <c r="N141"/>
      <c r="O141"/>
      <c r="P141"/>
      <c r="Q141"/>
      <c r="R141"/>
      <c r="S141"/>
    </row>
    <row r="142" spans="1:19" s="5" customFormat="1" ht="13.5" thickBot="1">
      <c r="A142" s="740" t="s">
        <v>766</v>
      </c>
      <c r="B142" s="486">
        <v>18</v>
      </c>
      <c r="C142" s="487">
        <v>6</v>
      </c>
      <c r="D142" s="487">
        <v>45</v>
      </c>
      <c r="E142" s="487">
        <v>128</v>
      </c>
      <c r="F142" s="485" t="s">
        <v>385</v>
      </c>
      <c r="G142" s="370"/>
      <c r="H142" s="37"/>
      <c r="I142" s="37"/>
      <c r="J142" s="121"/>
      <c r="K142"/>
      <c r="L142"/>
      <c r="M142"/>
      <c r="N142"/>
      <c r="O142"/>
      <c r="P142"/>
      <c r="Q142"/>
      <c r="R142"/>
      <c r="S142"/>
    </row>
    <row r="143" spans="1:19" s="5" customFormat="1" ht="13.5" thickBot="1">
      <c r="A143" s="342" t="s">
        <v>767</v>
      </c>
      <c r="B143" s="487">
        <v>11491</v>
      </c>
      <c r="C143" s="487">
        <v>11491</v>
      </c>
      <c r="D143" s="487">
        <v>11491</v>
      </c>
      <c r="E143" s="487">
        <v>11491</v>
      </c>
      <c r="F143" s="485" t="s">
        <v>385</v>
      </c>
      <c r="G143" s="370"/>
      <c r="H143" s="37"/>
      <c r="I143" s="37"/>
      <c r="J143" s="121"/>
      <c r="K143"/>
      <c r="L143"/>
      <c r="M143"/>
      <c r="N143"/>
      <c r="O143"/>
      <c r="P143"/>
      <c r="Q143"/>
      <c r="R143"/>
      <c r="S143"/>
    </row>
    <row r="144" spans="1:19" s="5" customFormat="1" ht="13.5" thickBot="1">
      <c r="A144" s="342" t="s">
        <v>765</v>
      </c>
      <c r="B144" s="488">
        <v>1.6000000000000001E-3</v>
      </c>
      <c r="C144" s="488">
        <v>5.1999999999999995E-4</v>
      </c>
      <c r="D144" s="488">
        <v>3.8999999999999998E-3</v>
      </c>
      <c r="E144" s="488">
        <v>1.11E-2</v>
      </c>
      <c r="F144" s="485" t="s">
        <v>385</v>
      </c>
      <c r="G144" s="370"/>
      <c r="H144" s="37"/>
      <c r="I144" s="37"/>
      <c r="J144" s="121"/>
      <c r="K144"/>
      <c r="L144"/>
      <c r="M144"/>
      <c r="N144"/>
      <c r="O144"/>
      <c r="P144"/>
      <c r="Q144"/>
      <c r="R144"/>
      <c r="S144"/>
    </row>
    <row r="145" spans="1:32" s="5" customFormat="1" ht="13.5" thickBot="1">
      <c r="A145" s="342" t="s">
        <v>1031</v>
      </c>
      <c r="B145" s="488">
        <v>-1E-4</v>
      </c>
      <c r="C145" s="488">
        <v>1E-4</v>
      </c>
      <c r="D145" s="488">
        <v>-5.9999999999999995E-4</v>
      </c>
      <c r="E145" s="488">
        <v>8.0000000000000004E-4</v>
      </c>
      <c r="F145" s="485" t="s">
        <v>385</v>
      </c>
      <c r="G145" s="370"/>
      <c r="H145" s="37"/>
      <c r="I145" s="37"/>
      <c r="J145" s="121"/>
      <c r="K145"/>
      <c r="L145"/>
      <c r="M145"/>
      <c r="N145"/>
      <c r="O145"/>
      <c r="P145"/>
      <c r="Q145"/>
      <c r="R145"/>
      <c r="S145"/>
    </row>
    <row r="146" spans="1:32" s="5" customFormat="1" ht="26.25" thickBot="1">
      <c r="A146" s="740" t="s">
        <v>768</v>
      </c>
      <c r="B146" s="490">
        <v>-1.1599999999999999</v>
      </c>
      <c r="C146" s="490">
        <v>1.61</v>
      </c>
      <c r="D146" s="490">
        <v>-10.39</v>
      </c>
      <c r="E146" s="490">
        <v>14.77</v>
      </c>
      <c r="F146" s="485" t="s">
        <v>385</v>
      </c>
      <c r="G146" s="370"/>
      <c r="H146" s="37"/>
      <c r="I146" s="37"/>
      <c r="J146" s="121"/>
      <c r="K146"/>
      <c r="L146"/>
      <c r="M146"/>
      <c r="N146"/>
      <c r="O146"/>
      <c r="P146"/>
      <c r="Q146"/>
      <c r="R146"/>
      <c r="S146"/>
    </row>
    <row r="147" spans="1:32" s="5" customFormat="1" ht="26.25" thickBot="1">
      <c r="A147" s="740" t="s">
        <v>769</v>
      </c>
      <c r="B147" s="175" t="s">
        <v>770</v>
      </c>
      <c r="C147" s="175" t="s">
        <v>770</v>
      </c>
      <c r="D147" s="175" t="s">
        <v>770</v>
      </c>
      <c r="E147" s="175" t="s">
        <v>770</v>
      </c>
      <c r="F147" s="485" t="s">
        <v>385</v>
      </c>
      <c r="G147" s="370"/>
      <c r="H147" s="37"/>
      <c r="I147" s="37"/>
      <c r="J147" s="121"/>
      <c r="K147"/>
      <c r="L147"/>
      <c r="M147"/>
      <c r="N147"/>
      <c r="O147"/>
      <c r="P147"/>
      <c r="Q147"/>
      <c r="R147"/>
      <c r="S147"/>
    </row>
    <row r="148" spans="1:32" s="5" customFormat="1" ht="26.25" thickBot="1">
      <c r="A148" s="1336" t="s">
        <v>772</v>
      </c>
      <c r="B148" s="1334">
        <v>-2917</v>
      </c>
      <c r="C148" s="1334">
        <v>1911</v>
      </c>
      <c r="D148" s="1335" t="s">
        <v>1322</v>
      </c>
      <c r="E148" s="1334">
        <v>6825</v>
      </c>
      <c r="F148" s="1334">
        <v>-135</v>
      </c>
      <c r="G148" s="371"/>
      <c r="H148" s="37"/>
      <c r="I148" s="37"/>
      <c r="J148" s="122"/>
      <c r="K148"/>
      <c r="L148"/>
      <c r="M148"/>
      <c r="N148"/>
      <c r="O148"/>
      <c r="P148"/>
      <c r="Q148"/>
      <c r="R148"/>
      <c r="S148"/>
      <c r="V148" s="355"/>
      <c r="W148" s="355"/>
    </row>
    <row r="149" spans="1:32" s="5" customFormat="1" ht="15">
      <c r="A149" s="545" t="s">
        <v>799</v>
      </c>
      <c r="B149" s="324"/>
      <c r="C149" s="444"/>
      <c r="D149" s="444"/>
      <c r="E149" s="37"/>
      <c r="F149" s="37"/>
      <c r="G149" s="37"/>
      <c r="H149" s="37"/>
      <c r="I149" s="37"/>
      <c r="J149" s="126"/>
      <c r="K149"/>
      <c r="L149"/>
      <c r="M149"/>
      <c r="N149"/>
      <c r="O149"/>
      <c r="P149"/>
      <c r="Q149"/>
      <c r="R149"/>
      <c r="S149"/>
      <c r="T149" s="355"/>
      <c r="U149" s="355"/>
      <c r="V149" s="355"/>
      <c r="W149" s="355"/>
      <c r="X149" s="355"/>
      <c r="Y149" s="355"/>
      <c r="Z149" s="355"/>
      <c r="AA149" s="355"/>
      <c r="AB149" s="355"/>
      <c r="AC149" s="355"/>
      <c r="AD149" s="355"/>
      <c r="AE149" s="355"/>
      <c r="AF149" s="355"/>
    </row>
    <row r="150" spans="1:32" s="5" customFormat="1" ht="15">
      <c r="A150" s="340"/>
      <c r="B150" s="324"/>
      <c r="C150" s="670"/>
      <c r="D150" s="670"/>
      <c r="E150" s="37"/>
      <c r="F150" s="37"/>
      <c r="G150" s="37"/>
      <c r="H150" s="37"/>
      <c r="I150" s="37"/>
      <c r="J150" s="126"/>
      <c r="K150"/>
      <c r="L150"/>
      <c r="M150"/>
      <c r="N150"/>
      <c r="O150"/>
      <c r="P150"/>
      <c r="Q150"/>
      <c r="R150"/>
      <c r="S150"/>
      <c r="T150" s="355"/>
      <c r="U150" s="355"/>
      <c r="V150" s="355"/>
      <c r="W150" s="355"/>
      <c r="X150" s="355"/>
      <c r="Y150" s="355"/>
      <c r="Z150" s="355"/>
      <c r="AA150" s="355"/>
      <c r="AB150" s="355"/>
      <c r="AC150" s="355"/>
      <c r="AD150" s="355"/>
      <c r="AE150" s="355"/>
      <c r="AF150" s="355"/>
    </row>
    <row r="151" spans="1:32" s="5" customFormat="1" ht="15">
      <c r="A151" s="340"/>
      <c r="B151" s="324"/>
      <c r="C151" s="670"/>
      <c r="D151" s="670"/>
      <c r="E151" s="37"/>
      <c r="F151" s="37"/>
      <c r="G151" s="37"/>
      <c r="H151" s="37"/>
      <c r="I151" s="37"/>
      <c r="J151" s="126"/>
      <c r="K151"/>
      <c r="L151"/>
      <c r="M151"/>
      <c r="N151"/>
      <c r="O151"/>
      <c r="P151"/>
      <c r="Q151"/>
      <c r="R151"/>
      <c r="S151"/>
      <c r="T151" s="355"/>
      <c r="U151" s="355"/>
      <c r="V151" s="355"/>
      <c r="W151" s="355"/>
      <c r="X151" s="355"/>
      <c r="Y151" s="355"/>
      <c r="Z151" s="355"/>
      <c r="AA151" s="355"/>
      <c r="AB151" s="355"/>
      <c r="AC151" s="355"/>
      <c r="AD151" s="355"/>
      <c r="AE151" s="355"/>
      <c r="AF151" s="355"/>
    </row>
    <row r="152" spans="1:32" s="5" customFormat="1">
      <c r="A152" s="468"/>
      <c r="B152" s="324"/>
      <c r="C152" s="444"/>
      <c r="D152" s="444"/>
      <c r="E152" s="37"/>
      <c r="F152" s="37"/>
      <c r="G152" s="37"/>
      <c r="H152" s="37"/>
      <c r="I152" s="37"/>
      <c r="J152" s="124"/>
      <c r="K152"/>
      <c r="L152"/>
      <c r="M152"/>
      <c r="N152"/>
      <c r="O152"/>
      <c r="P152"/>
      <c r="Q152"/>
      <c r="R152"/>
      <c r="S152"/>
      <c r="T152" s="355"/>
      <c r="U152" s="355"/>
      <c r="V152" s="355"/>
      <c r="W152" s="355"/>
      <c r="X152" s="355"/>
      <c r="Y152" s="355"/>
      <c r="Z152" s="355"/>
      <c r="AA152" s="355"/>
      <c r="AB152" s="355"/>
      <c r="AC152" s="355"/>
      <c r="AD152" s="355"/>
      <c r="AE152" s="355"/>
      <c r="AF152" s="355"/>
    </row>
    <row r="153" spans="1:32" s="5" customFormat="1">
      <c r="A153" s="1531" t="s">
        <v>1032</v>
      </c>
      <c r="B153" s="1531"/>
      <c r="C153" s="1531"/>
      <c r="D153" s="1531"/>
      <c r="E153" s="37"/>
      <c r="F153" s="37"/>
      <c r="G153" s="37"/>
      <c r="H153" s="37"/>
      <c r="I153" s="37"/>
      <c r="J153" s="122"/>
      <c r="K153"/>
      <c r="L153"/>
      <c r="M153"/>
      <c r="N153"/>
      <c r="O153"/>
      <c r="P153"/>
      <c r="Q153"/>
      <c r="R153"/>
      <c r="S153"/>
      <c r="T153" s="355"/>
      <c r="U153" s="355"/>
      <c r="V153" s="355"/>
      <c r="W153" s="355"/>
      <c r="X153" s="355"/>
      <c r="Y153" s="355"/>
      <c r="Z153" s="355"/>
      <c r="AA153" s="355"/>
      <c r="AB153" s="355"/>
      <c r="AC153" s="355"/>
      <c r="AD153" s="355"/>
      <c r="AE153" s="355"/>
      <c r="AF153" s="355"/>
    </row>
    <row r="154" spans="1:32" s="5" customFormat="1" ht="26.25" thickBot="1">
      <c r="A154" s="325"/>
      <c r="B154" s="325" t="s">
        <v>711</v>
      </c>
      <c r="C154" s="325" t="s">
        <v>712</v>
      </c>
      <c r="D154" s="325" t="s">
        <v>713</v>
      </c>
      <c r="E154" s="37"/>
      <c r="F154" s="37"/>
      <c r="G154" s="37"/>
      <c r="H154" s="37"/>
      <c r="I154" s="37"/>
      <c r="J154" s="122"/>
      <c r="K154"/>
      <c r="L154"/>
      <c r="M154"/>
      <c r="N154"/>
      <c r="O154"/>
      <c r="P154"/>
      <c r="Q154"/>
      <c r="R154"/>
      <c r="S154"/>
      <c r="T154" s="355"/>
      <c r="U154" s="355"/>
      <c r="V154" s="355"/>
      <c r="W154" s="355"/>
      <c r="X154" s="355"/>
      <c r="Y154" s="355"/>
      <c r="Z154" s="355"/>
      <c r="AA154" s="355"/>
      <c r="AB154" s="355"/>
      <c r="AC154" s="355"/>
      <c r="AD154" s="355"/>
      <c r="AE154" s="355"/>
      <c r="AF154" s="355"/>
    </row>
    <row r="155" spans="1:32" s="5" customFormat="1" ht="14.25" thickTop="1" thickBot="1">
      <c r="A155" s="339" t="s">
        <v>773</v>
      </c>
      <c r="B155" s="339"/>
      <c r="C155" s="339"/>
      <c r="D155" s="339"/>
      <c r="E155" s="37"/>
      <c r="F155" s="37"/>
      <c r="G155" s="37"/>
      <c r="H155" s="37"/>
      <c r="I155" s="37"/>
      <c r="J155" s="119"/>
      <c r="K155"/>
      <c r="L155"/>
      <c r="M155"/>
      <c r="N155"/>
      <c r="O155"/>
      <c r="P155"/>
      <c r="Q155"/>
      <c r="R155"/>
      <c r="S155"/>
      <c r="T155" s="355"/>
      <c r="U155" s="355"/>
      <c r="V155" s="355"/>
      <c r="W155" s="355"/>
      <c r="X155" s="355"/>
      <c r="Y155" s="355"/>
      <c r="Z155" s="355"/>
      <c r="AA155" s="355"/>
      <c r="AB155" s="355"/>
      <c r="AC155" s="355"/>
      <c r="AD155" s="355"/>
      <c r="AE155" s="355"/>
      <c r="AF155" s="355"/>
    </row>
    <row r="156" spans="1:32" s="5" customFormat="1">
      <c r="A156" s="324" t="s">
        <v>774</v>
      </c>
      <c r="B156" s="320" t="s">
        <v>775</v>
      </c>
      <c r="C156" s="320" t="s">
        <v>775</v>
      </c>
      <c r="D156" s="320" t="s">
        <v>776</v>
      </c>
      <c r="E156" s="37"/>
      <c r="F156" s="37"/>
      <c r="G156" s="37"/>
      <c r="H156" s="37"/>
      <c r="I156" s="37"/>
      <c r="J156" s="124"/>
      <c r="K156"/>
      <c r="L156"/>
      <c r="M156"/>
      <c r="N156"/>
      <c r="O156"/>
      <c r="P156"/>
      <c r="Q156"/>
      <c r="R156"/>
      <c r="S156"/>
      <c r="T156" s="355"/>
      <c r="U156" s="355"/>
      <c r="V156" s="355"/>
      <c r="W156" s="355"/>
      <c r="X156" s="355"/>
      <c r="Y156" s="355"/>
      <c r="Z156" s="355"/>
      <c r="AA156" s="355"/>
      <c r="AB156" s="355"/>
      <c r="AC156" s="355"/>
      <c r="AD156" s="355"/>
      <c r="AE156" s="355"/>
      <c r="AF156" s="355"/>
    </row>
    <row r="157" spans="1:32" s="5" customFormat="1">
      <c r="A157" s="324" t="s">
        <v>777</v>
      </c>
      <c r="B157" s="320" t="s">
        <v>778</v>
      </c>
      <c r="C157" s="320" t="s">
        <v>779</v>
      </c>
      <c r="D157" s="320" t="s">
        <v>780</v>
      </c>
      <c r="E157" s="37"/>
      <c r="F157" s="37"/>
      <c r="G157" s="37"/>
      <c r="H157" s="37"/>
      <c r="I157" s="37"/>
      <c r="J157" s="125"/>
      <c r="K157"/>
      <c r="L157"/>
      <c r="M157"/>
      <c r="N157"/>
      <c r="O157"/>
      <c r="P157"/>
      <c r="Q157"/>
      <c r="R157"/>
      <c r="S157"/>
      <c r="T157" s="355"/>
      <c r="U157" s="355"/>
      <c r="V157" s="355"/>
      <c r="W157" s="355"/>
      <c r="X157" s="355"/>
      <c r="Y157" s="355"/>
      <c r="Z157" s="355"/>
      <c r="AA157" s="355"/>
      <c r="AB157" s="355"/>
      <c r="AC157" s="355"/>
      <c r="AD157" s="355"/>
      <c r="AE157" s="355"/>
      <c r="AF157" s="355"/>
    </row>
    <row r="158" spans="1:32" s="5" customFormat="1" ht="12.75" customHeight="1">
      <c r="A158" s="324" t="s">
        <v>781</v>
      </c>
      <c r="B158" s="320">
        <v>10213</v>
      </c>
      <c r="C158" s="320">
        <v>6617</v>
      </c>
      <c r="D158" s="320">
        <v>11048</v>
      </c>
      <c r="E158" s="37"/>
      <c r="F158" s="37"/>
      <c r="G158" s="37"/>
      <c r="H158" s="37"/>
      <c r="I158" s="37"/>
      <c r="J158" s="125"/>
      <c r="K158"/>
      <c r="L158"/>
      <c r="M158"/>
      <c r="N158"/>
      <c r="O158"/>
      <c r="P158"/>
      <c r="Q158"/>
      <c r="R158"/>
      <c r="S158"/>
      <c r="T158" s="355"/>
      <c r="U158" s="355"/>
      <c r="V158" s="355"/>
      <c r="W158" s="355"/>
      <c r="X158" s="355"/>
      <c r="Y158" s="355"/>
      <c r="Z158" s="355"/>
      <c r="AA158" s="355"/>
      <c r="AB158" s="355"/>
      <c r="AC158" s="355"/>
      <c r="AD158" s="355"/>
      <c r="AE158" s="355"/>
      <c r="AF158" s="355"/>
    </row>
    <row r="159" spans="1:32" s="5" customFormat="1">
      <c r="A159" s="324" t="s">
        <v>782</v>
      </c>
      <c r="B159" s="320">
        <v>77106</v>
      </c>
      <c r="C159" s="320">
        <v>8405</v>
      </c>
      <c r="D159" s="320">
        <v>17239</v>
      </c>
      <c r="E159" s="37"/>
      <c r="F159" s="37"/>
      <c r="G159" s="37"/>
      <c r="H159" s="37"/>
      <c r="I159" s="37"/>
      <c r="J159" s="125"/>
      <c r="K159"/>
      <c r="L159"/>
      <c r="M159"/>
      <c r="N159"/>
      <c r="O159"/>
      <c r="P159"/>
      <c r="Q159"/>
      <c r="R159"/>
      <c r="S159"/>
      <c r="T159" s="355"/>
      <c r="U159" s="355"/>
      <c r="V159" s="355"/>
      <c r="W159" s="355"/>
      <c r="X159" s="355"/>
      <c r="Y159" s="355"/>
      <c r="Z159" s="355"/>
      <c r="AA159" s="355"/>
      <c r="AB159" s="355"/>
      <c r="AC159" s="355"/>
      <c r="AD159" s="355"/>
      <c r="AE159" s="355"/>
      <c r="AF159" s="355"/>
    </row>
    <row r="160" spans="1:32" s="12" customFormat="1">
      <c r="A160" s="324" t="s">
        <v>783</v>
      </c>
      <c r="B160" s="320">
        <v>10050</v>
      </c>
      <c r="C160" s="320">
        <v>6287</v>
      </c>
      <c r="D160" s="320">
        <v>10422</v>
      </c>
      <c r="E160" s="37"/>
      <c r="F160" s="37"/>
      <c r="G160" s="37"/>
      <c r="H160" s="37"/>
      <c r="I160" s="37"/>
      <c r="J160" s="127"/>
      <c r="K160"/>
      <c r="L160"/>
      <c r="M160"/>
      <c r="N160"/>
      <c r="O160"/>
      <c r="P160"/>
      <c r="Q160"/>
      <c r="R160"/>
      <c r="S160"/>
      <c r="T160" s="355"/>
      <c r="U160" s="355"/>
      <c r="V160" s="355"/>
      <c r="W160" s="355"/>
      <c r="X160" s="355"/>
      <c r="Y160" s="355"/>
      <c r="Z160" s="355"/>
      <c r="AA160" s="355"/>
      <c r="AB160" s="355"/>
      <c r="AC160" s="355"/>
      <c r="AD160" s="355"/>
      <c r="AE160" s="355"/>
      <c r="AF160" s="355"/>
    </row>
    <row r="161" spans="1:32" s="12" customFormat="1" ht="15">
      <c r="A161" s="324" t="s">
        <v>784</v>
      </c>
      <c r="B161" s="320">
        <v>75668</v>
      </c>
      <c r="C161" s="320">
        <v>7987</v>
      </c>
      <c r="D161" s="320">
        <v>16273</v>
      </c>
      <c r="E161" s="37"/>
      <c r="F161" s="37"/>
      <c r="G161" s="37"/>
      <c r="H161" s="37"/>
      <c r="I161" s="37"/>
      <c r="J161" s="126"/>
      <c r="K161"/>
      <c r="L161"/>
      <c r="M161"/>
      <c r="N161"/>
      <c r="O161"/>
      <c r="P161"/>
      <c r="Q161"/>
      <c r="R161"/>
      <c r="S161"/>
      <c r="T161" s="355"/>
      <c r="U161" s="355"/>
      <c r="V161" s="355"/>
      <c r="W161" s="355"/>
      <c r="X161" s="355"/>
      <c r="Y161" s="355"/>
      <c r="Z161" s="355"/>
      <c r="AA161" s="355"/>
      <c r="AB161" s="355"/>
      <c r="AC161" s="355"/>
      <c r="AD161" s="355"/>
      <c r="AE161" s="355"/>
      <c r="AF161" s="355"/>
    </row>
    <row r="162" spans="1:32" s="12" customFormat="1" ht="15.75" thickBot="1">
      <c r="A162" s="761" t="s">
        <v>785</v>
      </c>
      <c r="B162" s="747">
        <v>32.4</v>
      </c>
      <c r="C162" s="747">
        <v>31.1</v>
      </c>
      <c r="D162" s="747">
        <v>25.15</v>
      </c>
      <c r="E162" s="37"/>
      <c r="F162" s="37"/>
      <c r="G162" s="37"/>
      <c r="H162" s="37"/>
      <c r="I162" s="37"/>
      <c r="J162" s="126"/>
      <c r="K162"/>
      <c r="L162"/>
      <c r="M162"/>
      <c r="N162"/>
      <c r="O162"/>
      <c r="P162"/>
      <c r="Q162"/>
      <c r="R162"/>
      <c r="S162"/>
      <c r="T162" s="355"/>
      <c r="U162" s="355"/>
      <c r="V162" s="355"/>
      <c r="W162" s="355"/>
      <c r="X162" s="355"/>
      <c r="Y162" s="355"/>
      <c r="Z162" s="355"/>
      <c r="AA162" s="355"/>
      <c r="AB162" s="355"/>
      <c r="AC162" s="355"/>
      <c r="AD162" s="355"/>
      <c r="AE162" s="355"/>
      <c r="AF162" s="355"/>
    </row>
    <row r="163" spans="1:32" s="12" customFormat="1" ht="13.5" thickBot="1">
      <c r="A163" s="341" t="s">
        <v>786</v>
      </c>
      <c r="B163" s="341"/>
      <c r="C163" s="341"/>
      <c r="D163" s="341"/>
      <c r="E163" s="37"/>
      <c r="F163" s="37"/>
      <c r="G163" s="37"/>
      <c r="H163" s="37"/>
      <c r="I163" s="37"/>
      <c r="J163" s="128"/>
      <c r="K163"/>
      <c r="L163"/>
      <c r="M163"/>
      <c r="N163"/>
      <c r="O163"/>
      <c r="P163"/>
      <c r="Q163"/>
      <c r="R163"/>
      <c r="S163"/>
      <c r="T163" s="355"/>
      <c r="U163" s="355"/>
      <c r="V163" s="355"/>
      <c r="W163" s="355"/>
      <c r="X163" s="355"/>
      <c r="Y163" s="355"/>
      <c r="Z163" s="355"/>
      <c r="AA163" s="355"/>
      <c r="AB163" s="355"/>
      <c r="AC163" s="355"/>
      <c r="AD163" s="355"/>
      <c r="AE163" s="355"/>
      <c r="AF163" s="355"/>
    </row>
    <row r="164" spans="1:32" s="12" customFormat="1" ht="25.5">
      <c r="A164" s="750" t="s">
        <v>787</v>
      </c>
      <c r="B164" s="372">
        <v>-0.56999999999999995</v>
      </c>
      <c r="C164" s="372">
        <v>-0.49</v>
      </c>
      <c r="D164" s="372">
        <v>-0.23</v>
      </c>
      <c r="E164" s="37"/>
      <c r="F164" s="37"/>
      <c r="G164" s="37"/>
      <c r="H164" s="37"/>
      <c r="I164" s="37"/>
      <c r="J164" s="128"/>
      <c r="K164"/>
      <c r="L164"/>
      <c r="M164"/>
      <c r="N164"/>
      <c r="O164"/>
      <c r="P164"/>
      <c r="Q164"/>
      <c r="R164"/>
      <c r="S164"/>
      <c r="T164" s="355"/>
      <c r="U164" s="355"/>
      <c r="V164" s="438"/>
      <c r="W164" s="438"/>
      <c r="X164" s="355"/>
      <c r="Y164" s="355"/>
      <c r="Z164" s="355"/>
      <c r="AA164" s="355"/>
      <c r="AB164" s="355"/>
      <c r="AC164" s="355"/>
      <c r="AD164" s="355"/>
      <c r="AE164" s="355"/>
      <c r="AF164" s="355"/>
    </row>
    <row r="165" spans="1:32" s="12" customFormat="1" ht="25.5">
      <c r="A165" s="750" t="s">
        <v>788</v>
      </c>
      <c r="B165" s="372">
        <v>0.13</v>
      </c>
      <c r="C165" s="372">
        <v>0.23</v>
      </c>
      <c r="D165" s="372">
        <v>0.14000000000000001</v>
      </c>
      <c r="E165" s="37"/>
      <c r="F165" s="37"/>
      <c r="G165" s="37"/>
      <c r="H165" s="37"/>
      <c r="I165" s="37"/>
      <c r="J165" s="129"/>
      <c r="K165"/>
      <c r="L165"/>
      <c r="M165"/>
      <c r="N165"/>
      <c r="O165"/>
      <c r="P165"/>
      <c r="Q165"/>
      <c r="R165"/>
      <c r="S165"/>
      <c r="T165" s="438"/>
      <c r="U165" s="438"/>
      <c r="V165" s="5"/>
      <c r="W165" s="5"/>
      <c r="X165" s="438"/>
      <c r="Y165" s="438"/>
      <c r="Z165" s="438"/>
      <c r="AA165" s="438"/>
      <c r="AB165" s="438"/>
      <c r="AC165" s="438"/>
      <c r="AD165" s="438"/>
      <c r="AE165" s="438"/>
      <c r="AF165" s="438"/>
    </row>
    <row r="166" spans="1:32" s="12" customFormat="1">
      <c r="A166" s="324" t="s">
        <v>789</v>
      </c>
      <c r="B166" s="320">
        <v>26763265</v>
      </c>
      <c r="C166" s="320">
        <v>2680741</v>
      </c>
      <c r="D166" s="320">
        <v>3830020</v>
      </c>
      <c r="E166" s="37"/>
      <c r="F166" s="37"/>
      <c r="G166" s="37"/>
      <c r="H166" s="37"/>
      <c r="I166" s="37"/>
      <c r="J166" s="130"/>
      <c r="K166"/>
      <c r="L166"/>
      <c r="M166"/>
      <c r="N166"/>
      <c r="O166"/>
      <c r="P166"/>
      <c r="Q166"/>
      <c r="R166"/>
      <c r="S166"/>
      <c r="T166" s="5"/>
      <c r="U166" s="5"/>
      <c r="V166" s="5"/>
      <c r="W166" s="5"/>
      <c r="X166" s="5"/>
      <c r="Y166" s="5"/>
      <c r="Z166" s="5"/>
      <c r="AA166" s="5"/>
      <c r="AB166" s="5"/>
      <c r="AC166" s="5"/>
      <c r="AD166" s="5"/>
      <c r="AE166" s="5"/>
      <c r="AF166" s="5"/>
    </row>
    <row r="167" spans="1:32" s="12" customFormat="1" ht="25.5">
      <c r="A167" s="750" t="s">
        <v>790</v>
      </c>
      <c r="B167" s="320">
        <v>15189177.470000001</v>
      </c>
      <c r="C167" s="320">
        <v>1303885.99</v>
      </c>
      <c r="D167" s="320">
        <v>880149.72</v>
      </c>
      <c r="E167" s="37"/>
      <c r="F167" s="37"/>
      <c r="G167" s="37"/>
      <c r="H167" s="37"/>
      <c r="I167" s="37"/>
      <c r="J167" s="127"/>
      <c r="K167"/>
      <c r="L167"/>
      <c r="M167"/>
      <c r="N167"/>
      <c r="O167"/>
      <c r="P167"/>
      <c r="Q167"/>
      <c r="R167"/>
      <c r="S167"/>
      <c r="T167" s="5"/>
      <c r="U167" s="5"/>
      <c r="V167" s="5"/>
      <c r="W167" s="5"/>
      <c r="X167" s="5"/>
      <c r="Y167" s="5"/>
      <c r="Z167" s="5"/>
      <c r="AA167" s="5"/>
      <c r="AB167" s="5"/>
      <c r="AC167" s="5"/>
      <c r="AD167" s="5"/>
      <c r="AE167" s="5"/>
      <c r="AF167" s="5"/>
    </row>
    <row r="168" spans="1:32" s="12" customFormat="1" ht="25.5">
      <c r="A168" s="750" t="s">
        <v>791</v>
      </c>
      <c r="B168" s="320">
        <v>3611975.37</v>
      </c>
      <c r="C168" s="320">
        <v>618426.11</v>
      </c>
      <c r="D168" s="372">
        <v>532514.80000000005</v>
      </c>
      <c r="E168" s="37"/>
      <c r="F168" s="37"/>
      <c r="G168" s="37"/>
      <c r="H168" s="37"/>
      <c r="I168" s="37"/>
      <c r="J168" s="127"/>
      <c r="K168"/>
      <c r="L168"/>
      <c r="M168"/>
      <c r="N168"/>
      <c r="O168"/>
      <c r="P168"/>
      <c r="Q168"/>
      <c r="R168"/>
      <c r="S168"/>
      <c r="T168" s="5"/>
      <c r="U168" s="5"/>
      <c r="V168" s="5"/>
      <c r="W168" s="5"/>
      <c r="X168" s="5"/>
      <c r="Y168" s="5"/>
      <c r="Z168" s="5"/>
      <c r="AA168" s="5"/>
      <c r="AB168" s="5"/>
      <c r="AC168" s="5"/>
      <c r="AD168" s="5"/>
      <c r="AE168" s="5"/>
      <c r="AF168" s="5"/>
    </row>
    <row r="169" spans="1:32" s="12" customFormat="1">
      <c r="A169" s="750" t="s">
        <v>792</v>
      </c>
      <c r="B169" s="373">
        <v>-1.7500000000000002E-2</v>
      </c>
      <c r="C169" s="373">
        <v>-1.5599999999999999E-2</v>
      </c>
      <c r="D169" s="373">
        <v>-9.1000000000000004E-3</v>
      </c>
      <c r="E169" s="37"/>
      <c r="F169" s="37"/>
      <c r="G169" s="37"/>
      <c r="H169" s="37"/>
      <c r="I169" s="37"/>
      <c r="J169" s="127"/>
      <c r="K169"/>
      <c r="L169"/>
      <c r="M169"/>
      <c r="N169"/>
      <c r="O169"/>
      <c r="P169"/>
      <c r="Q169"/>
      <c r="R169"/>
      <c r="S169"/>
      <c r="T169" s="5"/>
      <c r="U169" s="5"/>
      <c r="V169" s="5"/>
      <c r="W169" s="5"/>
      <c r="X169" s="5"/>
      <c r="Y169" s="5"/>
      <c r="Z169" s="5"/>
      <c r="AA169" s="5"/>
      <c r="AB169" s="5"/>
      <c r="AC169" s="5"/>
      <c r="AD169" s="5"/>
      <c r="AE169" s="5"/>
      <c r="AF169" s="5"/>
    </row>
    <row r="170" spans="1:32" s="12" customFormat="1" ht="15.75" thickBot="1">
      <c r="A170" s="761" t="s">
        <v>793</v>
      </c>
      <c r="B170" s="748">
        <v>4.1999999999999997E-3</v>
      </c>
      <c r="C170" s="748">
        <v>7.4000000000000003E-3</v>
      </c>
      <c r="D170" s="748">
        <v>5.4999999999999997E-3</v>
      </c>
      <c r="E170" s="37"/>
      <c r="F170" s="37"/>
      <c r="G170" s="37"/>
      <c r="H170" s="37"/>
      <c r="I170" s="37"/>
      <c r="J170" s="126"/>
      <c r="K170"/>
      <c r="L170"/>
      <c r="M170"/>
      <c r="N170"/>
      <c r="O170"/>
      <c r="P170"/>
      <c r="Q170"/>
      <c r="R170"/>
      <c r="S170"/>
      <c r="T170" s="5"/>
      <c r="U170" s="5"/>
      <c r="V170" s="5"/>
      <c r="W170" s="5"/>
      <c r="X170" s="5"/>
      <c r="Y170" s="5"/>
      <c r="Z170" s="5"/>
      <c r="AA170" s="5"/>
      <c r="AB170" s="5"/>
      <c r="AC170" s="5"/>
      <c r="AD170" s="5"/>
      <c r="AE170" s="5"/>
      <c r="AF170" s="5"/>
    </row>
    <row r="171" spans="1:32" s="12" customFormat="1" ht="13.5" thickBot="1">
      <c r="A171" s="341" t="s">
        <v>794</v>
      </c>
      <c r="B171" s="341"/>
      <c r="C171" s="341"/>
      <c r="D171" s="341"/>
      <c r="E171" s="37"/>
      <c r="F171" s="37"/>
      <c r="G171" s="37"/>
      <c r="H171" s="37"/>
      <c r="I171" s="37"/>
      <c r="J171" s="128"/>
      <c r="K171"/>
      <c r="L171"/>
      <c r="M171"/>
      <c r="N171"/>
      <c r="O171"/>
      <c r="P171"/>
      <c r="Q171"/>
      <c r="R171"/>
      <c r="S171"/>
      <c r="T171" s="5"/>
      <c r="U171" s="5"/>
      <c r="V171" s="5"/>
      <c r="W171" s="5"/>
      <c r="X171" s="5"/>
      <c r="Y171" s="5"/>
      <c r="Z171" s="5"/>
      <c r="AA171" s="5"/>
      <c r="AB171" s="5"/>
      <c r="AC171" s="5"/>
      <c r="AD171" s="5"/>
      <c r="AE171" s="5"/>
      <c r="AF171" s="5"/>
    </row>
    <row r="172" spans="1:32" s="12" customFormat="1" ht="25.5">
      <c r="A172" s="750" t="s">
        <v>795</v>
      </c>
      <c r="B172" s="374">
        <f>F124</f>
        <v>266086.50999999995</v>
      </c>
      <c r="C172" s="375">
        <f>F136</f>
        <v>18128.91</v>
      </c>
      <c r="D172" s="375">
        <f>F148</f>
        <v>-135</v>
      </c>
      <c r="E172" s="37"/>
      <c r="F172" s="37"/>
      <c r="G172" s="37"/>
      <c r="H172" s="37"/>
      <c r="I172" s="37"/>
      <c r="J172" s="128"/>
      <c r="K172"/>
      <c r="L172"/>
      <c r="M172"/>
      <c r="N172"/>
      <c r="O172"/>
      <c r="P172"/>
      <c r="Q172"/>
      <c r="R172"/>
      <c r="S172"/>
      <c r="T172" s="5"/>
      <c r="U172" s="5"/>
      <c r="V172" s="5"/>
      <c r="W172" s="5"/>
      <c r="X172" s="5"/>
      <c r="Y172" s="5"/>
      <c r="Z172" s="5"/>
      <c r="AA172" s="5"/>
      <c r="AB172" s="5"/>
      <c r="AC172" s="5"/>
      <c r="AD172" s="5"/>
      <c r="AE172" s="5"/>
      <c r="AF172" s="5"/>
    </row>
    <row r="173" spans="1:32" s="167" customFormat="1" ht="26.25" thickBot="1">
      <c r="A173" s="761" t="s">
        <v>796</v>
      </c>
      <c r="B173" s="749">
        <f>B167-B172</f>
        <v>14923090.960000001</v>
      </c>
      <c r="C173" s="749">
        <f t="shared" ref="C173:D173" si="1">C167-C172</f>
        <v>1285757.08</v>
      </c>
      <c r="D173" s="749">
        <f t="shared" si="1"/>
        <v>880284.72</v>
      </c>
      <c r="E173" s="37"/>
      <c r="F173" s="37"/>
      <c r="G173" s="37"/>
      <c r="H173" s="37"/>
      <c r="I173" s="37"/>
      <c r="J173" s="131"/>
      <c r="K173"/>
      <c r="L173"/>
      <c r="M173"/>
      <c r="N173"/>
      <c r="O173"/>
      <c r="P173"/>
      <c r="Q173"/>
      <c r="R173"/>
      <c r="S173"/>
      <c r="T173" s="5"/>
      <c r="U173" s="5"/>
      <c r="V173" s="5"/>
      <c r="W173" s="5"/>
      <c r="X173" s="5"/>
      <c r="Y173" s="5"/>
      <c r="Z173" s="5"/>
      <c r="AA173" s="5"/>
      <c r="AB173" s="5"/>
      <c r="AC173" s="5"/>
      <c r="AD173" s="5"/>
      <c r="AE173" s="5"/>
      <c r="AF173" s="5"/>
    </row>
    <row r="174" spans="1:32" s="697" customFormat="1">
      <c r="A174" s="324"/>
      <c r="B174" s="393"/>
      <c r="C174" s="393"/>
      <c r="D174" s="393"/>
      <c r="E174" s="37"/>
      <c r="F174" s="37"/>
      <c r="G174" s="37"/>
      <c r="H174" s="37"/>
      <c r="I174" s="37"/>
      <c r="J174" s="131"/>
      <c r="K174"/>
      <c r="L174"/>
      <c r="M174"/>
      <c r="N174"/>
      <c r="O174"/>
      <c r="P174"/>
      <c r="Q174"/>
      <c r="R174"/>
      <c r="S174"/>
      <c r="T174" s="5"/>
      <c r="U174" s="5"/>
      <c r="V174" s="5"/>
      <c r="W174" s="5"/>
      <c r="X174" s="5"/>
      <c r="Y174" s="5"/>
      <c r="Z174" s="5"/>
      <c r="AA174" s="5"/>
      <c r="AB174" s="5"/>
      <c r="AC174" s="5"/>
      <c r="AD174" s="5"/>
      <c r="AE174" s="5"/>
      <c r="AF174" s="5"/>
    </row>
    <row r="175" spans="1:32" s="697" customFormat="1">
      <c r="A175" s="691" t="s">
        <v>1033</v>
      </c>
      <c r="B175" s="324"/>
      <c r="C175" s="444"/>
      <c r="D175" s="444"/>
      <c r="E175" s="37"/>
      <c r="F175" s="37"/>
      <c r="G175" s="37"/>
      <c r="H175" s="37"/>
      <c r="I175" s="37"/>
      <c r="J175" s="131"/>
      <c r="K175"/>
      <c r="L175"/>
      <c r="M175"/>
      <c r="N175"/>
      <c r="O175"/>
      <c r="P175"/>
      <c r="Q175"/>
      <c r="R175"/>
      <c r="S175"/>
      <c r="T175" s="5"/>
      <c r="U175" s="5"/>
      <c r="V175" s="5"/>
      <c r="W175" s="5"/>
      <c r="X175" s="5"/>
      <c r="Y175" s="5"/>
      <c r="Z175" s="5"/>
      <c r="AA175" s="5"/>
      <c r="AB175" s="5"/>
      <c r="AC175" s="5"/>
      <c r="AD175" s="5"/>
      <c r="AE175" s="5"/>
      <c r="AF175" s="5"/>
    </row>
    <row r="176" spans="1:32" s="5" customFormat="1">
      <c r="A176" s="545" t="s">
        <v>797</v>
      </c>
      <c r="B176" s="324"/>
      <c r="C176" s="444"/>
      <c r="D176" s="444"/>
      <c r="E176" s="37"/>
      <c r="F176" s="37"/>
      <c r="G176" s="37"/>
      <c r="H176" s="37"/>
      <c r="I176" s="37"/>
      <c r="J176" s="119"/>
      <c r="K176"/>
      <c r="L176"/>
      <c r="M176"/>
      <c r="N176"/>
      <c r="O176"/>
      <c r="P176"/>
      <c r="Q176"/>
      <c r="R176"/>
      <c r="S176"/>
    </row>
    <row r="177" spans="1:41" s="5" customFormat="1" ht="13.5" customHeight="1">
      <c r="A177" s="545"/>
      <c r="B177" s="324"/>
      <c r="C177" s="670"/>
      <c r="D177" s="670"/>
      <c r="E177" s="37"/>
      <c r="F177" s="37"/>
      <c r="G177" s="37"/>
      <c r="H177" s="37"/>
      <c r="I177" s="37"/>
      <c r="J177" s="119"/>
      <c r="K177"/>
      <c r="L177"/>
      <c r="M177"/>
      <c r="N177"/>
      <c r="O177"/>
      <c r="P177"/>
      <c r="Q177"/>
      <c r="R177"/>
      <c r="S177"/>
    </row>
    <row r="178" spans="1:41" s="5" customFormat="1" ht="13.5" customHeight="1">
      <c r="A178" s="545"/>
      <c r="B178" s="324"/>
      <c r="C178" s="670"/>
      <c r="D178" s="670"/>
      <c r="E178" s="37"/>
      <c r="F178" s="37"/>
      <c r="G178" s="37"/>
      <c r="H178" s="37"/>
      <c r="I178" s="37"/>
      <c r="J178" s="119"/>
      <c r="K178"/>
      <c r="L178"/>
      <c r="M178"/>
      <c r="N178"/>
      <c r="O178"/>
      <c r="P178"/>
      <c r="Q178"/>
      <c r="R178"/>
      <c r="S178"/>
    </row>
    <row r="179" spans="1:41" s="5" customFormat="1" ht="13.5" customHeight="1">
      <c r="A179" s="468"/>
      <c r="B179" s="324"/>
      <c r="C179" s="444"/>
      <c r="D179" s="444"/>
      <c r="E179" s="37"/>
      <c r="F179" s="37"/>
      <c r="G179" s="37"/>
      <c r="H179" s="37"/>
      <c r="I179" s="37"/>
      <c r="J179" s="119"/>
      <c r="K179"/>
      <c r="L179"/>
      <c r="M179"/>
      <c r="N179"/>
      <c r="O179"/>
      <c r="P179"/>
      <c r="Q179"/>
      <c r="R179"/>
      <c r="S179"/>
    </row>
    <row r="180" spans="1:41" s="5" customFormat="1" ht="13.5" customHeight="1">
      <c r="A180" s="1531" t="s">
        <v>798</v>
      </c>
      <c r="B180" s="1531"/>
      <c r="C180" s="1531"/>
      <c r="D180" s="1531"/>
      <c r="E180" s="37"/>
      <c r="F180" s="37"/>
      <c r="G180" s="37"/>
      <c r="H180" s="37"/>
      <c r="I180" s="37"/>
      <c r="J180" s="119"/>
      <c r="K180"/>
      <c r="L180"/>
      <c r="M180"/>
      <c r="N180"/>
      <c r="O180"/>
      <c r="P180"/>
      <c r="Q180"/>
      <c r="R180"/>
      <c r="S180"/>
    </row>
    <row r="181" spans="1:41" s="5" customFormat="1" ht="26.25" thickBot="1">
      <c r="A181" s="325"/>
      <c r="B181" s="677" t="s">
        <v>720</v>
      </c>
      <c r="C181" s="677" t="s">
        <v>728</v>
      </c>
      <c r="D181" s="677" t="s">
        <v>730</v>
      </c>
      <c r="E181" s="37"/>
      <c r="F181" s="37"/>
      <c r="G181" s="37"/>
      <c r="H181" s="37"/>
      <c r="I181" s="37"/>
      <c r="J181" s="119"/>
      <c r="K181"/>
      <c r="L181"/>
      <c r="M181"/>
      <c r="N181"/>
      <c r="O181"/>
      <c r="P181"/>
      <c r="Q181"/>
      <c r="R181"/>
      <c r="S181"/>
    </row>
    <row r="182" spans="1:41" s="5" customFormat="1" ht="14.25" thickTop="1" thickBot="1">
      <c r="A182" s="339" t="s">
        <v>786</v>
      </c>
      <c r="B182" s="339"/>
      <c r="C182" s="339"/>
      <c r="D182" s="339"/>
      <c r="E182" s="37"/>
      <c r="F182" s="37"/>
      <c r="G182" s="37"/>
      <c r="H182" s="37"/>
      <c r="I182" s="37"/>
      <c r="J182" s="119"/>
      <c r="K182"/>
      <c r="L182"/>
      <c r="M182"/>
      <c r="N182"/>
      <c r="O182"/>
      <c r="P182"/>
      <c r="Q182"/>
      <c r="R182"/>
      <c r="S182"/>
    </row>
    <row r="183" spans="1:41" s="5" customFormat="1" ht="12.75" customHeight="1">
      <c r="A183" s="750" t="s">
        <v>787</v>
      </c>
      <c r="B183" s="376">
        <v>-0.53500000000000003</v>
      </c>
      <c r="C183" s="377">
        <v>-0.42299999999999999</v>
      </c>
      <c r="D183" s="377">
        <v>-0.26</v>
      </c>
      <c r="E183" s="37"/>
      <c r="F183" s="37"/>
      <c r="G183" s="37"/>
      <c r="H183" s="37"/>
      <c r="I183" s="37"/>
      <c r="J183" s="119"/>
      <c r="K183"/>
      <c r="L183"/>
      <c r="M183"/>
      <c r="N183"/>
      <c r="O183"/>
      <c r="P183"/>
      <c r="Q183"/>
      <c r="R183"/>
      <c r="S183"/>
    </row>
    <row r="184" spans="1:41" s="5" customFormat="1" ht="25.5">
      <c r="A184" s="750" t="s">
        <v>788</v>
      </c>
      <c r="B184" s="376">
        <v>0.153</v>
      </c>
      <c r="C184" s="377">
        <v>0.25</v>
      </c>
      <c r="D184" s="377">
        <v>0.14000000000000001</v>
      </c>
      <c r="E184" s="37"/>
      <c r="F184" s="37"/>
      <c r="G184" s="37"/>
      <c r="H184" s="37"/>
      <c r="I184" s="37"/>
      <c r="J184" s="119"/>
      <c r="K184"/>
      <c r="L184"/>
      <c r="M184"/>
      <c r="N184"/>
      <c r="O184"/>
      <c r="P184"/>
      <c r="Q184"/>
      <c r="R184"/>
      <c r="S184"/>
    </row>
    <row r="185" spans="1:41" s="5" customFormat="1">
      <c r="A185" s="750" t="s">
        <v>792</v>
      </c>
      <c r="B185" s="378">
        <v>-1.6500000000000001E-2</v>
      </c>
      <c r="C185" s="379">
        <v>-1.3599999999999999E-2</v>
      </c>
      <c r="D185" s="379">
        <v>-1.0200000000000001E-2</v>
      </c>
      <c r="E185" s="37"/>
      <c r="F185" s="37"/>
      <c r="G185" s="37"/>
      <c r="H185" s="37"/>
      <c r="I185" s="37"/>
      <c r="J185" s="119"/>
      <c r="K185"/>
      <c r="L185"/>
      <c r="M185"/>
      <c r="N185"/>
      <c r="O185"/>
      <c r="P185"/>
      <c r="Q185"/>
      <c r="R185"/>
      <c r="S185"/>
    </row>
    <row r="186" spans="1:41" s="5" customFormat="1" ht="25.5" customHeight="1" thickBot="1">
      <c r="A186" s="761" t="s">
        <v>793</v>
      </c>
      <c r="B186" s="762">
        <v>4.7000000000000002E-3</v>
      </c>
      <c r="C186" s="762">
        <v>8.0000000000000002E-3</v>
      </c>
      <c r="D186" s="762">
        <v>5.7000000000000002E-3</v>
      </c>
      <c r="E186" s="37"/>
      <c r="F186" s="37"/>
      <c r="G186" s="37"/>
      <c r="H186" s="37"/>
      <c r="I186" s="37"/>
      <c r="J186" s="119"/>
      <c r="K186"/>
      <c r="L186"/>
      <c r="M186"/>
      <c r="N186"/>
      <c r="O186"/>
      <c r="P186"/>
      <c r="Q186"/>
      <c r="R186"/>
      <c r="S186"/>
      <c r="V186"/>
      <c r="W186"/>
    </row>
    <row r="187" spans="1:41" s="1340" customFormat="1" ht="25.5" customHeight="1" thickBot="1">
      <c r="A187" s="1342" t="s">
        <v>1324</v>
      </c>
      <c r="B187" s="1343">
        <f>B183*B166*-1</f>
        <v>14318346.775</v>
      </c>
      <c r="C187" s="1343">
        <f>C183*C166*-1</f>
        <v>1133953.443</v>
      </c>
      <c r="D187" s="1343">
        <f>D183*D166*-1</f>
        <v>995805.20000000007</v>
      </c>
      <c r="E187" s="37"/>
      <c r="F187" s="37"/>
      <c r="G187" s="37"/>
      <c r="H187" s="37"/>
      <c r="I187" s="37"/>
      <c r="J187" s="119"/>
      <c r="K187" s="1339"/>
      <c r="L187" s="1339"/>
      <c r="M187" s="1339"/>
      <c r="N187" s="1339"/>
      <c r="O187" s="1339"/>
      <c r="P187" s="1339"/>
      <c r="Q187" s="1339"/>
      <c r="R187" s="1339"/>
      <c r="S187" s="1339"/>
    </row>
    <row r="188" spans="1:41" s="5" customFormat="1" ht="13.5" customHeight="1">
      <c r="A188" s="750"/>
      <c r="B188" s="378"/>
      <c r="C188" s="378"/>
      <c r="D188" s="378"/>
      <c r="E188" s="37"/>
      <c r="F188" s="37"/>
      <c r="G188" s="37"/>
      <c r="H188" s="37"/>
      <c r="I188" s="37"/>
      <c r="J188" s="119"/>
      <c r="K188"/>
      <c r="L188"/>
      <c r="M188"/>
      <c r="N188"/>
      <c r="O188"/>
      <c r="P188"/>
      <c r="Q188"/>
      <c r="R188"/>
      <c r="S188"/>
      <c r="V188"/>
      <c r="W188"/>
    </row>
    <row r="189" spans="1:41">
      <c r="A189" s="751" t="s">
        <v>799</v>
      </c>
      <c r="B189" s="8"/>
      <c r="C189" s="37"/>
      <c r="D189" s="37"/>
      <c r="E189" s="37"/>
      <c r="F189" s="37"/>
      <c r="G189" s="37"/>
      <c r="H189" s="37"/>
      <c r="I189" s="37"/>
      <c r="K189"/>
      <c r="L189"/>
      <c r="M189"/>
      <c r="N189"/>
      <c r="O189"/>
      <c r="P189"/>
      <c r="Q189"/>
      <c r="R189"/>
      <c r="S189"/>
    </row>
    <row r="190" spans="1:41">
      <c r="K190"/>
      <c r="L190"/>
      <c r="M190"/>
      <c r="N190"/>
      <c r="O190"/>
      <c r="P190"/>
      <c r="Q190"/>
      <c r="R190"/>
      <c r="S190"/>
    </row>
    <row r="191" spans="1:41" s="1339" customFormat="1">
      <c r="A191" s="1583" t="s">
        <v>1325</v>
      </c>
      <c r="B191" s="1583"/>
      <c r="C191" s="1583"/>
      <c r="D191" s="1583"/>
      <c r="E191" s="1344"/>
      <c r="F191" s="1344"/>
      <c r="G191" s="1344"/>
      <c r="H191" s="52"/>
      <c r="I191" s="52"/>
      <c r="J191" s="133"/>
      <c r="T191" s="1340"/>
      <c r="U191" s="1340"/>
      <c r="V191" s="1340"/>
      <c r="W191" s="1340"/>
      <c r="X191" s="1340"/>
      <c r="Y191" s="1340"/>
      <c r="Z191" s="1340"/>
      <c r="AA191" s="1340"/>
      <c r="AB191" s="1340"/>
      <c r="AC191" s="1340"/>
      <c r="AD191" s="1340"/>
      <c r="AE191" s="1340"/>
      <c r="AF191" s="1340"/>
      <c r="AG191" s="1340"/>
      <c r="AH191" s="1340"/>
      <c r="AI191" s="1340"/>
      <c r="AJ191" s="1340"/>
      <c r="AK191" s="1340"/>
      <c r="AL191" s="1340"/>
      <c r="AM191" s="1340"/>
      <c r="AN191" s="1340"/>
      <c r="AO191" s="1340"/>
    </row>
    <row r="192" spans="1:41" s="1339" customFormat="1" ht="26.45" customHeight="1" thickBot="1">
      <c r="A192" s="1345"/>
      <c r="B192" s="1584" t="s">
        <v>720</v>
      </c>
      <c r="C192" s="1584"/>
      <c r="D192" s="1584" t="s">
        <v>728</v>
      </c>
      <c r="E192" s="1584"/>
      <c r="F192" s="1584" t="s">
        <v>730</v>
      </c>
      <c r="G192" s="1584"/>
      <c r="H192" s="52"/>
      <c r="I192" s="52"/>
      <c r="J192" s="133"/>
      <c r="T192" s="1340"/>
      <c r="U192" s="1340"/>
      <c r="V192" s="1340"/>
      <c r="W192" s="1340"/>
      <c r="X192" s="1340"/>
      <c r="Y192" s="1340"/>
      <c r="Z192" s="1340"/>
      <c r="AA192" s="1340"/>
      <c r="AB192" s="1340"/>
      <c r="AC192" s="1340"/>
      <c r="AD192" s="1340"/>
      <c r="AE192" s="1340"/>
      <c r="AF192" s="1340"/>
      <c r="AG192" s="1340"/>
      <c r="AH192" s="1340"/>
      <c r="AI192" s="1340"/>
      <c r="AJ192" s="1340"/>
      <c r="AK192" s="1340"/>
      <c r="AL192" s="1340"/>
      <c r="AM192" s="1340"/>
      <c r="AN192" s="1340"/>
      <c r="AO192" s="1340"/>
    </row>
    <row r="193" spans="1:41" s="1339" customFormat="1" ht="14.25" thickTop="1" thickBot="1">
      <c r="A193" s="1346"/>
      <c r="B193" s="1347" t="s">
        <v>1326</v>
      </c>
      <c r="C193" s="1347" t="s">
        <v>752</v>
      </c>
      <c r="D193" s="1347" t="s">
        <v>1326</v>
      </c>
      <c r="E193" s="1347" t="s">
        <v>752</v>
      </c>
      <c r="F193" s="1347" t="s">
        <v>1326</v>
      </c>
      <c r="G193" s="1347" t="s">
        <v>752</v>
      </c>
      <c r="H193" s="52"/>
      <c r="I193" s="52"/>
      <c r="J193" s="133"/>
      <c r="T193" s="1340"/>
      <c r="U193" s="1340"/>
      <c r="V193" s="1340"/>
      <c r="W193" s="1340"/>
      <c r="X193" s="1340"/>
      <c r="Y193" s="1340"/>
      <c r="Z193" s="1340"/>
      <c r="AA193" s="1340"/>
      <c r="AB193" s="1340"/>
      <c r="AC193" s="1340"/>
      <c r="AD193" s="1340"/>
      <c r="AE193" s="1340"/>
      <c r="AF193" s="1340"/>
      <c r="AG193" s="1340"/>
      <c r="AH193" s="1340"/>
      <c r="AI193" s="1340"/>
      <c r="AJ193" s="1340"/>
      <c r="AK193" s="1340"/>
      <c r="AL193" s="1340"/>
      <c r="AM193" s="1340"/>
      <c r="AN193" s="1340"/>
      <c r="AO193" s="1340"/>
    </row>
    <row r="194" spans="1:41" s="1339" customFormat="1">
      <c r="A194" s="1348" t="s">
        <v>1327</v>
      </c>
      <c r="B194" s="1349">
        <v>-0.56753828316385047</v>
      </c>
      <c r="C194" s="1349">
        <v>8.2042669562022594E-2</v>
      </c>
      <c r="D194" s="1349">
        <v>-0.48639013976446654</v>
      </c>
      <c r="E194" s="1349">
        <v>5.9727803353686826E-2</v>
      </c>
      <c r="F194" s="1349">
        <v>-0.22980290330501296</v>
      </c>
      <c r="G194" s="1349">
        <v>4.3875175842573499E-2</v>
      </c>
      <c r="H194" s="52"/>
      <c r="I194" s="52"/>
      <c r="J194" s="133"/>
      <c r="T194" s="1340"/>
      <c r="U194" s="1340"/>
      <c r="V194" s="1340"/>
      <c r="W194" s="1340"/>
      <c r="X194" s="1340"/>
      <c r="Y194" s="1340"/>
      <c r="Z194" s="1340"/>
      <c r="AA194" s="1340"/>
      <c r="AB194" s="1340"/>
      <c r="AC194" s="1340"/>
      <c r="AD194" s="1340"/>
      <c r="AE194" s="1340"/>
      <c r="AF194" s="1340"/>
      <c r="AG194" s="1340"/>
      <c r="AH194" s="1340"/>
      <c r="AI194" s="1340"/>
      <c r="AJ194" s="1340"/>
      <c r="AK194" s="1340"/>
      <c r="AL194" s="1340"/>
      <c r="AM194" s="1340"/>
      <c r="AN194" s="1340"/>
      <c r="AO194" s="1340"/>
    </row>
    <row r="195" spans="1:41" s="1339" customFormat="1">
      <c r="A195" s="1348" t="s">
        <v>1328</v>
      </c>
      <c r="B195" s="1349">
        <v>0.68531328372145017</v>
      </c>
      <c r="C195" s="1349">
        <v>3.166185779715132E-3</v>
      </c>
      <c r="D195" s="1349">
        <v>0.80683801692978785</v>
      </c>
      <c r="E195" s="1349">
        <v>3.6721509000590272E-3</v>
      </c>
      <c r="F195" s="1349">
        <v>0.87709608826214924</v>
      </c>
      <c r="G195" s="1349">
        <v>1.792721261699643E-3</v>
      </c>
      <c r="H195" s="753"/>
      <c r="I195" s="52"/>
      <c r="J195" s="133"/>
      <c r="T195" s="1340"/>
      <c r="U195" s="1340"/>
      <c r="V195" s="1340"/>
      <c r="W195" s="1340"/>
      <c r="X195" s="1340"/>
      <c r="Y195" s="1340"/>
      <c r="Z195" s="1340"/>
      <c r="AA195" s="1340"/>
      <c r="AB195" s="1340"/>
      <c r="AC195" s="1340"/>
      <c r="AD195" s="1340"/>
      <c r="AE195" s="1340"/>
      <c r="AF195" s="1340"/>
      <c r="AG195" s="1340"/>
      <c r="AH195" s="1340"/>
      <c r="AI195" s="1340"/>
      <c r="AJ195" s="1340"/>
      <c r="AK195" s="1340"/>
      <c r="AL195" s="1340"/>
      <c r="AM195" s="1340"/>
      <c r="AN195" s="1340"/>
      <c r="AO195" s="1340"/>
    </row>
    <row r="196" spans="1:41" s="1339" customFormat="1">
      <c r="A196" s="1348" t="s">
        <v>1329</v>
      </c>
      <c r="B196" s="1349">
        <v>6.2506940511205578</v>
      </c>
      <c r="C196" s="1349">
        <v>0.12225534654741019</v>
      </c>
      <c r="D196" s="1349">
        <v>5.6174966117663239</v>
      </c>
      <c r="E196" s="1349">
        <v>0.16739321470549373</v>
      </c>
      <c r="F196" s="1349">
        <v>2.7779613044833895</v>
      </c>
      <c r="G196" s="1349">
        <v>8.555918865566961E-2</v>
      </c>
      <c r="H196" s="753"/>
      <c r="I196" s="52"/>
      <c r="J196" s="133"/>
      <c r="T196" s="1340"/>
      <c r="U196" s="1340"/>
      <c r="V196" s="1340"/>
      <c r="W196" s="1340"/>
      <c r="X196" s="1340"/>
      <c r="Y196" s="1340"/>
      <c r="Z196" s="1340"/>
      <c r="AA196" s="1340"/>
      <c r="AB196" s="1340"/>
      <c r="AC196" s="1340"/>
      <c r="AD196" s="1340"/>
      <c r="AE196" s="1340"/>
      <c r="AF196" s="1340"/>
      <c r="AG196" s="1340"/>
      <c r="AH196" s="1340"/>
      <c r="AI196" s="1340"/>
      <c r="AJ196" s="1340"/>
      <c r="AK196" s="1340"/>
      <c r="AL196" s="1340"/>
      <c r="AM196" s="1340"/>
      <c r="AN196" s="1340"/>
      <c r="AO196" s="1340"/>
    </row>
    <row r="197" spans="1:41" s="1339" customFormat="1">
      <c r="A197" s="1348" t="s">
        <v>1330</v>
      </c>
      <c r="B197" s="1349">
        <v>8.1116386494092314</v>
      </c>
      <c r="C197" s="1349">
        <v>0.10865097221632995</v>
      </c>
      <c r="D197" s="1349">
        <v>7.4454061502258284</v>
      </c>
      <c r="E197" s="1349">
        <v>0.16647569001512003</v>
      </c>
      <c r="F197" s="1349">
        <v>3.0598499270317379</v>
      </c>
      <c r="G197" s="1349">
        <v>8.8128784138239769E-2</v>
      </c>
      <c r="H197" s="753"/>
      <c r="I197" s="52"/>
      <c r="J197" s="133"/>
      <c r="T197" s="1340"/>
      <c r="U197" s="1340"/>
      <c r="V197" s="1340"/>
      <c r="W197" s="1340"/>
      <c r="X197" s="1340"/>
      <c r="Y197" s="1340"/>
      <c r="Z197" s="1340"/>
      <c r="AA197" s="1340"/>
      <c r="AB197" s="1340"/>
      <c r="AC197" s="1340"/>
      <c r="AD197" s="1340"/>
      <c r="AE197" s="1340"/>
      <c r="AF197" s="1340"/>
      <c r="AG197" s="1340"/>
      <c r="AH197" s="1340"/>
      <c r="AI197" s="1340"/>
      <c r="AJ197" s="1340"/>
      <c r="AK197" s="1340"/>
      <c r="AL197" s="1340"/>
      <c r="AM197" s="1340"/>
      <c r="AN197" s="1340"/>
      <c r="AO197" s="1340"/>
    </row>
    <row r="198" spans="1:41" s="1339" customFormat="1">
      <c r="A198" s="1348" t="s">
        <v>1331</v>
      </c>
      <c r="B198" s="1349">
        <v>6.1405666106701835</v>
      </c>
      <c r="C198" s="1349">
        <v>0.10762458051005841</v>
      </c>
      <c r="D198" s="1349">
        <v>7.7376750454977206</v>
      </c>
      <c r="E198" s="1349">
        <v>0.17580320701800628</v>
      </c>
      <c r="F198" s="1349">
        <v>1.6485529152254335</v>
      </c>
      <c r="G198" s="1349">
        <v>9.48889441986287E-2</v>
      </c>
      <c r="H198" s="753"/>
      <c r="I198" s="52"/>
      <c r="J198" s="133"/>
      <c r="T198" s="1340"/>
      <c r="U198" s="1340"/>
      <c r="V198" s="1340"/>
      <c r="W198" s="1340"/>
      <c r="X198" s="1340"/>
      <c r="Y198" s="1340"/>
      <c r="Z198" s="1340"/>
      <c r="AA198" s="1340"/>
      <c r="AB198" s="1340"/>
      <c r="AC198" s="1340"/>
      <c r="AD198" s="1340"/>
      <c r="AE198" s="1340"/>
      <c r="AF198" s="1340"/>
      <c r="AG198" s="1340"/>
      <c r="AH198" s="1340"/>
      <c r="AI198" s="1340"/>
      <c r="AJ198" s="1340"/>
      <c r="AK198" s="1340"/>
      <c r="AL198" s="1340"/>
      <c r="AM198" s="1340"/>
      <c r="AN198" s="1340"/>
      <c r="AO198" s="1340"/>
    </row>
    <row r="199" spans="1:41" s="1339" customFormat="1">
      <c r="A199" s="1348" t="s">
        <v>1332</v>
      </c>
      <c r="B199" s="1349">
        <v>3.6655698218469959</v>
      </c>
      <c r="C199" s="1349">
        <v>0.10142974908276384</v>
      </c>
      <c r="D199" s="1349">
        <v>4.8055626478479621</v>
      </c>
      <c r="E199" s="1349">
        <v>0.17779131094690576</v>
      </c>
      <c r="F199" s="1350"/>
      <c r="G199" s="1350"/>
      <c r="I199" s="52"/>
      <c r="J199" s="133"/>
      <c r="T199" s="1340"/>
      <c r="U199" s="1340"/>
      <c r="V199" s="1340"/>
      <c r="W199" s="1340"/>
      <c r="X199" s="1340"/>
      <c r="Y199" s="1340"/>
      <c r="Z199" s="1340"/>
      <c r="AA199" s="1340"/>
      <c r="AB199" s="1340"/>
      <c r="AC199" s="1340"/>
      <c r="AD199" s="1340"/>
      <c r="AE199" s="1340"/>
      <c r="AF199" s="1340"/>
      <c r="AG199" s="1340"/>
      <c r="AH199" s="1340"/>
      <c r="AI199" s="1340"/>
      <c r="AJ199" s="1340"/>
      <c r="AK199" s="1340"/>
      <c r="AL199" s="1340"/>
      <c r="AM199" s="1340"/>
      <c r="AN199" s="1340"/>
      <c r="AO199" s="1340"/>
    </row>
    <row r="200" spans="1:41" s="1339" customFormat="1">
      <c r="A200" s="1348" t="s">
        <v>1333</v>
      </c>
      <c r="B200" s="1349">
        <v>3.7116538748907231</v>
      </c>
      <c r="C200" s="1349">
        <v>0.10787479338290194</v>
      </c>
      <c r="D200" s="1349">
        <v>4.7422353837969604</v>
      </c>
      <c r="E200" s="1349">
        <v>0.18878121251066016</v>
      </c>
      <c r="F200" s="1350"/>
      <c r="G200" s="1350"/>
      <c r="I200" s="52"/>
      <c r="J200" s="133"/>
      <c r="T200" s="1340"/>
      <c r="U200" s="1340"/>
      <c r="V200" s="1340"/>
      <c r="W200" s="1340"/>
      <c r="X200" s="1340"/>
      <c r="Y200" s="1340"/>
      <c r="Z200" s="1340"/>
      <c r="AA200" s="1340"/>
      <c r="AB200" s="1340"/>
      <c r="AC200" s="1340"/>
      <c r="AD200" s="1340"/>
      <c r="AE200" s="1340"/>
      <c r="AF200" s="1340"/>
      <c r="AG200" s="1340"/>
      <c r="AH200" s="1340"/>
      <c r="AI200" s="1340"/>
      <c r="AJ200" s="1340"/>
      <c r="AK200" s="1340"/>
      <c r="AL200" s="1340"/>
      <c r="AM200" s="1340"/>
      <c r="AN200" s="1340"/>
      <c r="AO200" s="1340"/>
    </row>
    <row r="201" spans="1:41" s="1339" customFormat="1">
      <c r="A201" s="1348" t="s">
        <v>1334</v>
      </c>
      <c r="B201" s="1349">
        <v>7.9338313588458016</v>
      </c>
      <c r="C201" s="1349">
        <v>0.13097998308973147</v>
      </c>
      <c r="D201" s="1349">
        <v>7.5048114372892645</v>
      </c>
      <c r="E201" s="1349">
        <v>0.19552351632376677</v>
      </c>
      <c r="F201" s="1350"/>
      <c r="G201" s="1350"/>
      <c r="I201" s="52"/>
      <c r="J201" s="133"/>
      <c r="T201" s="1340"/>
      <c r="U201" s="1340"/>
      <c r="V201" s="1340"/>
      <c r="W201" s="1340"/>
      <c r="X201" s="1340"/>
      <c r="Y201" s="1340"/>
      <c r="Z201" s="1340"/>
      <c r="AA201" s="1340"/>
      <c r="AB201" s="1340"/>
      <c r="AC201" s="1340"/>
      <c r="AD201" s="1340"/>
      <c r="AE201" s="1340"/>
      <c r="AF201" s="1340"/>
      <c r="AG201" s="1340"/>
      <c r="AH201" s="1340"/>
      <c r="AI201" s="1340"/>
      <c r="AJ201" s="1340"/>
      <c r="AK201" s="1340"/>
      <c r="AL201" s="1340"/>
      <c r="AM201" s="1340"/>
      <c r="AN201" s="1340"/>
      <c r="AO201" s="1340"/>
    </row>
    <row r="202" spans="1:41" s="1339" customFormat="1">
      <c r="A202" s="1348" t="s">
        <v>1335</v>
      </c>
      <c r="B202" s="1349">
        <v>9.213479241283606</v>
      </c>
      <c r="C202" s="1349">
        <v>0.14110407483434767</v>
      </c>
      <c r="D202" s="1349">
        <v>8.6107595777466308</v>
      </c>
      <c r="E202" s="1349">
        <v>0.20117887817869456</v>
      </c>
      <c r="F202" s="1350"/>
      <c r="G202" s="1350"/>
      <c r="I202" s="52"/>
      <c r="J202" s="133"/>
      <c r="T202" s="1340"/>
      <c r="U202" s="1340"/>
      <c r="V202" s="1340"/>
      <c r="W202" s="1340"/>
      <c r="X202" s="1340"/>
      <c r="Y202" s="1340"/>
      <c r="Z202" s="1340"/>
      <c r="AA202" s="1340"/>
      <c r="AB202" s="1340"/>
      <c r="AC202" s="1340"/>
      <c r="AD202" s="1340"/>
      <c r="AE202" s="1340"/>
      <c r="AF202" s="1340"/>
      <c r="AG202" s="1340"/>
      <c r="AH202" s="1340"/>
      <c r="AI202" s="1340"/>
      <c r="AJ202" s="1340"/>
      <c r="AK202" s="1340"/>
      <c r="AL202" s="1340"/>
      <c r="AM202" s="1340"/>
      <c r="AN202" s="1340"/>
      <c r="AO202" s="1340"/>
    </row>
    <row r="203" spans="1:41" s="1339" customFormat="1">
      <c r="A203" s="1348" t="s">
        <v>1336</v>
      </c>
      <c r="B203" s="1349">
        <v>7.1807782200905867</v>
      </c>
      <c r="C203" s="1349">
        <v>0.13646818286092943</v>
      </c>
      <c r="D203" s="1349">
        <v>6.440964004827971</v>
      </c>
      <c r="E203" s="1349">
        <v>0.20533161893760904</v>
      </c>
      <c r="F203" s="1349">
        <v>3.2525139027460863</v>
      </c>
      <c r="G203" s="1349">
        <v>0.10474422683095365</v>
      </c>
      <c r="H203" s="753"/>
      <c r="I203" s="52"/>
      <c r="J203" s="133"/>
      <c r="T203" s="1340"/>
      <c r="U203" s="1340"/>
      <c r="V203" s="1340"/>
      <c r="W203" s="1340"/>
      <c r="X203" s="1340"/>
      <c r="Y203" s="1340"/>
      <c r="Z203" s="1340"/>
      <c r="AA203" s="1340"/>
      <c r="AB203" s="1340"/>
      <c r="AC203" s="1340"/>
      <c r="AD203" s="1340"/>
      <c r="AE203" s="1340"/>
      <c r="AF203" s="1340"/>
      <c r="AG203" s="1340"/>
      <c r="AH203" s="1340"/>
      <c r="AI203" s="1340"/>
      <c r="AJ203" s="1340"/>
      <c r="AK203" s="1340"/>
      <c r="AL203" s="1340"/>
      <c r="AM203" s="1340"/>
      <c r="AN203" s="1340"/>
      <c r="AO203" s="1340"/>
    </row>
    <row r="204" spans="1:41" s="1339" customFormat="1">
      <c r="A204" s="1348" t="s">
        <v>1337</v>
      </c>
      <c r="B204" s="1349">
        <v>4.5724218438417381</v>
      </c>
      <c r="C204" s="1349">
        <v>0.12418940043571364</v>
      </c>
      <c r="D204" s="1349">
        <v>5.0256580376171804</v>
      </c>
      <c r="E204" s="1349">
        <v>0.20373710533881853</v>
      </c>
      <c r="F204" s="1349">
        <v>2.7851986062941778</v>
      </c>
      <c r="G204" s="1349">
        <v>0.1015735011816673</v>
      </c>
      <c r="H204" s="753"/>
      <c r="I204" s="52"/>
      <c r="J204" s="133"/>
      <c r="T204" s="1340"/>
      <c r="U204" s="1340"/>
      <c r="V204" s="1340"/>
      <c r="W204" s="1340"/>
      <c r="X204" s="1340"/>
      <c r="Y204" s="1340"/>
      <c r="Z204" s="1340"/>
      <c r="AA204" s="1340"/>
      <c r="AB204" s="1340"/>
      <c r="AC204" s="1340"/>
      <c r="AD204" s="1340"/>
      <c r="AE204" s="1340"/>
      <c r="AF204" s="1340"/>
      <c r="AG204" s="1340"/>
      <c r="AH204" s="1340"/>
      <c r="AI204" s="1340"/>
      <c r="AJ204" s="1340"/>
      <c r="AK204" s="1340"/>
      <c r="AL204" s="1340"/>
      <c r="AM204" s="1340"/>
      <c r="AN204" s="1340"/>
      <c r="AO204" s="1340"/>
    </row>
    <row r="205" spans="1:41" s="1339" customFormat="1">
      <c r="A205" s="1348" t="s">
        <v>1338</v>
      </c>
      <c r="B205" s="1349">
        <v>5.1204320959370522</v>
      </c>
      <c r="C205" s="1349">
        <v>0.12103793846149476</v>
      </c>
      <c r="D205" s="1349">
        <v>5.5169298515869372</v>
      </c>
      <c r="E205" s="1349">
        <v>0.19635221499119124</v>
      </c>
      <c r="F205" s="1349">
        <v>2.6039240408570929</v>
      </c>
      <c r="G205" s="1349">
        <v>9.9375749883529194E-2</v>
      </c>
      <c r="H205" s="753"/>
      <c r="I205" s="52"/>
      <c r="J205" s="133"/>
      <c r="T205" s="1340"/>
      <c r="U205" s="1340"/>
      <c r="V205" s="1340"/>
      <c r="W205" s="1340"/>
      <c r="X205" s="1340"/>
      <c r="Y205" s="1340"/>
      <c r="Z205" s="1340"/>
      <c r="AA205" s="1340"/>
      <c r="AB205" s="1340"/>
      <c r="AC205" s="1340"/>
      <c r="AD205" s="1340"/>
      <c r="AE205" s="1340"/>
      <c r="AF205" s="1340"/>
      <c r="AG205" s="1340"/>
      <c r="AH205" s="1340"/>
      <c r="AI205" s="1340"/>
      <c r="AJ205" s="1340"/>
      <c r="AK205" s="1340"/>
      <c r="AL205" s="1340"/>
      <c r="AM205" s="1340"/>
      <c r="AN205" s="1340"/>
      <c r="AO205" s="1340"/>
    </row>
    <row r="206" spans="1:41" s="1339" customFormat="1">
      <c r="A206" s="1348" t="s">
        <v>1339</v>
      </c>
      <c r="B206" s="1349">
        <v>6.5542964529536043</v>
      </c>
      <c r="C206" s="1349">
        <v>0.11051848734044484</v>
      </c>
      <c r="D206" s="1349">
        <v>7.6945232189222166</v>
      </c>
      <c r="E206" s="1349">
        <v>0.18449353136239338</v>
      </c>
      <c r="F206" s="1349">
        <v>2.8144899379207682</v>
      </c>
      <c r="G206" s="1349">
        <v>9.7499820526362552E-2</v>
      </c>
      <c r="H206" s="753"/>
      <c r="I206" s="52"/>
      <c r="J206" s="133"/>
      <c r="T206" s="1340"/>
      <c r="U206" s="1340"/>
      <c r="V206" s="1340"/>
      <c r="W206" s="1340"/>
      <c r="X206" s="1340"/>
      <c r="Y206" s="1340"/>
      <c r="Z206" s="1340"/>
      <c r="AA206" s="1340"/>
      <c r="AB206" s="1340"/>
      <c r="AC206" s="1340"/>
      <c r="AD206" s="1340"/>
      <c r="AE206" s="1340"/>
      <c r="AF206" s="1340"/>
      <c r="AG206" s="1340"/>
      <c r="AH206" s="1340"/>
      <c r="AI206" s="1340"/>
      <c r="AJ206" s="1340"/>
      <c r="AK206" s="1340"/>
      <c r="AL206" s="1340"/>
      <c r="AM206" s="1340"/>
      <c r="AN206" s="1340"/>
      <c r="AO206" s="1340"/>
    </row>
    <row r="207" spans="1:41" s="1339" customFormat="1">
      <c r="A207" s="1348" t="s">
        <v>1340</v>
      </c>
      <c r="B207" s="1349">
        <v>5.2738650390521364</v>
      </c>
      <c r="C207" s="1349">
        <v>0.12583548446938497</v>
      </c>
      <c r="D207" s="1349">
        <v>5.7331391038548016</v>
      </c>
      <c r="E207" s="1349">
        <v>0.16935964145343133</v>
      </c>
      <c r="F207" s="1349">
        <v>1.1798108333349908</v>
      </c>
      <c r="G207" s="1349">
        <v>8.7943573215031184E-2</v>
      </c>
      <c r="H207" s="753"/>
      <c r="I207" s="52"/>
      <c r="J207" s="133"/>
      <c r="T207" s="1340"/>
      <c r="U207" s="1340"/>
      <c r="V207" s="1340"/>
      <c r="W207" s="1340"/>
      <c r="X207" s="1340"/>
      <c r="Y207" s="1340"/>
      <c r="Z207" s="1340"/>
      <c r="AA207" s="1340"/>
      <c r="AB207" s="1340"/>
      <c r="AC207" s="1340"/>
      <c r="AD207" s="1340"/>
      <c r="AE207" s="1340"/>
      <c r="AF207" s="1340"/>
      <c r="AG207" s="1340"/>
      <c r="AH207" s="1340"/>
      <c r="AI207" s="1340"/>
      <c r="AJ207" s="1340"/>
      <c r="AK207" s="1340"/>
      <c r="AL207" s="1340"/>
      <c r="AM207" s="1340"/>
      <c r="AN207" s="1340"/>
      <c r="AO207" s="1340"/>
    </row>
    <row r="208" spans="1:41" s="1339" customFormat="1">
      <c r="A208" s="1348" t="s">
        <v>1341</v>
      </c>
      <c r="B208" s="1349">
        <v>-0.17004533575439651</v>
      </c>
      <c r="C208" s="1349">
        <v>1.9673588405910796E-3</v>
      </c>
      <c r="D208" s="1349">
        <v>-0.22491518842611885</v>
      </c>
      <c r="E208" s="1349">
        <v>5.2174540898632217E-3</v>
      </c>
      <c r="F208" s="1349">
        <v>-7.9004343653716932E-2</v>
      </c>
      <c r="G208" s="1349">
        <v>2.8925507432139195E-3</v>
      </c>
      <c r="H208" s="753"/>
      <c r="I208" s="52"/>
      <c r="J208" s="133"/>
      <c r="T208" s="1340"/>
      <c r="U208" s="1340"/>
      <c r="V208" s="1340"/>
      <c r="W208" s="1340"/>
      <c r="X208" s="1340"/>
      <c r="Y208" s="1340"/>
      <c r="Z208" s="1340"/>
      <c r="AA208" s="1340"/>
      <c r="AB208" s="1340"/>
      <c r="AC208" s="1340"/>
      <c r="AD208" s="1340"/>
      <c r="AE208" s="1340"/>
      <c r="AF208" s="1340"/>
      <c r="AG208" s="1340"/>
      <c r="AH208" s="1340"/>
      <c r="AI208" s="1340"/>
      <c r="AJ208" s="1340"/>
      <c r="AK208" s="1340"/>
      <c r="AL208" s="1340"/>
      <c r="AM208" s="1340"/>
      <c r="AN208" s="1340"/>
      <c r="AO208" s="1340"/>
    </row>
    <row r="209" spans="1:41" s="1339" customFormat="1">
      <c r="A209" s="1348" t="s">
        <v>1342</v>
      </c>
      <c r="B209" s="1349">
        <v>-5.7261445373416403E-2</v>
      </c>
      <c r="C209" s="1349">
        <v>2.7332168584305121E-3</v>
      </c>
      <c r="D209" s="1349">
        <v>-0.20101648847391682</v>
      </c>
      <c r="E209" s="1349">
        <v>6.1412474204159233E-3</v>
      </c>
      <c r="F209" s="1349">
        <v>9.3521900250985543E-2</v>
      </c>
      <c r="G209" s="1349">
        <v>3.8233775075885638E-3</v>
      </c>
      <c r="H209" s="753"/>
      <c r="I209" s="52"/>
      <c r="J209" s="133"/>
      <c r="T209" s="1340"/>
      <c r="U209" s="1340"/>
      <c r="V209" s="1340"/>
      <c r="W209" s="1340"/>
      <c r="X209" s="1340"/>
      <c r="Y209" s="1340"/>
      <c r="Z209" s="1340"/>
      <c r="AA209" s="1340"/>
      <c r="AB209" s="1340"/>
      <c r="AC209" s="1340"/>
      <c r="AD209" s="1340"/>
      <c r="AE209" s="1340"/>
      <c r="AF209" s="1340"/>
      <c r="AG209" s="1340"/>
      <c r="AH209" s="1340"/>
      <c r="AI209" s="1340"/>
      <c r="AJ209" s="1340"/>
      <c r="AK209" s="1340"/>
      <c r="AL209" s="1340"/>
      <c r="AM209" s="1340"/>
      <c r="AN209" s="1340"/>
      <c r="AO209" s="1340"/>
    </row>
    <row r="210" spans="1:41" s="1339" customFormat="1">
      <c r="A210" s="1348" t="s">
        <v>1343</v>
      </c>
      <c r="B210" s="1349">
        <v>6.3429992239977945E-2</v>
      </c>
      <c r="C210" s="1349">
        <v>3.9773415131601113E-3</v>
      </c>
      <c r="D210" s="1349">
        <v>-8.8307208565006928E-2</v>
      </c>
      <c r="E210" s="1349">
        <v>7.5211765829846971E-3</v>
      </c>
      <c r="F210" s="1350"/>
      <c r="G210" s="1350"/>
      <c r="I210" s="52"/>
      <c r="J210" s="133"/>
      <c r="T210" s="1340"/>
      <c r="U210" s="1340"/>
      <c r="V210" s="1340"/>
      <c r="W210" s="1340"/>
      <c r="X210" s="1340"/>
      <c r="Y210" s="1340"/>
      <c r="Z210" s="1340"/>
      <c r="AA210" s="1340"/>
      <c r="AB210" s="1340"/>
      <c r="AC210" s="1340"/>
      <c r="AD210" s="1340"/>
      <c r="AE210" s="1340"/>
      <c r="AF210" s="1340"/>
      <c r="AG210" s="1340"/>
      <c r="AH210" s="1340"/>
      <c r="AI210" s="1340"/>
      <c r="AJ210" s="1340"/>
      <c r="AK210" s="1340"/>
      <c r="AL210" s="1340"/>
      <c r="AM210" s="1340"/>
      <c r="AN210" s="1340"/>
      <c r="AO210" s="1340"/>
    </row>
    <row r="211" spans="1:41" s="1339" customFormat="1">
      <c r="A211" s="1348" t="s">
        <v>1344</v>
      </c>
      <c r="B211" s="1349">
        <v>8.8621178066961584E-2</v>
      </c>
      <c r="C211" s="1349">
        <v>4.1284493894650082E-3</v>
      </c>
      <c r="D211" s="1349">
        <v>-4.8825565581163417E-2</v>
      </c>
      <c r="E211" s="1349">
        <v>7.0509767738241875E-3</v>
      </c>
      <c r="F211" s="1350"/>
      <c r="G211" s="1350"/>
      <c r="I211" s="52"/>
      <c r="J211" s="133"/>
      <c r="T211" s="1340"/>
      <c r="U211" s="1340"/>
      <c r="V211" s="1340"/>
      <c r="W211" s="1340"/>
      <c r="X211" s="1340"/>
      <c r="Y211" s="1340"/>
      <c r="Z211" s="1340"/>
      <c r="AA211" s="1340"/>
      <c r="AB211" s="1340"/>
      <c r="AC211" s="1340"/>
      <c r="AD211" s="1340"/>
      <c r="AE211" s="1340"/>
      <c r="AF211" s="1340"/>
      <c r="AG211" s="1340"/>
      <c r="AH211" s="1340"/>
      <c r="AI211" s="1340"/>
      <c r="AJ211" s="1340"/>
      <c r="AK211" s="1340"/>
      <c r="AL211" s="1340"/>
      <c r="AM211" s="1340"/>
      <c r="AN211" s="1340"/>
      <c r="AO211" s="1340"/>
    </row>
    <row r="212" spans="1:41" s="1339" customFormat="1">
      <c r="A212" s="1348" t="s">
        <v>1345</v>
      </c>
      <c r="B212" s="1349">
        <v>0.25179261176706069</v>
      </c>
      <c r="C212" s="1349">
        <v>4.2170348109834424E-3</v>
      </c>
      <c r="D212" s="1349">
        <v>0.16199467167952977</v>
      </c>
      <c r="E212" s="1349">
        <v>6.0751900991925139E-3</v>
      </c>
      <c r="F212" s="1350"/>
      <c r="G212" s="1350"/>
      <c r="I212" s="52"/>
      <c r="J212" s="133"/>
      <c r="T212" s="1340"/>
      <c r="U212" s="1340"/>
      <c r="V212" s="1340"/>
      <c r="W212" s="1340"/>
      <c r="X212" s="1340"/>
      <c r="Y212" s="1340"/>
      <c r="Z212" s="1340"/>
      <c r="AA212" s="1340"/>
      <c r="AB212" s="1340"/>
      <c r="AC212" s="1340"/>
      <c r="AD212" s="1340"/>
      <c r="AE212" s="1340"/>
      <c r="AF212" s="1340"/>
      <c r="AG212" s="1340"/>
      <c r="AH212" s="1340"/>
      <c r="AI212" s="1340"/>
      <c r="AJ212" s="1340"/>
      <c r="AK212" s="1340"/>
      <c r="AL212" s="1340"/>
      <c r="AM212" s="1340"/>
      <c r="AN212" s="1340"/>
      <c r="AO212" s="1340"/>
    </row>
    <row r="213" spans="1:41" s="1339" customFormat="1">
      <c r="A213" s="1348" t="s">
        <v>1346</v>
      </c>
      <c r="B213" s="1349">
        <v>0.23261792125994651</v>
      </c>
      <c r="C213" s="1349">
        <v>4.108904274230215E-3</v>
      </c>
      <c r="D213" s="1349">
        <v>0.19935868669706505</v>
      </c>
      <c r="E213" s="1349">
        <v>5.8472903409631577E-3</v>
      </c>
      <c r="F213" s="1350"/>
      <c r="G213" s="1350"/>
      <c r="I213" s="52"/>
      <c r="J213" s="133"/>
      <c r="T213" s="1340"/>
      <c r="U213" s="1340"/>
      <c r="V213" s="1340"/>
      <c r="W213" s="1340"/>
      <c r="X213" s="1340"/>
      <c r="Y213" s="1340"/>
      <c r="Z213" s="1340"/>
      <c r="AA213" s="1340"/>
      <c r="AB213" s="1340"/>
      <c r="AC213" s="1340"/>
      <c r="AD213" s="1340"/>
      <c r="AE213" s="1340"/>
      <c r="AF213" s="1340"/>
      <c r="AG213" s="1340"/>
      <c r="AH213" s="1340"/>
      <c r="AI213" s="1340"/>
      <c r="AJ213" s="1340"/>
      <c r="AK213" s="1340"/>
      <c r="AL213" s="1340"/>
      <c r="AM213" s="1340"/>
      <c r="AN213" s="1340"/>
      <c r="AO213" s="1340"/>
    </row>
    <row r="214" spans="1:41" s="1339" customFormat="1">
      <c r="A214" s="1348" t="s">
        <v>1347</v>
      </c>
      <c r="B214" s="1349">
        <v>0.17786702178970845</v>
      </c>
      <c r="C214" s="1349">
        <v>4.0708767441448085E-3</v>
      </c>
      <c r="D214" s="1349">
        <v>9.169179149129153E-2</v>
      </c>
      <c r="E214" s="1349">
        <v>5.8167941727302139E-3</v>
      </c>
      <c r="F214" s="1349">
        <v>8.8613834005647374E-2</v>
      </c>
      <c r="G214" s="1349">
        <v>3.2449044293617543E-3</v>
      </c>
      <c r="H214" s="753"/>
      <c r="I214" s="52"/>
      <c r="J214" s="133"/>
      <c r="T214" s="1340"/>
      <c r="U214" s="1340"/>
      <c r="V214" s="1340"/>
      <c r="W214" s="1340"/>
      <c r="X214" s="1340"/>
      <c r="Y214" s="1340"/>
      <c r="Z214" s="1340"/>
      <c r="AA214" s="1340"/>
      <c r="AB214" s="1340"/>
      <c r="AC214" s="1340"/>
      <c r="AD214" s="1340"/>
      <c r="AE214" s="1340"/>
      <c r="AF214" s="1340"/>
      <c r="AG214" s="1340"/>
      <c r="AH214" s="1340"/>
      <c r="AI214" s="1340"/>
      <c r="AJ214" s="1340"/>
      <c r="AK214" s="1340"/>
      <c r="AL214" s="1340"/>
      <c r="AM214" s="1340"/>
      <c r="AN214" s="1340"/>
      <c r="AO214" s="1340"/>
    </row>
    <row r="215" spans="1:41" s="1339" customFormat="1">
      <c r="A215" s="1348" t="s">
        <v>1348</v>
      </c>
      <c r="B215" s="1349">
        <v>0.1191979289982162</v>
      </c>
      <c r="C215" s="1349">
        <v>4.1135264710094044E-3</v>
      </c>
      <c r="D215" s="1349">
        <v>0.12867572201698588</v>
      </c>
      <c r="E215" s="1349">
        <v>7.0685119369640493E-3</v>
      </c>
      <c r="F215" s="1349">
        <v>6.9428533947360815E-2</v>
      </c>
      <c r="G215" s="1349">
        <v>3.7578571132518492E-3</v>
      </c>
      <c r="H215" s="753"/>
      <c r="I215" s="52"/>
      <c r="J215" s="133"/>
      <c r="T215" s="1340"/>
      <c r="U215" s="1340"/>
      <c r="V215" s="1340"/>
      <c r="W215" s="1340"/>
      <c r="X215" s="1340"/>
      <c r="Y215" s="1340"/>
      <c r="Z215" s="1340"/>
      <c r="AA215" s="1340"/>
      <c r="AB215" s="1340"/>
      <c r="AC215" s="1340"/>
      <c r="AD215" s="1340"/>
      <c r="AE215" s="1340"/>
      <c r="AF215" s="1340"/>
      <c r="AG215" s="1340"/>
      <c r="AH215" s="1340"/>
      <c r="AI215" s="1340"/>
      <c r="AJ215" s="1340"/>
      <c r="AK215" s="1340"/>
      <c r="AL215" s="1340"/>
      <c r="AM215" s="1340"/>
      <c r="AN215" s="1340"/>
      <c r="AO215" s="1340"/>
    </row>
    <row r="216" spans="1:41" s="1339" customFormat="1">
      <c r="A216" s="1348" t="s">
        <v>1349</v>
      </c>
      <c r="B216" s="1349">
        <v>7.8225124077394986E-2</v>
      </c>
      <c r="C216" s="1349">
        <v>4.8855968953243718E-3</v>
      </c>
      <c r="D216" s="1349">
        <v>-1.6289702419720341E-2</v>
      </c>
      <c r="E216" s="1349">
        <v>8.1965142965640149E-3</v>
      </c>
      <c r="F216" s="1349">
        <v>2.2028588805124549E-2</v>
      </c>
      <c r="G216" s="1349">
        <v>4.5402970085142253E-3</v>
      </c>
      <c r="H216" s="753"/>
      <c r="I216" s="52"/>
      <c r="J216" s="133"/>
      <c r="T216" s="1340"/>
      <c r="U216" s="1340"/>
      <c r="V216" s="1340"/>
      <c r="W216" s="1340"/>
      <c r="X216" s="1340"/>
      <c r="Y216" s="1340"/>
      <c r="Z216" s="1340"/>
      <c r="AA216" s="1340"/>
      <c r="AB216" s="1340"/>
      <c r="AC216" s="1340"/>
      <c r="AD216" s="1340"/>
      <c r="AE216" s="1340"/>
      <c r="AF216" s="1340"/>
      <c r="AG216" s="1340"/>
      <c r="AH216" s="1340"/>
      <c r="AI216" s="1340"/>
      <c r="AJ216" s="1340"/>
      <c r="AK216" s="1340"/>
      <c r="AL216" s="1340"/>
      <c r="AM216" s="1340"/>
      <c r="AN216" s="1340"/>
      <c r="AO216" s="1340"/>
    </row>
    <row r="217" spans="1:41" s="1339" customFormat="1">
      <c r="A217" s="1348" t="s">
        <v>1350</v>
      </c>
      <c r="B217" s="1349">
        <v>-4.3814698870377797E-2</v>
      </c>
      <c r="C217" s="1349">
        <v>3.2174326209953707E-3</v>
      </c>
      <c r="D217" s="1349">
        <v>-0.21226872504514555</v>
      </c>
      <c r="E217" s="1349">
        <v>6.0731144939153254E-3</v>
      </c>
      <c r="F217" s="1349">
        <v>-4.4275814699336179E-3</v>
      </c>
      <c r="G217" s="1349">
        <v>3.6884794116665573E-3</v>
      </c>
      <c r="H217" s="753"/>
      <c r="I217" s="52"/>
      <c r="J217" s="133"/>
      <c r="T217" s="1340"/>
      <c r="U217" s="1340"/>
      <c r="V217" s="1340"/>
      <c r="W217" s="1340"/>
      <c r="X217" s="1340"/>
      <c r="Y217" s="1340"/>
      <c r="Z217" s="1340"/>
      <c r="AA217" s="1340"/>
      <c r="AB217" s="1340"/>
      <c r="AC217" s="1340"/>
      <c r="AD217" s="1340"/>
      <c r="AE217" s="1340"/>
      <c r="AF217" s="1340"/>
      <c r="AG217" s="1340"/>
      <c r="AH217" s="1340"/>
      <c r="AI217" s="1340"/>
      <c r="AJ217" s="1340"/>
      <c r="AK217" s="1340"/>
      <c r="AL217" s="1340"/>
      <c r="AM217" s="1340"/>
      <c r="AN217" s="1340"/>
      <c r="AO217" s="1340"/>
    </row>
    <row r="218" spans="1:41" s="1339" customFormat="1">
      <c r="A218" s="1351" t="s">
        <v>1351</v>
      </c>
      <c r="B218" s="1352">
        <v>7.0375020964333415E-2</v>
      </c>
      <c r="C218" s="1352">
        <v>1.7954057081674814E-3</v>
      </c>
      <c r="D218" s="1352">
        <v>1.5041021004042258E-2</v>
      </c>
      <c r="E218" s="1352">
        <v>5.2509191672860094E-3</v>
      </c>
      <c r="F218" s="1352">
        <v>0.19258001500761679</v>
      </c>
      <c r="G218" s="1352">
        <v>2.8298689080497662E-3</v>
      </c>
      <c r="H218" s="753"/>
      <c r="I218" s="52"/>
      <c r="J218" s="133"/>
      <c r="T218" s="1340"/>
      <c r="U218" s="1340"/>
      <c r="V218" s="1340"/>
      <c r="W218" s="1340"/>
      <c r="X218" s="1340"/>
      <c r="Y218" s="1340"/>
      <c r="Z218" s="1340"/>
      <c r="AA218" s="1340"/>
      <c r="AB218" s="1340"/>
      <c r="AC218" s="1340"/>
      <c r="AD218" s="1340"/>
      <c r="AE218" s="1340"/>
      <c r="AF218" s="1340"/>
      <c r="AG218" s="1340"/>
      <c r="AH218" s="1340"/>
      <c r="AI218" s="1340"/>
      <c r="AJ218" s="1340"/>
      <c r="AK218" s="1340"/>
      <c r="AL218" s="1340"/>
      <c r="AM218" s="1340"/>
      <c r="AN218" s="1340"/>
      <c r="AO218" s="1340"/>
    </row>
    <row r="219" spans="1:41" s="1339" customFormat="1">
      <c r="A219" s="1350"/>
      <c r="B219" s="1353"/>
      <c r="C219" s="1344"/>
      <c r="D219" s="1344"/>
      <c r="E219" s="1344"/>
      <c r="F219" s="1344"/>
      <c r="G219" s="1344"/>
      <c r="H219" s="52"/>
      <c r="I219" s="52"/>
      <c r="J219" s="133"/>
      <c r="T219" s="1340"/>
      <c r="U219" s="1340"/>
      <c r="V219" s="1340"/>
      <c r="W219" s="1340"/>
      <c r="X219" s="1340"/>
      <c r="Y219" s="1340"/>
      <c r="Z219" s="1340"/>
      <c r="AA219" s="1340"/>
      <c r="AB219" s="1340"/>
      <c r="AC219" s="1340"/>
      <c r="AD219" s="1340"/>
      <c r="AE219" s="1340"/>
      <c r="AF219" s="1340"/>
      <c r="AG219" s="1340"/>
      <c r="AH219" s="1340"/>
      <c r="AI219" s="1340"/>
      <c r="AJ219" s="1340"/>
      <c r="AK219" s="1340"/>
      <c r="AL219" s="1340"/>
      <c r="AM219" s="1340"/>
      <c r="AN219" s="1340"/>
      <c r="AO219" s="1340"/>
    </row>
    <row r="220" spans="1:41" s="1339" customFormat="1">
      <c r="A220" s="1350"/>
      <c r="B220" s="1353"/>
      <c r="C220" s="1344"/>
      <c r="D220" s="1344"/>
      <c r="E220" s="1344"/>
      <c r="F220" s="1344"/>
      <c r="G220" s="1344"/>
      <c r="H220" s="52"/>
      <c r="I220" s="52"/>
      <c r="J220" s="133"/>
      <c r="T220" s="1340"/>
      <c r="U220" s="1340"/>
      <c r="V220" s="1340"/>
      <c r="W220" s="1340"/>
      <c r="X220" s="1340"/>
      <c r="Y220" s="1340"/>
      <c r="Z220" s="1340"/>
      <c r="AA220" s="1340"/>
      <c r="AB220" s="1340"/>
      <c r="AC220" s="1340"/>
      <c r="AD220" s="1340"/>
      <c r="AE220" s="1340"/>
      <c r="AF220" s="1340"/>
      <c r="AG220" s="1340"/>
      <c r="AH220" s="1340"/>
      <c r="AI220" s="1340"/>
      <c r="AJ220" s="1340"/>
      <c r="AK220" s="1340"/>
      <c r="AL220" s="1340"/>
      <c r="AM220" s="1340"/>
      <c r="AN220" s="1340"/>
      <c r="AO220" s="1340"/>
    </row>
    <row r="221" spans="1:41" s="1339" customFormat="1">
      <c r="A221" s="1583" t="s">
        <v>1352</v>
      </c>
      <c r="B221" s="1583"/>
      <c r="C221" s="1583"/>
      <c r="D221" s="1583"/>
      <c r="E221" s="1344"/>
      <c r="F221" s="1344"/>
      <c r="G221" s="1344"/>
      <c r="H221" s="52"/>
      <c r="I221" s="52"/>
      <c r="J221" s="133"/>
      <c r="T221" s="1340"/>
      <c r="U221" s="1340"/>
      <c r="V221" s="1340"/>
      <c r="W221" s="1340"/>
      <c r="X221" s="1340"/>
      <c r="Y221" s="1340"/>
      <c r="Z221" s="1340"/>
      <c r="AA221" s="1340"/>
      <c r="AB221" s="1340"/>
      <c r="AC221" s="1340"/>
      <c r="AD221" s="1340"/>
      <c r="AE221" s="1340"/>
      <c r="AF221" s="1340"/>
      <c r="AG221" s="1340"/>
      <c r="AH221" s="1340"/>
      <c r="AI221" s="1340"/>
      <c r="AJ221" s="1340"/>
      <c r="AK221" s="1340"/>
      <c r="AL221" s="1340"/>
      <c r="AM221" s="1340"/>
      <c r="AN221" s="1340"/>
      <c r="AO221" s="1340"/>
    </row>
    <row r="222" spans="1:41" s="1339" customFormat="1" ht="13.5" thickBot="1">
      <c r="A222" s="1345"/>
      <c r="B222" s="1584" t="s">
        <v>720</v>
      </c>
      <c r="C222" s="1584"/>
      <c r="D222" s="1584" t="s">
        <v>728</v>
      </c>
      <c r="E222" s="1584"/>
      <c r="F222" s="1584" t="s">
        <v>730</v>
      </c>
      <c r="G222" s="1584"/>
      <c r="H222" s="52"/>
      <c r="I222" s="52"/>
      <c r="J222" s="133"/>
      <c r="T222" s="1340"/>
      <c r="U222" s="1340"/>
      <c r="V222" s="1340"/>
      <c r="W222" s="1340"/>
      <c r="X222" s="1340"/>
      <c r="Y222" s="1340"/>
      <c r="Z222" s="1340"/>
      <c r="AA222" s="1340"/>
      <c r="AB222" s="1340"/>
      <c r="AC222" s="1340"/>
      <c r="AD222" s="1340"/>
      <c r="AE222" s="1340"/>
      <c r="AF222" s="1340"/>
      <c r="AG222" s="1340"/>
      <c r="AH222" s="1340"/>
      <c r="AI222" s="1340"/>
      <c r="AJ222" s="1340"/>
      <c r="AK222" s="1340"/>
      <c r="AL222" s="1340"/>
      <c r="AM222" s="1340"/>
      <c r="AN222" s="1340"/>
      <c r="AO222" s="1340"/>
    </row>
    <row r="223" spans="1:41" s="1339" customFormat="1" ht="14.25" thickTop="1" thickBot="1">
      <c r="A223" s="1346"/>
      <c r="B223" s="1347" t="s">
        <v>1326</v>
      </c>
      <c r="C223" s="1347" t="s">
        <v>752</v>
      </c>
      <c r="D223" s="1347" t="s">
        <v>1326</v>
      </c>
      <c r="E223" s="1347" t="s">
        <v>752</v>
      </c>
      <c r="F223" s="1347" t="s">
        <v>1326</v>
      </c>
      <c r="G223" s="1347" t="s">
        <v>752</v>
      </c>
      <c r="H223" s="52"/>
      <c r="I223" s="52"/>
      <c r="J223" s="133"/>
      <c r="T223" s="1340"/>
      <c r="U223" s="1340"/>
      <c r="V223" s="1340"/>
      <c r="W223" s="1340"/>
      <c r="X223" s="1340"/>
      <c r="Y223" s="1340"/>
      <c r="Z223" s="1340"/>
      <c r="AA223" s="1340"/>
      <c r="AB223" s="1340"/>
      <c r="AC223" s="1340"/>
      <c r="AD223" s="1340"/>
      <c r="AE223" s="1340"/>
      <c r="AF223" s="1340"/>
      <c r="AG223" s="1340"/>
      <c r="AH223" s="1340"/>
      <c r="AI223" s="1340"/>
      <c r="AJ223" s="1340"/>
      <c r="AK223" s="1340"/>
      <c r="AL223" s="1340"/>
      <c r="AM223" s="1340"/>
      <c r="AN223" s="1340"/>
      <c r="AO223" s="1340"/>
    </row>
    <row r="224" spans="1:41" s="1339" customFormat="1">
      <c r="A224" s="1348" t="s">
        <v>1353</v>
      </c>
      <c r="B224" s="1349">
        <v>-1.7798120190238123</v>
      </c>
      <c r="C224" s="1349">
        <v>8.7560807196194759E-2</v>
      </c>
      <c r="D224" s="1349">
        <v>0.33601376967101942</v>
      </c>
      <c r="E224" s="1349">
        <v>0.11549316717463379</v>
      </c>
      <c r="F224" s="1349">
        <v>0.39653649173134387</v>
      </c>
      <c r="G224" s="1349">
        <v>6.8349903164789963E-2</v>
      </c>
      <c r="H224" s="52"/>
      <c r="I224" s="52"/>
      <c r="J224" s="133"/>
      <c r="T224" s="1340"/>
      <c r="U224" s="1340"/>
      <c r="V224" s="1340"/>
      <c r="W224" s="1340"/>
      <c r="X224" s="1340"/>
      <c r="Y224" s="1340"/>
      <c r="Z224" s="1340"/>
      <c r="AA224" s="1340"/>
      <c r="AB224" s="1340"/>
      <c r="AC224" s="1340"/>
      <c r="AD224" s="1340"/>
      <c r="AE224" s="1340"/>
      <c r="AF224" s="1340"/>
      <c r="AG224" s="1340"/>
      <c r="AH224" s="1340"/>
      <c r="AI224" s="1340"/>
      <c r="AJ224" s="1340"/>
      <c r="AK224" s="1340"/>
      <c r="AL224" s="1340"/>
      <c r="AM224" s="1340"/>
      <c r="AN224" s="1340"/>
      <c r="AO224" s="1340"/>
    </row>
    <row r="225" spans="1:41" s="1339" customFormat="1">
      <c r="A225" s="1351" t="s">
        <v>1354</v>
      </c>
      <c r="B225" s="1352">
        <v>-0.53501075231038919</v>
      </c>
      <c r="C225" s="1352">
        <v>9.2904404895151532E-2</v>
      </c>
      <c r="D225" s="1352">
        <v>-0.42327767335275668</v>
      </c>
      <c r="E225" s="1352">
        <v>0.15164160590133724</v>
      </c>
      <c r="F225" s="1352">
        <v>-0.25625027376873843</v>
      </c>
      <c r="G225" s="1352">
        <v>8.6953015313608675E-2</v>
      </c>
      <c r="H225" s="52"/>
      <c r="I225" s="52"/>
      <c r="J225" s="133"/>
      <c r="T225" s="1340"/>
      <c r="U225" s="1340"/>
      <c r="V225" s="1340"/>
      <c r="W225" s="1340"/>
      <c r="X225" s="1340"/>
      <c r="Y225" s="1340"/>
      <c r="Z225" s="1340"/>
      <c r="AA225" s="1340"/>
      <c r="AB225" s="1340"/>
      <c r="AC225" s="1340"/>
      <c r="AD225" s="1340"/>
      <c r="AE225" s="1340"/>
      <c r="AF225" s="1340"/>
      <c r="AG225" s="1340"/>
      <c r="AH225" s="1340"/>
      <c r="AI225" s="1340"/>
      <c r="AJ225" s="1340"/>
      <c r="AK225" s="1340"/>
      <c r="AL225" s="1340"/>
      <c r="AM225" s="1340"/>
      <c r="AN225" s="1340"/>
      <c r="AO225" s="1340"/>
    </row>
    <row r="226" spans="1:41">
      <c r="B226" s="671"/>
      <c r="K226"/>
      <c r="L226"/>
      <c r="M226"/>
      <c r="N226"/>
      <c r="O226"/>
      <c r="P226"/>
      <c r="Q226"/>
      <c r="R226"/>
      <c r="S226"/>
    </row>
    <row r="227" spans="1:41">
      <c r="K227"/>
      <c r="L227"/>
      <c r="M227"/>
      <c r="N227"/>
      <c r="O227"/>
      <c r="P227"/>
      <c r="Q227"/>
      <c r="R227"/>
      <c r="S227"/>
    </row>
    <row r="228" spans="1:41">
      <c r="A228" s="1454" t="s">
        <v>800</v>
      </c>
      <c r="B228" s="1454"/>
      <c r="C228" s="1454"/>
      <c r="D228" s="1454"/>
      <c r="E228" s="1454"/>
      <c r="F228" s="1454"/>
      <c r="G228" s="1454"/>
      <c r="H228" s="1454"/>
      <c r="I228" s="1454"/>
      <c r="K228"/>
      <c r="L228"/>
      <c r="M228"/>
      <c r="N228"/>
      <c r="O228"/>
      <c r="P228"/>
      <c r="Q228"/>
      <c r="R228"/>
      <c r="S228"/>
    </row>
    <row r="229" spans="1:41">
      <c r="A229" s="1454" t="s">
        <v>801</v>
      </c>
      <c r="B229" s="1454"/>
      <c r="C229" s="1454"/>
      <c r="D229" s="1454"/>
      <c r="E229" s="1454"/>
      <c r="F229" s="1454"/>
      <c r="G229" s="1454"/>
      <c r="H229" s="1454"/>
      <c r="I229" s="1454"/>
      <c r="K229"/>
      <c r="L229"/>
      <c r="M229"/>
      <c r="N229"/>
      <c r="O229"/>
      <c r="P229"/>
      <c r="Q229"/>
      <c r="R229"/>
      <c r="S229"/>
    </row>
    <row r="230" spans="1:41">
      <c r="A230" s="1453"/>
      <c r="B230" s="1453"/>
      <c r="C230" s="1453"/>
      <c r="D230" s="1453"/>
      <c r="E230" s="1453"/>
      <c r="F230" s="1453"/>
      <c r="G230" s="1453"/>
      <c r="H230" s="1453"/>
      <c r="I230" s="1453"/>
      <c r="K230"/>
      <c r="L230"/>
      <c r="M230"/>
      <c r="N230"/>
      <c r="O230"/>
      <c r="P230"/>
      <c r="Q230"/>
      <c r="R230"/>
      <c r="S230"/>
    </row>
    <row r="231" spans="1:41">
      <c r="A231" s="1496" t="s">
        <v>802</v>
      </c>
      <c r="B231" s="1496"/>
      <c r="C231" s="1496"/>
      <c r="E231" s="1438" t="s">
        <v>803</v>
      </c>
      <c r="F231" s="1438"/>
      <c r="G231" s="1438"/>
      <c r="K231"/>
      <c r="L231"/>
      <c r="M231"/>
      <c r="N231"/>
      <c r="O231"/>
      <c r="P231"/>
      <c r="Q231"/>
      <c r="R231"/>
      <c r="S231"/>
    </row>
    <row r="232" spans="1:41" ht="13.5" thickBot="1">
      <c r="A232" s="325"/>
      <c r="B232" s="470" t="s">
        <v>403</v>
      </c>
      <c r="C232" s="470" t="s">
        <v>343</v>
      </c>
      <c r="E232" s="338"/>
      <c r="F232" s="470" t="s">
        <v>403</v>
      </c>
      <c r="G232" s="470" t="s">
        <v>343</v>
      </c>
      <c r="K232"/>
      <c r="L232"/>
      <c r="M232"/>
      <c r="N232"/>
      <c r="O232"/>
      <c r="P232"/>
      <c r="Q232"/>
      <c r="R232"/>
      <c r="S232"/>
    </row>
    <row r="233" spans="1:41" ht="26.25" thickTop="1">
      <c r="A233" t="s">
        <v>804</v>
      </c>
      <c r="B233" s="445">
        <v>36</v>
      </c>
      <c r="C233" s="248">
        <v>0.12039999999999999</v>
      </c>
      <c r="E233" s="753" t="s">
        <v>805</v>
      </c>
      <c r="F233" s="445">
        <v>130</v>
      </c>
      <c r="G233" s="1093">
        <v>0.51790000000000003</v>
      </c>
      <c r="K233"/>
      <c r="L233"/>
      <c r="M233"/>
      <c r="N233"/>
      <c r="O233"/>
      <c r="P233"/>
      <c r="Q233"/>
      <c r="R233"/>
      <c r="S233"/>
    </row>
    <row r="234" spans="1:41" ht="25.5">
      <c r="A234" t="s">
        <v>806</v>
      </c>
      <c r="B234" s="445">
        <v>16</v>
      </c>
      <c r="C234" s="248">
        <v>5.3499999999999999E-2</v>
      </c>
      <c r="E234" s="753" t="s">
        <v>807</v>
      </c>
      <c r="F234" s="445">
        <v>57</v>
      </c>
      <c r="G234" s="248">
        <v>0.2271</v>
      </c>
      <c r="K234"/>
      <c r="L234"/>
      <c r="M234"/>
      <c r="N234"/>
      <c r="O234"/>
      <c r="P234"/>
      <c r="Q234"/>
      <c r="R234"/>
      <c r="S234"/>
    </row>
    <row r="235" spans="1:41" ht="25.5">
      <c r="A235" s="337" t="s">
        <v>808</v>
      </c>
      <c r="B235" s="336">
        <v>247</v>
      </c>
      <c r="C235" s="380">
        <v>0.82609999999999995</v>
      </c>
      <c r="E235" s="753" t="s">
        <v>809</v>
      </c>
      <c r="F235" s="445">
        <v>51</v>
      </c>
      <c r="G235" s="248">
        <v>0.20319999999999999</v>
      </c>
      <c r="K235"/>
      <c r="L235"/>
      <c r="M235"/>
      <c r="N235"/>
      <c r="O235"/>
      <c r="P235"/>
      <c r="Q235"/>
      <c r="R235"/>
      <c r="S235"/>
    </row>
    <row r="236" spans="1:41" ht="26.25" thickBot="1">
      <c r="A236" s="335" t="s">
        <v>69</v>
      </c>
      <c r="B236" s="334">
        <v>299</v>
      </c>
      <c r="C236" s="381">
        <v>1</v>
      </c>
      <c r="E236" s="753" t="s">
        <v>810</v>
      </c>
      <c r="F236" s="236">
        <v>11</v>
      </c>
      <c r="G236" s="156">
        <v>4.3799999999999999E-2</v>
      </c>
      <c r="K236"/>
      <c r="L236" s="183" t="s">
        <v>815</v>
      </c>
      <c r="M236"/>
      <c r="N236"/>
      <c r="O236"/>
      <c r="P236"/>
      <c r="Q236"/>
      <c r="R236"/>
      <c r="S236"/>
    </row>
    <row r="237" spans="1:41" ht="14.25" thickTop="1" thickBot="1">
      <c r="A237" s="678"/>
      <c r="B237" s="445"/>
      <c r="E237" s="197" t="s">
        <v>69</v>
      </c>
      <c r="F237" s="196">
        <v>249</v>
      </c>
      <c r="G237" s="754">
        <v>0.99199999999999999</v>
      </c>
      <c r="K237"/>
      <c r="L237"/>
      <c r="M237"/>
      <c r="N237"/>
      <c r="O237"/>
      <c r="P237"/>
      <c r="Q237"/>
      <c r="R237"/>
      <c r="S237"/>
    </row>
    <row r="238" spans="1:41" ht="13.5" thickTop="1">
      <c r="A238" s="751" t="s">
        <v>811</v>
      </c>
      <c r="B238" s="445"/>
      <c r="E238" s="678"/>
      <c r="F238" s="445"/>
      <c r="K238"/>
      <c r="L238"/>
      <c r="M238"/>
      <c r="N238"/>
      <c r="O238"/>
      <c r="P238"/>
      <c r="Q238"/>
      <c r="R238"/>
      <c r="S238"/>
    </row>
    <row r="239" spans="1:41">
      <c r="A239" s="332" t="s">
        <v>1080</v>
      </c>
      <c r="B239" s="445"/>
      <c r="E239" s="751" t="s">
        <v>811</v>
      </c>
      <c r="K239"/>
      <c r="L239"/>
      <c r="M239"/>
      <c r="N239"/>
      <c r="O239"/>
      <c r="P239"/>
      <c r="Q239"/>
      <c r="R239"/>
      <c r="S239"/>
    </row>
    <row r="240" spans="1:41">
      <c r="A240" s="332" t="s">
        <v>1079</v>
      </c>
      <c r="B240" s="445"/>
      <c r="E240" s="78" t="s">
        <v>812</v>
      </c>
      <c r="K240"/>
      <c r="L240"/>
      <c r="M240"/>
      <c r="N240"/>
      <c r="O240"/>
      <c r="P240"/>
      <c r="Q240"/>
      <c r="R240"/>
      <c r="S240"/>
    </row>
    <row r="241" spans="1:19">
      <c r="A241" s="78" t="s">
        <v>1081</v>
      </c>
      <c r="E241" s="78" t="s">
        <v>814</v>
      </c>
      <c r="K241"/>
      <c r="L241"/>
      <c r="M241"/>
      <c r="N241"/>
      <c r="O241"/>
      <c r="P241"/>
      <c r="Q241"/>
      <c r="R241"/>
      <c r="S241"/>
    </row>
    <row r="242" spans="1:19">
      <c r="A242" s="78" t="s">
        <v>813</v>
      </c>
      <c r="K242"/>
      <c r="L242"/>
      <c r="M242"/>
      <c r="N242"/>
      <c r="O242"/>
      <c r="P242"/>
      <c r="Q242"/>
      <c r="R242"/>
      <c r="S242"/>
    </row>
    <row r="243" spans="1:19">
      <c r="K243"/>
      <c r="L243"/>
      <c r="M243"/>
      <c r="N243"/>
      <c r="O243"/>
      <c r="P243"/>
      <c r="Q243"/>
      <c r="R243"/>
      <c r="S243"/>
    </row>
    <row r="244" spans="1:19">
      <c r="B244" s="445"/>
      <c r="K244"/>
      <c r="L244"/>
      <c r="M244"/>
      <c r="N244"/>
      <c r="O244"/>
      <c r="P244"/>
      <c r="Q244"/>
      <c r="R244"/>
      <c r="S244"/>
    </row>
    <row r="245" spans="1:19">
      <c r="B245" s="671"/>
      <c r="K245"/>
      <c r="L245"/>
      <c r="M245"/>
      <c r="N245"/>
      <c r="O245"/>
      <c r="P245"/>
      <c r="Q245"/>
      <c r="R245"/>
      <c r="S245"/>
    </row>
    <row r="246" spans="1:19">
      <c r="B246" s="671"/>
      <c r="K246"/>
      <c r="L246"/>
      <c r="M246"/>
      <c r="N246"/>
      <c r="O246"/>
      <c r="P246"/>
      <c r="Q246"/>
      <c r="R246"/>
      <c r="S246"/>
    </row>
    <row r="247" spans="1:19" ht="27" customHeight="1">
      <c r="A247" s="1571" t="s">
        <v>1034</v>
      </c>
      <c r="B247" s="1571"/>
      <c r="C247" s="1571"/>
      <c r="K247"/>
      <c r="L247"/>
      <c r="M247"/>
      <c r="N247"/>
      <c r="O247"/>
      <c r="P247"/>
      <c r="Q247"/>
      <c r="R247"/>
      <c r="S247"/>
    </row>
    <row r="248" spans="1:19" ht="13.5" thickBot="1">
      <c r="A248" s="325"/>
      <c r="B248" s="470" t="s">
        <v>403</v>
      </c>
      <c r="C248" s="470" t="s">
        <v>343</v>
      </c>
      <c r="K248"/>
      <c r="L248"/>
      <c r="M248"/>
      <c r="N248"/>
      <c r="O248"/>
      <c r="P248"/>
      <c r="Q248"/>
      <c r="R248"/>
      <c r="S248"/>
    </row>
    <row r="249" spans="1:19" ht="26.25" thickTop="1">
      <c r="A249" s="182" t="s">
        <v>1035</v>
      </c>
      <c r="B249" s="445">
        <v>94</v>
      </c>
      <c r="C249" s="248">
        <v>0.3745</v>
      </c>
      <c r="K249"/>
      <c r="L249"/>
      <c r="M249"/>
      <c r="N249"/>
      <c r="O249"/>
      <c r="P249"/>
      <c r="Q249"/>
      <c r="R249"/>
      <c r="S249"/>
    </row>
    <row r="250" spans="1:19">
      <c r="A250" s="182" t="s">
        <v>1036</v>
      </c>
      <c r="B250" s="445">
        <v>64</v>
      </c>
      <c r="C250" s="1093">
        <v>0.255</v>
      </c>
      <c r="K250"/>
      <c r="L250"/>
      <c r="M250"/>
      <c r="N250"/>
      <c r="O250"/>
      <c r="P250"/>
      <c r="Q250"/>
      <c r="R250"/>
      <c r="S250"/>
    </row>
    <row r="251" spans="1:19" ht="25.5">
      <c r="A251" s="1321" t="s">
        <v>1037</v>
      </c>
      <c r="B251" s="445">
        <v>50</v>
      </c>
      <c r="C251" s="248">
        <v>0.19919999999999999</v>
      </c>
      <c r="K251"/>
      <c r="L251"/>
      <c r="M251"/>
      <c r="N251"/>
      <c r="O251"/>
      <c r="P251"/>
      <c r="Q251"/>
      <c r="R251"/>
      <c r="S251"/>
    </row>
    <row r="252" spans="1:19" ht="13.5" thickBot="1">
      <c r="A252" s="1322" t="s">
        <v>1038</v>
      </c>
      <c r="B252" s="323">
        <v>7</v>
      </c>
      <c r="C252" s="382">
        <v>2.7900000000000001E-2</v>
      </c>
      <c r="K252"/>
      <c r="L252"/>
      <c r="M252"/>
      <c r="N252"/>
      <c r="O252"/>
      <c r="P252"/>
      <c r="Q252"/>
      <c r="R252"/>
      <c r="S252"/>
    </row>
    <row r="253" spans="1:19">
      <c r="A253" s="755"/>
      <c r="B253" s="236"/>
      <c r="C253" s="156"/>
      <c r="K253"/>
      <c r="L253"/>
      <c r="M253"/>
      <c r="N253"/>
      <c r="O253"/>
      <c r="P253"/>
      <c r="Q253"/>
      <c r="R253"/>
      <c r="S253"/>
    </row>
    <row r="254" spans="1:19">
      <c r="A254" s="183" t="s">
        <v>811</v>
      </c>
      <c r="B254" s="445"/>
      <c r="K254"/>
      <c r="L254"/>
      <c r="M254"/>
      <c r="N254"/>
      <c r="O254"/>
      <c r="P254"/>
      <c r="Q254"/>
      <c r="R254"/>
      <c r="S254"/>
    </row>
    <row r="255" spans="1:19">
      <c r="A255" s="78" t="s">
        <v>816</v>
      </c>
      <c r="B255"/>
      <c r="C255"/>
      <c r="K255"/>
      <c r="L255"/>
      <c r="M255"/>
      <c r="N255"/>
      <c r="O255"/>
      <c r="P255"/>
      <c r="Q255"/>
      <c r="R255"/>
      <c r="S255"/>
    </row>
    <row r="256" spans="1:19">
      <c r="A256" s="78" t="s">
        <v>814</v>
      </c>
      <c r="B256"/>
      <c r="C256"/>
      <c r="K256"/>
      <c r="L256"/>
      <c r="M256"/>
      <c r="N256"/>
      <c r="O256"/>
      <c r="P256"/>
      <c r="Q256"/>
      <c r="R256"/>
      <c r="S256"/>
    </row>
    <row r="257" spans="1:19">
      <c r="A257" s="5"/>
      <c r="B257" s="445"/>
      <c r="K257"/>
      <c r="L257"/>
      <c r="M257"/>
      <c r="N257"/>
      <c r="O257"/>
      <c r="P257"/>
      <c r="Q257"/>
      <c r="R257"/>
      <c r="S257"/>
    </row>
    <row r="258" spans="1:19">
      <c r="K258"/>
      <c r="L258" s="183" t="s">
        <v>815</v>
      </c>
      <c r="M258"/>
      <c r="N258"/>
      <c r="O258"/>
      <c r="P258"/>
      <c r="Q258"/>
      <c r="R258"/>
      <c r="S258"/>
    </row>
    <row r="259" spans="1:19">
      <c r="K259"/>
      <c r="L259"/>
      <c r="M259"/>
      <c r="N259"/>
      <c r="O259"/>
      <c r="P259"/>
      <c r="Q259"/>
      <c r="R259"/>
      <c r="S259"/>
    </row>
    <row r="260" spans="1:19">
      <c r="A260" s="1496" t="s">
        <v>817</v>
      </c>
      <c r="B260" s="1496"/>
      <c r="C260" s="1496"/>
      <c r="K260"/>
      <c r="L260"/>
      <c r="M260"/>
      <c r="N260"/>
      <c r="O260"/>
      <c r="P260"/>
      <c r="Q260"/>
      <c r="R260"/>
      <c r="S260"/>
    </row>
    <row r="261" spans="1:19" ht="13.5" thickBot="1">
      <c r="A261" s="325"/>
      <c r="B261" s="470" t="s">
        <v>403</v>
      </c>
      <c r="C261" s="470" t="s">
        <v>343</v>
      </c>
      <c r="K261"/>
      <c r="L261"/>
      <c r="M261"/>
      <c r="N261"/>
      <c r="O261"/>
      <c r="P261"/>
      <c r="Q261"/>
      <c r="R261"/>
      <c r="S261"/>
    </row>
    <row r="262" spans="1:19" ht="13.5" thickTop="1">
      <c r="A262" s="331" t="s">
        <v>818</v>
      </c>
      <c r="B262" s="330">
        <v>68</v>
      </c>
      <c r="C262" s="383">
        <v>0.28570000000000001</v>
      </c>
      <c r="K262"/>
      <c r="L262"/>
      <c r="M262"/>
      <c r="N262"/>
      <c r="O262"/>
      <c r="P262"/>
      <c r="Q262"/>
      <c r="R262"/>
      <c r="S262"/>
    </row>
    <row r="263" spans="1:19">
      <c r="A263" t="s">
        <v>819</v>
      </c>
      <c r="B263" s="445"/>
      <c r="C263" s="156"/>
      <c r="K263"/>
      <c r="L263"/>
      <c r="M263"/>
      <c r="N263"/>
      <c r="O263"/>
      <c r="P263"/>
      <c r="Q263"/>
      <c r="R263"/>
      <c r="S263"/>
    </row>
    <row r="264" spans="1:19">
      <c r="A264" s="329" t="s">
        <v>820</v>
      </c>
      <c r="B264" s="445">
        <v>19</v>
      </c>
      <c r="C264" s="156">
        <v>7.9799999999999996E-2</v>
      </c>
      <c r="K264"/>
      <c r="L264"/>
      <c r="M264"/>
      <c r="N264"/>
      <c r="O264"/>
      <c r="P264"/>
      <c r="Q264"/>
      <c r="R264"/>
      <c r="S264"/>
    </row>
    <row r="265" spans="1:19">
      <c r="A265" s="329" t="s">
        <v>821</v>
      </c>
      <c r="B265" s="445">
        <v>17</v>
      </c>
      <c r="C265" s="156">
        <v>7.1400000000000005E-2</v>
      </c>
      <c r="K265"/>
      <c r="L265"/>
      <c r="M265"/>
      <c r="N265"/>
      <c r="O265"/>
      <c r="P265"/>
      <c r="Q265"/>
      <c r="R265"/>
      <c r="S265"/>
    </row>
    <row r="266" spans="1:19">
      <c r="A266" s="329" t="s">
        <v>822</v>
      </c>
      <c r="B266" s="445">
        <v>16</v>
      </c>
      <c r="C266" s="156">
        <v>6.7199999999999996E-2</v>
      </c>
      <c r="K266"/>
      <c r="L266"/>
      <c r="M266"/>
      <c r="N266"/>
      <c r="O266"/>
      <c r="P266"/>
      <c r="Q266"/>
      <c r="R266"/>
      <c r="S266"/>
    </row>
    <row r="267" spans="1:19">
      <c r="A267" s="329" t="s">
        <v>823</v>
      </c>
      <c r="B267" s="445">
        <v>6</v>
      </c>
      <c r="C267" s="156">
        <v>2.52E-2</v>
      </c>
      <c r="K267"/>
      <c r="L267"/>
      <c r="M267"/>
      <c r="N267"/>
      <c r="O267"/>
      <c r="P267"/>
      <c r="Q267"/>
      <c r="R267"/>
      <c r="S267"/>
    </row>
    <row r="268" spans="1:19">
      <c r="A268" s="329" t="s">
        <v>824</v>
      </c>
      <c r="B268" s="445">
        <v>4</v>
      </c>
      <c r="C268" s="156">
        <v>1.6799999999999999E-2</v>
      </c>
      <c r="K268"/>
      <c r="L268" s="1"/>
      <c r="M268"/>
      <c r="N268"/>
      <c r="O268"/>
      <c r="P268"/>
      <c r="Q268"/>
      <c r="R268"/>
      <c r="S268"/>
    </row>
    <row r="269" spans="1:19">
      <c r="A269" s="329" t="s">
        <v>825</v>
      </c>
      <c r="B269" s="445">
        <v>2</v>
      </c>
      <c r="C269" s="156">
        <v>8.3999999999999995E-3</v>
      </c>
      <c r="K269"/>
      <c r="L269"/>
      <c r="M269"/>
      <c r="N269"/>
      <c r="O269"/>
      <c r="P269"/>
      <c r="Q269"/>
      <c r="R269"/>
      <c r="S269"/>
    </row>
    <row r="270" spans="1:19" ht="13.5" thickBot="1">
      <c r="A270" s="328" t="s">
        <v>142</v>
      </c>
      <c r="B270" s="323">
        <v>11</v>
      </c>
      <c r="C270" s="382">
        <v>4.6199999999999998E-2</v>
      </c>
      <c r="J270" s="930"/>
      <c r="K270"/>
      <c r="L270"/>
      <c r="M270"/>
      <c r="N270"/>
      <c r="O270"/>
      <c r="P270"/>
      <c r="Q270"/>
      <c r="R270"/>
      <c r="S270"/>
    </row>
    <row r="271" spans="1:19">
      <c r="A271" s="756"/>
      <c r="B271" s="236"/>
      <c r="C271" s="156"/>
      <c r="J271" s="930"/>
      <c r="K271"/>
      <c r="L271"/>
      <c r="M271"/>
      <c r="N271"/>
      <c r="O271"/>
      <c r="P271"/>
      <c r="Q271"/>
      <c r="R271"/>
      <c r="S271"/>
    </row>
    <row r="272" spans="1:19">
      <c r="A272" s="79" t="s">
        <v>811</v>
      </c>
      <c r="B272" s="445"/>
      <c r="K272"/>
      <c r="L272"/>
      <c r="M272"/>
      <c r="N272"/>
      <c r="O272"/>
      <c r="P272"/>
      <c r="Q272"/>
      <c r="R272"/>
      <c r="S272"/>
    </row>
    <row r="273" spans="1:19">
      <c r="A273" s="78" t="s">
        <v>816</v>
      </c>
      <c r="B273"/>
      <c r="C273"/>
      <c r="K273"/>
      <c r="L273"/>
      <c r="M273"/>
      <c r="N273"/>
      <c r="O273"/>
      <c r="P273"/>
      <c r="Q273"/>
      <c r="R273"/>
      <c r="S273"/>
    </row>
    <row r="274" spans="1:19">
      <c r="A274" s="78" t="s">
        <v>826</v>
      </c>
      <c r="B274" s="445"/>
      <c r="K274"/>
      <c r="L274"/>
      <c r="M274"/>
      <c r="N274"/>
      <c r="O274"/>
      <c r="P274"/>
      <c r="Q274"/>
      <c r="R274"/>
      <c r="S274"/>
    </row>
    <row r="275" spans="1:19">
      <c r="A275" s="78" t="s">
        <v>827</v>
      </c>
      <c r="B275" s="445"/>
      <c r="K275"/>
      <c r="L275"/>
      <c r="M275"/>
      <c r="N275"/>
      <c r="O275"/>
      <c r="P275"/>
      <c r="Q275"/>
      <c r="R275"/>
      <c r="S275"/>
    </row>
    <row r="276" spans="1:19">
      <c r="A276" s="78" t="s">
        <v>828</v>
      </c>
      <c r="B276" s="445"/>
      <c r="K276"/>
      <c r="L276"/>
      <c r="M276"/>
      <c r="N276"/>
      <c r="O276"/>
      <c r="P276"/>
      <c r="Q276"/>
      <c r="R276"/>
      <c r="S276"/>
    </row>
    <row r="277" spans="1:19">
      <c r="K277"/>
      <c r="L277"/>
      <c r="M277"/>
      <c r="N277"/>
      <c r="O277"/>
      <c r="P277"/>
      <c r="Q277"/>
      <c r="R277"/>
      <c r="S277"/>
    </row>
    <row r="278" spans="1:19">
      <c r="B278" s="671"/>
      <c r="K278"/>
      <c r="L278"/>
      <c r="M278"/>
      <c r="N278"/>
      <c r="O278"/>
      <c r="P278"/>
      <c r="Q278"/>
      <c r="R278"/>
      <c r="S278"/>
    </row>
    <row r="279" spans="1:19">
      <c r="K279"/>
      <c r="L279"/>
      <c r="M279"/>
      <c r="N279"/>
      <c r="O279"/>
      <c r="P279"/>
      <c r="Q279"/>
      <c r="R279"/>
      <c r="S279"/>
    </row>
    <row r="280" spans="1:19">
      <c r="A280" s="1496" t="s">
        <v>829</v>
      </c>
      <c r="B280" s="1496"/>
      <c r="C280" s="1496"/>
      <c r="K280"/>
      <c r="L280"/>
      <c r="M280"/>
      <c r="N280"/>
      <c r="O280"/>
      <c r="P280"/>
      <c r="Q280"/>
      <c r="R280"/>
      <c r="S280"/>
    </row>
    <row r="281" spans="1:19" ht="13.5" thickBot="1">
      <c r="A281" s="325"/>
      <c r="B281" s="470" t="s">
        <v>403</v>
      </c>
      <c r="C281" s="470" t="s">
        <v>343</v>
      </c>
      <c r="K281"/>
      <c r="L281"/>
      <c r="M281"/>
      <c r="N281"/>
      <c r="O281"/>
      <c r="P281"/>
      <c r="Q281"/>
      <c r="R281"/>
      <c r="S281"/>
    </row>
    <row r="282" spans="1:19" ht="13.5" thickTop="1">
      <c r="A282" t="s">
        <v>830</v>
      </c>
      <c r="B282" s="445">
        <v>30</v>
      </c>
      <c r="C282" s="248">
        <v>0.12609999999999999</v>
      </c>
      <c r="K282"/>
      <c r="L282"/>
      <c r="M282"/>
      <c r="N282"/>
      <c r="O282"/>
      <c r="P282"/>
      <c r="Q282"/>
      <c r="R282"/>
      <c r="S282"/>
    </row>
    <row r="283" spans="1:19">
      <c r="A283" t="s">
        <v>831</v>
      </c>
      <c r="B283" s="445">
        <v>19</v>
      </c>
      <c r="C283" s="248">
        <v>7.9799999999999996E-2</v>
      </c>
      <c r="K283"/>
      <c r="L283" s="183" t="s">
        <v>815</v>
      </c>
      <c r="M283"/>
      <c r="N283"/>
      <c r="O283"/>
      <c r="P283"/>
      <c r="Q283"/>
      <c r="R283"/>
      <c r="S283"/>
    </row>
    <row r="284" spans="1:19" ht="13.5" thickBot="1">
      <c r="A284" s="327" t="s">
        <v>832</v>
      </c>
      <c r="B284" s="323">
        <v>186</v>
      </c>
      <c r="C284" s="382">
        <v>0.78149999999999997</v>
      </c>
      <c r="K284"/>
      <c r="L284"/>
      <c r="M284"/>
      <c r="N284"/>
      <c r="O284"/>
      <c r="P284"/>
      <c r="Q284"/>
      <c r="R284"/>
      <c r="S284"/>
    </row>
    <row r="285" spans="1:19">
      <c r="A285" s="72"/>
      <c r="B285" s="236"/>
      <c r="C285" s="156"/>
      <c r="K285"/>
      <c r="L285" s="718"/>
      <c r="M285" s="718"/>
      <c r="N285" s="718"/>
      <c r="O285" s="718"/>
      <c r="P285" s="718"/>
      <c r="Q285" s="718"/>
      <c r="R285" s="718"/>
      <c r="S285"/>
    </row>
    <row r="286" spans="1:19" ht="13.5" customHeight="1">
      <c r="A286" s="79" t="s">
        <v>811</v>
      </c>
      <c r="B286" s="445"/>
      <c r="K286"/>
      <c r="L286"/>
      <c r="M286"/>
      <c r="N286"/>
      <c r="O286"/>
      <c r="P286"/>
      <c r="Q286"/>
      <c r="R286"/>
      <c r="S286"/>
    </row>
    <row r="287" spans="1:19" s="718" customFormat="1" ht="13.5" customHeight="1">
      <c r="A287" s="759" t="s">
        <v>833</v>
      </c>
      <c r="B287" s="759"/>
      <c r="C287" s="759"/>
      <c r="D287" s="717"/>
      <c r="E287" s="717"/>
      <c r="F287" s="717"/>
      <c r="G287" s="717"/>
      <c r="H287" s="717"/>
      <c r="I287" s="717"/>
      <c r="J287" s="716"/>
      <c r="L287"/>
      <c r="M287"/>
      <c r="N287"/>
      <c r="O287"/>
      <c r="P287"/>
      <c r="Q287"/>
      <c r="R287"/>
    </row>
    <row r="288" spans="1:19" ht="13.5" customHeight="1">
      <c r="A288" s="78" t="s">
        <v>834</v>
      </c>
      <c r="B288"/>
      <c r="C288"/>
      <c r="K288"/>
      <c r="L288"/>
      <c r="M288"/>
      <c r="N288"/>
      <c r="O288"/>
      <c r="P288"/>
      <c r="Q288"/>
      <c r="R288"/>
      <c r="S288"/>
    </row>
    <row r="289" spans="1:19" ht="13.5" customHeight="1">
      <c r="K289"/>
      <c r="L289"/>
      <c r="M289"/>
      <c r="N289"/>
      <c r="O289"/>
      <c r="P289"/>
      <c r="Q289"/>
      <c r="R289"/>
      <c r="S289"/>
    </row>
    <row r="290" spans="1:19" ht="13.5" customHeight="1">
      <c r="B290" s="671"/>
      <c r="K290"/>
      <c r="L290"/>
      <c r="M290"/>
      <c r="N290"/>
      <c r="O290"/>
      <c r="P290"/>
      <c r="Q290"/>
      <c r="R290"/>
      <c r="S290"/>
    </row>
    <row r="291" spans="1:19" ht="13.5" customHeight="1">
      <c r="K291"/>
      <c r="L291"/>
      <c r="M291"/>
      <c r="N291"/>
      <c r="O291"/>
      <c r="P291"/>
      <c r="Q291"/>
      <c r="R291"/>
      <c r="S291"/>
    </row>
    <row r="292" spans="1:19" ht="13.5" customHeight="1">
      <c r="A292" s="1496" t="s">
        <v>835</v>
      </c>
      <c r="B292" s="1496"/>
      <c r="C292" s="1496"/>
      <c r="K292"/>
      <c r="L292"/>
      <c r="M292"/>
      <c r="N292"/>
      <c r="O292"/>
      <c r="P292"/>
      <c r="Q292"/>
      <c r="R292"/>
      <c r="S292"/>
    </row>
    <row r="293" spans="1:19" ht="13.5" thickBot="1">
      <c r="A293" s="325"/>
      <c r="B293" s="470" t="s">
        <v>403</v>
      </c>
      <c r="C293" s="470" t="s">
        <v>343</v>
      </c>
      <c r="K293"/>
      <c r="L293"/>
      <c r="M293"/>
      <c r="N293"/>
      <c r="O293"/>
      <c r="P293"/>
      <c r="Q293"/>
      <c r="R293"/>
      <c r="S293"/>
    </row>
    <row r="294" spans="1:19" ht="13.5" thickTop="1">
      <c r="A294" t="s">
        <v>836</v>
      </c>
      <c r="B294" s="445">
        <v>9</v>
      </c>
      <c r="C294" s="248">
        <v>3.78E-2</v>
      </c>
      <c r="K294"/>
      <c r="L294"/>
      <c r="M294"/>
      <c r="N294"/>
      <c r="O294"/>
      <c r="P294"/>
      <c r="Q294"/>
      <c r="R294"/>
      <c r="S294"/>
    </row>
    <row r="295" spans="1:19">
      <c r="A295" t="s">
        <v>837</v>
      </c>
      <c r="B295" s="445">
        <v>146</v>
      </c>
      <c r="C295" s="248">
        <v>0.61339999999999995</v>
      </c>
      <c r="K295"/>
      <c r="L295"/>
      <c r="M295"/>
      <c r="N295"/>
      <c r="O295"/>
      <c r="P295"/>
      <c r="Q295"/>
      <c r="R295"/>
      <c r="S295"/>
    </row>
    <row r="296" spans="1:19" ht="13.5" thickBot="1">
      <c r="A296" s="327" t="s">
        <v>838</v>
      </c>
      <c r="B296" s="323">
        <v>78</v>
      </c>
      <c r="C296" s="382">
        <v>0.32769999999999999</v>
      </c>
      <c r="K296"/>
      <c r="L296"/>
      <c r="M296"/>
      <c r="N296"/>
      <c r="O296"/>
      <c r="P296"/>
      <c r="Q296"/>
      <c r="R296"/>
      <c r="S296"/>
    </row>
    <row r="297" spans="1:19">
      <c r="A297" s="72"/>
      <c r="B297" s="236"/>
      <c r="C297" s="156"/>
      <c r="K297"/>
      <c r="L297"/>
      <c r="M297"/>
      <c r="N297"/>
      <c r="O297"/>
      <c r="P297"/>
      <c r="Q297"/>
      <c r="R297"/>
      <c r="S297"/>
    </row>
    <row r="298" spans="1:19">
      <c r="A298" s="79" t="s">
        <v>811</v>
      </c>
      <c r="B298" s="445"/>
      <c r="K298"/>
      <c r="L298"/>
      <c r="M298"/>
      <c r="N298"/>
      <c r="O298"/>
      <c r="P298"/>
      <c r="Q298"/>
      <c r="R298"/>
      <c r="S298"/>
    </row>
    <row r="299" spans="1:19">
      <c r="A299" s="176" t="s">
        <v>839</v>
      </c>
      <c r="B299"/>
      <c r="C299"/>
      <c r="K299"/>
      <c r="L299" s="1"/>
      <c r="M299"/>
      <c r="N299"/>
      <c r="O299"/>
      <c r="P299"/>
      <c r="Q299"/>
      <c r="R299"/>
      <c r="S299"/>
    </row>
    <row r="300" spans="1:19">
      <c r="A300" s="78" t="s">
        <v>834</v>
      </c>
      <c r="B300"/>
      <c r="C300"/>
      <c r="K300"/>
      <c r="L300"/>
      <c r="M300"/>
      <c r="N300"/>
      <c r="O300"/>
      <c r="P300"/>
      <c r="Q300"/>
      <c r="R300"/>
      <c r="S300"/>
    </row>
    <row r="301" spans="1:19">
      <c r="J301" s="930"/>
      <c r="K301"/>
      <c r="L301"/>
      <c r="M301"/>
      <c r="N301"/>
      <c r="O301"/>
      <c r="P301"/>
      <c r="Q301"/>
      <c r="R301"/>
      <c r="S301"/>
    </row>
    <row r="302" spans="1:19">
      <c r="B302" s="671"/>
      <c r="J302" s="930"/>
      <c r="K302"/>
      <c r="L302"/>
      <c r="M302"/>
      <c r="N302"/>
      <c r="O302"/>
      <c r="P302"/>
      <c r="Q302"/>
      <c r="R302"/>
      <c r="S302"/>
    </row>
    <row r="303" spans="1:19">
      <c r="K303"/>
      <c r="L303"/>
      <c r="M303"/>
      <c r="N303"/>
      <c r="O303"/>
      <c r="P303"/>
      <c r="Q303"/>
      <c r="R303"/>
      <c r="S303"/>
    </row>
    <row r="304" spans="1:19">
      <c r="A304" s="1496" t="s">
        <v>840</v>
      </c>
      <c r="B304" s="1496"/>
      <c r="C304" s="1496"/>
      <c r="D304" s="1496"/>
      <c r="E304" s="1496"/>
      <c r="K304"/>
      <c r="L304"/>
      <c r="M304"/>
      <c r="N304"/>
      <c r="O304"/>
      <c r="P304"/>
      <c r="Q304"/>
      <c r="R304"/>
      <c r="S304"/>
    </row>
    <row r="305" spans="1:19" ht="13.5" thickBot="1">
      <c r="A305" s="325"/>
      <c r="B305" s="470" t="s">
        <v>781</v>
      </c>
      <c r="C305" s="470" t="s">
        <v>841</v>
      </c>
      <c r="D305" s="470" t="s">
        <v>842</v>
      </c>
      <c r="E305" s="470" t="s">
        <v>843</v>
      </c>
      <c r="K305"/>
      <c r="L305" s="183" t="s">
        <v>815</v>
      </c>
      <c r="M305"/>
      <c r="N305"/>
      <c r="O305"/>
      <c r="P305"/>
      <c r="Q305"/>
      <c r="R305"/>
      <c r="S305"/>
    </row>
    <row r="306" spans="1:19" ht="26.25" thickTop="1">
      <c r="A306" s="528" t="s">
        <v>844</v>
      </c>
      <c r="B306" s="445">
        <v>74</v>
      </c>
      <c r="C306" s="248">
        <v>0.57809999999999995</v>
      </c>
      <c r="D306" s="445">
        <v>205</v>
      </c>
      <c r="E306" s="248">
        <v>0.68559999999999999</v>
      </c>
      <c r="K306"/>
      <c r="L306"/>
      <c r="M306"/>
      <c r="N306"/>
      <c r="O306"/>
      <c r="P306"/>
      <c r="Q306"/>
      <c r="R306"/>
      <c r="S306"/>
    </row>
    <row r="307" spans="1:19">
      <c r="A307" s="528" t="s">
        <v>845</v>
      </c>
      <c r="B307" s="445">
        <v>60</v>
      </c>
      <c r="C307" s="1093">
        <v>0.46879999999999999</v>
      </c>
      <c r="D307" s="445">
        <v>178</v>
      </c>
      <c r="E307" s="248">
        <v>0.59530000000000005</v>
      </c>
      <c r="K307"/>
      <c r="L307"/>
      <c r="M307"/>
      <c r="N307"/>
      <c r="O307"/>
      <c r="P307"/>
      <c r="Q307"/>
      <c r="R307"/>
      <c r="S307"/>
    </row>
    <row r="308" spans="1:19" ht="25.5">
      <c r="A308" s="528" t="s">
        <v>846</v>
      </c>
      <c r="B308" s="445">
        <v>58</v>
      </c>
      <c r="C308" s="248">
        <v>0.4531</v>
      </c>
      <c r="D308" s="445">
        <v>164</v>
      </c>
      <c r="E308" s="248">
        <v>0.54849999999999999</v>
      </c>
      <c r="K308"/>
      <c r="L308"/>
      <c r="M308"/>
      <c r="N308"/>
      <c r="O308"/>
      <c r="P308"/>
      <c r="Q308"/>
      <c r="R308"/>
      <c r="S308"/>
    </row>
    <row r="309" spans="1:19" ht="38.25">
      <c r="A309" s="528" t="s">
        <v>847</v>
      </c>
      <c r="B309" s="445">
        <v>91</v>
      </c>
      <c r="C309" s="248">
        <v>0.71089999999999998</v>
      </c>
      <c r="D309" s="445">
        <v>219</v>
      </c>
      <c r="E309" s="248">
        <v>0.73240000000000005</v>
      </c>
      <c r="K309"/>
      <c r="L309"/>
      <c r="M309"/>
      <c r="N309"/>
      <c r="O309"/>
      <c r="P309"/>
      <c r="Q309"/>
      <c r="R309"/>
      <c r="S309"/>
    </row>
    <row r="310" spans="1:19" ht="25.5">
      <c r="A310" s="528" t="s">
        <v>848</v>
      </c>
      <c r="B310" s="445">
        <v>64</v>
      </c>
      <c r="C310" s="248">
        <v>0.5</v>
      </c>
      <c r="D310" s="445">
        <v>165</v>
      </c>
      <c r="E310" s="248">
        <v>0.55179999999999996</v>
      </c>
      <c r="K310"/>
      <c r="L310"/>
      <c r="M310"/>
      <c r="N310"/>
      <c r="O310"/>
      <c r="P310"/>
      <c r="Q310"/>
      <c r="R310"/>
      <c r="S310"/>
    </row>
    <row r="311" spans="1:19" ht="26.25" thickBot="1">
      <c r="A311" s="757" t="s">
        <v>849</v>
      </c>
      <c r="B311" s="323">
        <v>83</v>
      </c>
      <c r="C311" s="382">
        <v>0.64839999999999998</v>
      </c>
      <c r="D311" s="323">
        <v>213</v>
      </c>
      <c r="E311" s="382">
        <v>0.71240000000000003</v>
      </c>
      <c r="K311"/>
      <c r="L311"/>
      <c r="M311"/>
      <c r="N311"/>
      <c r="O311"/>
      <c r="P311"/>
      <c r="Q311"/>
      <c r="R311"/>
      <c r="S311"/>
    </row>
    <row r="312" spans="1:19">
      <c r="A312" s="758"/>
      <c r="B312" s="236"/>
      <c r="C312" s="156"/>
      <c r="D312" s="236"/>
      <c r="E312" s="156"/>
      <c r="K312"/>
      <c r="L312"/>
      <c r="M312"/>
      <c r="N312"/>
      <c r="O312"/>
      <c r="P312"/>
      <c r="Q312"/>
      <c r="R312"/>
      <c r="S312"/>
    </row>
    <row r="313" spans="1:19">
      <c r="A313" s="183" t="s">
        <v>811</v>
      </c>
      <c r="B313" s="445"/>
      <c r="K313"/>
      <c r="L313"/>
      <c r="M313"/>
      <c r="N313"/>
      <c r="O313"/>
      <c r="P313"/>
      <c r="Q313"/>
      <c r="R313"/>
      <c r="S313"/>
    </row>
    <row r="314" spans="1:19">
      <c r="A314" s="176" t="s">
        <v>1082</v>
      </c>
      <c r="B314" s="445"/>
      <c r="K314"/>
      <c r="L314"/>
      <c r="M314"/>
      <c r="N314"/>
      <c r="O314"/>
      <c r="P314"/>
      <c r="Q314"/>
      <c r="R314"/>
      <c r="S314"/>
    </row>
    <row r="315" spans="1:19">
      <c r="A315" s="78" t="s">
        <v>850</v>
      </c>
      <c r="B315" s="445"/>
      <c r="K315"/>
      <c r="L315"/>
      <c r="M315"/>
      <c r="N315"/>
      <c r="O315"/>
      <c r="P315"/>
      <c r="Q315"/>
      <c r="R315"/>
      <c r="S315"/>
    </row>
    <row r="316" spans="1:19">
      <c r="A316" s="696"/>
      <c r="B316" s="671"/>
      <c r="K316"/>
      <c r="L316"/>
      <c r="M316"/>
      <c r="N316"/>
      <c r="O316"/>
      <c r="P316"/>
      <c r="Q316"/>
      <c r="R316"/>
      <c r="S316"/>
    </row>
    <row r="317" spans="1:19">
      <c r="K317"/>
      <c r="L317"/>
      <c r="M317"/>
      <c r="N317"/>
      <c r="O317"/>
      <c r="P317"/>
      <c r="Q317"/>
      <c r="R317"/>
      <c r="S317"/>
    </row>
    <row r="318" spans="1:19">
      <c r="K318"/>
      <c r="L318"/>
      <c r="M318"/>
      <c r="N318"/>
      <c r="O318"/>
      <c r="P318"/>
      <c r="Q318"/>
      <c r="R318"/>
      <c r="S318"/>
    </row>
    <row r="319" spans="1:19">
      <c r="A319" s="1496" t="s">
        <v>851</v>
      </c>
      <c r="B319" s="1496"/>
      <c r="C319" s="1496"/>
      <c r="D319" s="1496"/>
      <c r="E319" s="1496"/>
      <c r="K319"/>
      <c r="L319"/>
      <c r="M319"/>
      <c r="N319"/>
      <c r="O319"/>
      <c r="P319"/>
      <c r="Q319"/>
      <c r="R319"/>
      <c r="S319"/>
    </row>
    <row r="320" spans="1:19" ht="13.5" thickBot="1">
      <c r="A320" s="325"/>
      <c r="B320" s="470" t="s">
        <v>781</v>
      </c>
      <c r="C320" s="470" t="s">
        <v>841</v>
      </c>
      <c r="D320" s="470" t="s">
        <v>842</v>
      </c>
      <c r="E320" s="470" t="s">
        <v>843</v>
      </c>
      <c r="K320"/>
      <c r="L320"/>
      <c r="M320"/>
      <c r="N320"/>
      <c r="O320"/>
      <c r="P320"/>
      <c r="Q320"/>
      <c r="R320"/>
      <c r="S320"/>
    </row>
    <row r="321" spans="1:19" ht="13.5" thickTop="1">
      <c r="A321" t="s">
        <v>852</v>
      </c>
      <c r="B321" s="445">
        <v>6</v>
      </c>
      <c r="C321" s="248">
        <v>4.6899999999999997E-2</v>
      </c>
      <c r="D321" s="445">
        <v>12</v>
      </c>
      <c r="E321" s="248">
        <v>4.0099999999999997E-2</v>
      </c>
      <c r="K321"/>
      <c r="L321"/>
      <c r="M321"/>
      <c r="N321"/>
      <c r="O321"/>
      <c r="P321"/>
      <c r="Q321"/>
      <c r="R321"/>
      <c r="S321"/>
    </row>
    <row r="322" spans="1:19">
      <c r="A322" t="s">
        <v>853</v>
      </c>
      <c r="B322" s="445">
        <v>38</v>
      </c>
      <c r="C322" s="248">
        <v>0.2969</v>
      </c>
      <c r="D322" s="445">
        <v>74</v>
      </c>
      <c r="E322" s="248">
        <v>0.2475</v>
      </c>
      <c r="K322"/>
      <c r="L322"/>
      <c r="M322"/>
      <c r="N322"/>
      <c r="O322"/>
      <c r="P322"/>
      <c r="Q322"/>
      <c r="R322"/>
      <c r="S322"/>
    </row>
    <row r="323" spans="1:19" ht="13.5" thickBot="1">
      <c r="A323" s="326" t="s">
        <v>854</v>
      </c>
      <c r="B323" s="323">
        <v>84</v>
      </c>
      <c r="C323" s="382">
        <v>0.65625</v>
      </c>
      <c r="D323" s="323">
        <v>213</v>
      </c>
      <c r="E323" s="382">
        <v>0.7123745819397993</v>
      </c>
      <c r="K323"/>
      <c r="L323"/>
      <c r="M323"/>
      <c r="N323"/>
      <c r="O323"/>
      <c r="P323"/>
      <c r="Q323"/>
      <c r="R323"/>
      <c r="S323"/>
    </row>
    <row r="324" spans="1:19">
      <c r="A324" s="237"/>
      <c r="B324" s="236"/>
      <c r="C324" s="156"/>
      <c r="D324" s="236"/>
      <c r="E324" s="156"/>
      <c r="K324"/>
      <c r="L324"/>
      <c r="M324"/>
      <c r="N324"/>
      <c r="O324"/>
      <c r="P324"/>
      <c r="Q324"/>
      <c r="R324"/>
      <c r="S324"/>
    </row>
    <row r="325" spans="1:19">
      <c r="A325" s="183" t="s">
        <v>811</v>
      </c>
      <c r="B325" s="445"/>
      <c r="K325"/>
      <c r="L325"/>
      <c r="M325"/>
      <c r="N325"/>
      <c r="O325"/>
      <c r="P325"/>
      <c r="Q325"/>
      <c r="R325"/>
      <c r="S325"/>
    </row>
    <row r="326" spans="1:19">
      <c r="A326" s="176" t="s">
        <v>1083</v>
      </c>
      <c r="B326" s="445"/>
      <c r="K326"/>
      <c r="L326" s="183" t="s">
        <v>815</v>
      </c>
      <c r="M326"/>
      <c r="N326"/>
      <c r="O326"/>
      <c r="P326"/>
      <c r="Q326"/>
      <c r="R326"/>
      <c r="S326"/>
    </row>
    <row r="327" spans="1:19">
      <c r="A327" s="78" t="s">
        <v>850</v>
      </c>
      <c r="B327" s="445"/>
      <c r="K327"/>
      <c r="L327"/>
      <c r="M327"/>
      <c r="N327"/>
      <c r="O327"/>
      <c r="P327"/>
      <c r="Q327"/>
      <c r="R327"/>
      <c r="S327"/>
    </row>
    <row r="328" spans="1:19" ht="13.5" customHeight="1">
      <c r="A328" s="495"/>
      <c r="B328" s="445"/>
      <c r="K328"/>
      <c r="L328"/>
      <c r="M328"/>
      <c r="N328"/>
      <c r="O328"/>
      <c r="P328"/>
      <c r="Q328"/>
      <c r="R328"/>
      <c r="S328"/>
    </row>
    <row r="329" spans="1:19" ht="13.5" customHeight="1">
      <c r="A329" s="495"/>
      <c r="B329" s="671"/>
      <c r="K329"/>
      <c r="L329" s="1"/>
      <c r="M329"/>
      <c r="N329"/>
      <c r="O329"/>
      <c r="P329"/>
      <c r="Q329"/>
      <c r="R329"/>
      <c r="S329"/>
    </row>
    <row r="330" spans="1:19" ht="13.5" customHeight="1">
      <c r="K330"/>
      <c r="L330"/>
      <c r="M330"/>
      <c r="N330"/>
      <c r="O330"/>
      <c r="P330"/>
      <c r="Q330"/>
      <c r="R330"/>
      <c r="S330"/>
    </row>
    <row r="331" spans="1:19" ht="13.5" customHeight="1">
      <c r="A331" s="1531" t="s">
        <v>855</v>
      </c>
      <c r="B331" s="1531"/>
      <c r="C331" s="1531"/>
      <c r="J331" s="930"/>
      <c r="K331"/>
      <c r="L331"/>
      <c r="M331"/>
      <c r="N331"/>
      <c r="O331"/>
      <c r="P331"/>
      <c r="Q331"/>
      <c r="R331"/>
      <c r="S331"/>
    </row>
    <row r="332" spans="1:19" ht="26.25" thickBot="1">
      <c r="A332" s="325"/>
      <c r="B332" s="325" t="s">
        <v>150</v>
      </c>
      <c r="C332" s="325" t="s">
        <v>856</v>
      </c>
      <c r="K332"/>
      <c r="L332"/>
      <c r="M332"/>
      <c r="N332"/>
      <c r="O332"/>
      <c r="P332"/>
      <c r="Q332"/>
      <c r="R332"/>
      <c r="S332"/>
    </row>
    <row r="333" spans="1:19" ht="13.5" thickTop="1">
      <c r="A333" s="324" t="s">
        <v>857</v>
      </c>
      <c r="B333" s="384">
        <v>94</v>
      </c>
      <c r="C333" s="64">
        <f>B333/186</f>
        <v>0.5053763440860215</v>
      </c>
      <c r="K333"/>
      <c r="L333"/>
      <c r="M333"/>
      <c r="N333"/>
      <c r="O333"/>
      <c r="P333"/>
      <c r="Q333"/>
      <c r="R333"/>
      <c r="S333"/>
    </row>
    <row r="334" spans="1:19">
      <c r="A334" s="324" t="s">
        <v>858</v>
      </c>
      <c r="B334" s="384">
        <v>20</v>
      </c>
      <c r="C334" s="64">
        <f t="shared" ref="C334:C340" si="2">B334/186</f>
        <v>0.10752688172043011</v>
      </c>
      <c r="K334"/>
      <c r="L334"/>
      <c r="M334"/>
      <c r="N334"/>
      <c r="O334"/>
      <c r="P334"/>
      <c r="Q334"/>
      <c r="R334"/>
      <c r="S334"/>
    </row>
    <row r="335" spans="1:19">
      <c r="A335" s="324" t="s">
        <v>859</v>
      </c>
      <c r="B335" s="384">
        <v>16</v>
      </c>
      <c r="C335" s="64">
        <f t="shared" si="2"/>
        <v>8.6021505376344093E-2</v>
      </c>
      <c r="K335"/>
      <c r="L335"/>
      <c r="M335"/>
      <c r="N335"/>
      <c r="O335"/>
      <c r="P335"/>
      <c r="Q335"/>
      <c r="R335"/>
      <c r="S335"/>
    </row>
    <row r="336" spans="1:19">
      <c r="A336" s="324" t="s">
        <v>860</v>
      </c>
      <c r="B336" s="445">
        <v>12</v>
      </c>
      <c r="C336" s="64">
        <f t="shared" si="2"/>
        <v>6.4516129032258063E-2</v>
      </c>
      <c r="K336"/>
      <c r="L336"/>
      <c r="M336"/>
      <c r="N336"/>
      <c r="O336"/>
      <c r="P336"/>
      <c r="Q336"/>
      <c r="R336"/>
      <c r="S336"/>
    </row>
    <row r="337" spans="1:19">
      <c r="A337" s="324" t="s">
        <v>861</v>
      </c>
      <c r="B337" s="445">
        <v>13</v>
      </c>
      <c r="C337" s="64">
        <f t="shared" si="2"/>
        <v>6.9892473118279563E-2</v>
      </c>
      <c r="K337"/>
      <c r="L337"/>
      <c r="M337"/>
      <c r="N337"/>
      <c r="O337"/>
      <c r="P337"/>
      <c r="Q337"/>
      <c r="R337"/>
      <c r="S337"/>
    </row>
    <row r="338" spans="1:19">
      <c r="A338" s="324" t="s">
        <v>731</v>
      </c>
      <c r="B338" s="445">
        <v>7</v>
      </c>
      <c r="C338" s="64">
        <f t="shared" si="2"/>
        <v>3.7634408602150539E-2</v>
      </c>
      <c r="K338"/>
      <c r="L338"/>
      <c r="M338"/>
      <c r="N338"/>
      <c r="O338"/>
      <c r="P338"/>
      <c r="Q338"/>
      <c r="R338"/>
      <c r="S338"/>
    </row>
    <row r="339" spans="1:19">
      <c r="A339" s="324" t="s">
        <v>862</v>
      </c>
      <c r="B339" s="236">
        <v>4</v>
      </c>
      <c r="C339" s="64">
        <f t="shared" si="2"/>
        <v>2.1505376344086023E-2</v>
      </c>
      <c r="K339"/>
      <c r="L339"/>
      <c r="M339"/>
      <c r="N339"/>
      <c r="O339"/>
      <c r="P339"/>
      <c r="Q339"/>
      <c r="R339"/>
      <c r="S339"/>
    </row>
    <row r="340" spans="1:19" ht="13.5" thickBot="1">
      <c r="A340" s="386" t="s">
        <v>863</v>
      </c>
      <c r="B340" s="323">
        <v>4</v>
      </c>
      <c r="C340" s="385">
        <f t="shared" si="2"/>
        <v>2.1505376344086023E-2</v>
      </c>
      <c r="K340"/>
      <c r="L340"/>
      <c r="M340"/>
      <c r="N340"/>
      <c r="O340"/>
      <c r="P340"/>
      <c r="Q340"/>
      <c r="R340"/>
      <c r="S340"/>
    </row>
    <row r="341" spans="1:19">
      <c r="A341" s="755"/>
      <c r="B341" s="236"/>
      <c r="C341" s="64"/>
      <c r="K341"/>
      <c r="L341"/>
      <c r="M341"/>
      <c r="N341"/>
      <c r="O341"/>
      <c r="P341"/>
      <c r="Q341"/>
      <c r="R341"/>
      <c r="S341"/>
    </row>
    <row r="342" spans="1:19">
      <c r="A342" s="183" t="s">
        <v>811</v>
      </c>
      <c r="B342" s="236"/>
      <c r="C342" s="235"/>
      <c r="K342"/>
      <c r="L342"/>
      <c r="M342"/>
      <c r="N342"/>
      <c r="O342"/>
      <c r="P342"/>
      <c r="Q342"/>
      <c r="R342"/>
      <c r="S342"/>
    </row>
    <row r="343" spans="1:19">
      <c r="A343" s="176" t="s">
        <v>1084</v>
      </c>
      <c r="B343" s="445"/>
      <c r="K343"/>
      <c r="L343"/>
      <c r="M343"/>
      <c r="N343"/>
      <c r="O343"/>
      <c r="P343"/>
      <c r="Q343"/>
      <c r="R343"/>
      <c r="S343"/>
    </row>
    <row r="344" spans="1:19">
      <c r="A344" s="78" t="s">
        <v>864</v>
      </c>
      <c r="B344" s="445"/>
      <c r="K344"/>
      <c r="L344"/>
      <c r="M344"/>
      <c r="N344"/>
      <c r="O344"/>
      <c r="P344"/>
      <c r="Q344"/>
      <c r="R344"/>
      <c r="S344"/>
    </row>
    <row r="345" spans="1:19">
      <c r="K345"/>
      <c r="L345"/>
      <c r="M345"/>
      <c r="N345"/>
      <c r="O345"/>
      <c r="P345"/>
      <c r="Q345"/>
      <c r="R345"/>
      <c r="S345"/>
    </row>
    <row r="346" spans="1:19">
      <c r="K346"/>
      <c r="L346"/>
      <c r="M346"/>
      <c r="N346"/>
      <c r="O346"/>
      <c r="P346"/>
      <c r="Q346"/>
      <c r="R346"/>
      <c r="S346"/>
    </row>
    <row r="347" spans="1:19">
      <c r="A347" s="1531" t="s">
        <v>865</v>
      </c>
      <c r="B347" s="1531"/>
      <c r="C347" s="1531"/>
      <c r="K347"/>
      <c r="L347"/>
      <c r="M347"/>
      <c r="N347"/>
      <c r="O347"/>
      <c r="P347"/>
      <c r="Q347"/>
      <c r="R347"/>
      <c r="S347"/>
    </row>
    <row r="348" spans="1:19" ht="26.25" thickBot="1">
      <c r="A348" s="325"/>
      <c r="B348" s="325" t="s">
        <v>150</v>
      </c>
      <c r="C348" s="325" t="s">
        <v>856</v>
      </c>
      <c r="K348"/>
      <c r="L348"/>
      <c r="M348"/>
      <c r="N348"/>
      <c r="O348"/>
      <c r="P348"/>
      <c r="Q348"/>
      <c r="R348"/>
      <c r="S348"/>
    </row>
    <row r="349" spans="1:19" ht="13.5" thickTop="1">
      <c r="A349" s="250" t="s">
        <v>866</v>
      </c>
      <c r="B349" s="445">
        <v>8</v>
      </c>
      <c r="C349" s="64">
        <f>B349/30</f>
        <v>0.26666666666666666</v>
      </c>
      <c r="K349"/>
      <c r="L349" s="183" t="s">
        <v>815</v>
      </c>
      <c r="M349"/>
      <c r="N349"/>
      <c r="O349"/>
      <c r="P349"/>
      <c r="Q349"/>
      <c r="R349"/>
      <c r="S349"/>
    </row>
    <row r="350" spans="1:19">
      <c r="A350" s="250" t="s">
        <v>867</v>
      </c>
      <c r="B350" s="445">
        <v>7</v>
      </c>
      <c r="C350" s="64">
        <f t="shared" ref="C350:C354" si="3">B350/30</f>
        <v>0.23333333333333334</v>
      </c>
      <c r="K350"/>
      <c r="L350"/>
      <c r="M350"/>
      <c r="N350"/>
      <c r="O350"/>
      <c r="P350"/>
      <c r="Q350"/>
      <c r="R350"/>
      <c r="S350"/>
    </row>
    <row r="351" spans="1:19">
      <c r="A351" s="446" t="s">
        <v>868</v>
      </c>
      <c r="B351" s="445">
        <v>4</v>
      </c>
      <c r="C351" s="64">
        <f t="shared" si="3"/>
        <v>0.13333333333333333</v>
      </c>
      <c r="K351"/>
      <c r="L351"/>
      <c r="M351"/>
      <c r="N351"/>
      <c r="O351"/>
      <c r="P351"/>
      <c r="Q351"/>
      <c r="R351"/>
      <c r="S351"/>
    </row>
    <row r="352" spans="1:19">
      <c r="A352" s="446" t="s">
        <v>869</v>
      </c>
      <c r="B352" s="445">
        <v>5</v>
      </c>
      <c r="C352" s="64">
        <f t="shared" si="3"/>
        <v>0.16666666666666666</v>
      </c>
      <c r="K352"/>
      <c r="L352"/>
      <c r="M352"/>
      <c r="N352"/>
      <c r="O352"/>
      <c r="P352"/>
      <c r="Q352"/>
      <c r="R352"/>
      <c r="S352"/>
    </row>
    <row r="353" spans="1:19">
      <c r="A353" s="250" t="s">
        <v>870</v>
      </c>
      <c r="B353" s="445">
        <v>2</v>
      </c>
      <c r="C353" s="64">
        <f t="shared" si="3"/>
        <v>6.6666666666666666E-2</v>
      </c>
      <c r="K353"/>
      <c r="L353"/>
      <c r="M353"/>
      <c r="N353"/>
      <c r="O353"/>
      <c r="P353"/>
      <c r="Q353"/>
      <c r="R353"/>
      <c r="S353"/>
    </row>
    <row r="354" spans="1:19" ht="13.5" thickBot="1">
      <c r="A354" s="387" t="s">
        <v>871</v>
      </c>
      <c r="B354" s="323">
        <v>2</v>
      </c>
      <c r="C354" s="385">
        <f t="shared" si="3"/>
        <v>6.6666666666666666E-2</v>
      </c>
      <c r="K354"/>
      <c r="L354"/>
      <c r="M354"/>
      <c r="N354"/>
      <c r="O354"/>
      <c r="P354"/>
      <c r="Q354"/>
      <c r="R354"/>
      <c r="S354"/>
    </row>
    <row r="355" spans="1:19">
      <c r="A355" s="760"/>
      <c r="B355" s="236"/>
      <c r="C355" s="64"/>
      <c r="K355"/>
      <c r="L355"/>
      <c r="M355"/>
      <c r="N355"/>
      <c r="O355"/>
      <c r="P355"/>
      <c r="Q355"/>
      <c r="R355"/>
      <c r="S355"/>
    </row>
    <row r="356" spans="1:19">
      <c r="A356" s="751" t="s">
        <v>872</v>
      </c>
      <c r="B356" s="445"/>
      <c r="K356"/>
      <c r="L356"/>
      <c r="M356"/>
      <c r="N356"/>
      <c r="O356"/>
      <c r="P356"/>
      <c r="Q356"/>
      <c r="R356"/>
      <c r="S356"/>
    </row>
    <row r="357" spans="1:19">
      <c r="A357" s="176" t="s">
        <v>873</v>
      </c>
      <c r="B357" s="445"/>
      <c r="K357"/>
      <c r="L357"/>
      <c r="M357"/>
      <c r="N357"/>
      <c r="O357"/>
      <c r="P357"/>
      <c r="Q357"/>
      <c r="R357"/>
      <c r="S357"/>
    </row>
    <row r="358" spans="1:19">
      <c r="A358" s="78" t="s">
        <v>874</v>
      </c>
      <c r="B358" s="445"/>
      <c r="K358"/>
      <c r="L358"/>
      <c r="M358"/>
      <c r="N358"/>
      <c r="O358"/>
      <c r="P358"/>
      <c r="Q358"/>
      <c r="R358"/>
      <c r="S358"/>
    </row>
    <row r="359" spans="1:19">
      <c r="K359"/>
      <c r="L359"/>
      <c r="M359"/>
      <c r="N359"/>
      <c r="O359"/>
      <c r="P359"/>
      <c r="Q359"/>
      <c r="R359"/>
      <c r="S359"/>
    </row>
    <row r="360" spans="1:19">
      <c r="K360"/>
      <c r="L360"/>
      <c r="M360"/>
      <c r="N360"/>
      <c r="O360"/>
      <c r="P360"/>
      <c r="Q360"/>
      <c r="R360"/>
      <c r="S360"/>
    </row>
    <row r="361" spans="1:19">
      <c r="K361"/>
      <c r="L361"/>
      <c r="M361"/>
      <c r="N361"/>
      <c r="O361"/>
      <c r="P361"/>
      <c r="Q361"/>
      <c r="R361"/>
      <c r="S361"/>
    </row>
    <row r="362" spans="1:19">
      <c r="K362"/>
      <c r="L362"/>
      <c r="M362"/>
      <c r="N362"/>
      <c r="O362"/>
      <c r="P362"/>
      <c r="Q362"/>
      <c r="R362"/>
      <c r="S362"/>
    </row>
    <row r="363" spans="1:19">
      <c r="K363"/>
      <c r="L363"/>
      <c r="M363"/>
      <c r="N363"/>
      <c r="O363"/>
      <c r="P363"/>
      <c r="Q363"/>
      <c r="R363"/>
      <c r="S363"/>
    </row>
    <row r="364" spans="1:19">
      <c r="K364"/>
      <c r="L364"/>
      <c r="M364"/>
      <c r="N364"/>
      <c r="O364"/>
      <c r="P364"/>
      <c r="Q364"/>
      <c r="R364"/>
      <c r="S364"/>
    </row>
    <row r="365" spans="1:19">
      <c r="K365"/>
      <c r="L365"/>
      <c r="M365"/>
      <c r="N365"/>
      <c r="O365"/>
      <c r="P365"/>
      <c r="Q365"/>
      <c r="R365"/>
      <c r="S365"/>
    </row>
    <row r="366" spans="1:19">
      <c r="K366"/>
      <c r="L366"/>
      <c r="M366"/>
      <c r="N366"/>
      <c r="O366"/>
      <c r="P366"/>
      <c r="Q366"/>
      <c r="R366"/>
      <c r="S366"/>
    </row>
    <row r="367" spans="1:19">
      <c r="K367"/>
      <c r="L367"/>
      <c r="M367"/>
      <c r="N367"/>
      <c r="O367"/>
      <c r="P367"/>
      <c r="Q367"/>
      <c r="R367"/>
      <c r="S367"/>
    </row>
    <row r="368" spans="1:19">
      <c r="K368"/>
      <c r="L368"/>
      <c r="M368"/>
      <c r="N368"/>
      <c r="O368"/>
      <c r="P368"/>
      <c r="Q368"/>
      <c r="R368"/>
      <c r="S368"/>
    </row>
    <row r="369" spans="2:19">
      <c r="K369"/>
      <c r="L369"/>
      <c r="M369"/>
      <c r="N369"/>
      <c r="O369"/>
      <c r="P369"/>
      <c r="Q369"/>
      <c r="R369"/>
      <c r="S369"/>
    </row>
    <row r="370" spans="2:19">
      <c r="K370"/>
      <c r="L370"/>
      <c r="M370"/>
      <c r="N370"/>
      <c r="O370"/>
      <c r="P370"/>
      <c r="Q370"/>
      <c r="R370"/>
      <c r="S370"/>
    </row>
    <row r="371" spans="2:19">
      <c r="K371"/>
      <c r="L371"/>
      <c r="M371"/>
      <c r="N371"/>
      <c r="O371"/>
      <c r="P371"/>
      <c r="Q371"/>
      <c r="R371"/>
      <c r="S371"/>
    </row>
    <row r="372" spans="2:19">
      <c r="K372"/>
      <c r="L372"/>
      <c r="M372"/>
      <c r="N372"/>
      <c r="O372"/>
      <c r="P372"/>
      <c r="Q372"/>
      <c r="R372"/>
      <c r="S372"/>
    </row>
    <row r="373" spans="2:19">
      <c r="K373"/>
      <c r="L373"/>
      <c r="M373"/>
      <c r="N373"/>
      <c r="O373"/>
      <c r="P373"/>
      <c r="Q373"/>
      <c r="R373"/>
      <c r="S373"/>
    </row>
    <row r="374" spans="2:19">
      <c r="K374"/>
      <c r="L374" s="183" t="s">
        <v>815</v>
      </c>
      <c r="M374"/>
      <c r="N374"/>
      <c r="O374"/>
      <c r="P374"/>
      <c r="Q374"/>
      <c r="R374"/>
      <c r="S374"/>
    </row>
    <row r="375" spans="2:19">
      <c r="K375"/>
      <c r="L375"/>
      <c r="M375"/>
      <c r="N375"/>
      <c r="O375"/>
      <c r="P375"/>
      <c r="Q375"/>
      <c r="R375"/>
      <c r="S375"/>
    </row>
    <row r="376" spans="2:19">
      <c r="K376"/>
      <c r="L376"/>
      <c r="M376"/>
      <c r="N376"/>
      <c r="O376"/>
      <c r="P376"/>
      <c r="Q376"/>
      <c r="R376"/>
      <c r="S376"/>
    </row>
    <row r="377" spans="2:19">
      <c r="K377"/>
      <c r="L377"/>
      <c r="M377"/>
      <c r="N377"/>
      <c r="O377"/>
      <c r="P377"/>
      <c r="Q377"/>
      <c r="R377"/>
      <c r="S377"/>
    </row>
    <row r="378" spans="2:19">
      <c r="K378"/>
      <c r="L378"/>
      <c r="M378"/>
      <c r="N378"/>
      <c r="O378"/>
      <c r="P378"/>
      <c r="Q378"/>
      <c r="R378"/>
      <c r="S378"/>
    </row>
    <row r="379" spans="2:19">
      <c r="K379"/>
      <c r="L379"/>
      <c r="M379"/>
      <c r="N379"/>
      <c r="O379"/>
      <c r="P379"/>
      <c r="Q379"/>
      <c r="R379"/>
      <c r="S379"/>
    </row>
    <row r="380" spans="2:19">
      <c r="F380"/>
      <c r="G380"/>
      <c r="H380"/>
      <c r="I380"/>
      <c r="K380"/>
      <c r="L380"/>
      <c r="M380"/>
      <c r="N380"/>
      <c r="O380"/>
      <c r="P380"/>
      <c r="Q380"/>
      <c r="R380"/>
      <c r="S380"/>
    </row>
    <row r="381" spans="2:19">
      <c r="K381"/>
      <c r="L381"/>
      <c r="M381"/>
      <c r="N381"/>
      <c r="O381"/>
      <c r="P381"/>
      <c r="Q381"/>
      <c r="R381"/>
      <c r="S381"/>
    </row>
    <row r="382" spans="2:19">
      <c r="B382"/>
      <c r="C382"/>
      <c r="D382"/>
      <c r="E382"/>
      <c r="K382"/>
      <c r="L382"/>
      <c r="M382"/>
      <c r="N382"/>
      <c r="O382"/>
      <c r="P382"/>
      <c r="Q382"/>
      <c r="R382"/>
      <c r="S382"/>
    </row>
    <row r="383" spans="2:19">
      <c r="K383"/>
      <c r="L383"/>
      <c r="M383"/>
      <c r="N383"/>
      <c r="O383"/>
      <c r="P383"/>
      <c r="Q383"/>
      <c r="R383"/>
      <c r="S383"/>
    </row>
    <row r="384" spans="2:19">
      <c r="K384"/>
      <c r="L384"/>
      <c r="M384"/>
      <c r="N384"/>
      <c r="O384"/>
      <c r="P384"/>
      <c r="Q384"/>
      <c r="R384"/>
      <c r="S384"/>
    </row>
    <row r="385" spans="11:19">
      <c r="K385"/>
      <c r="L385"/>
      <c r="M385"/>
      <c r="N385"/>
      <c r="O385"/>
      <c r="P385"/>
      <c r="Q385"/>
      <c r="R385"/>
      <c r="S385"/>
    </row>
    <row r="386" spans="11:19">
      <c r="K386"/>
      <c r="L386"/>
      <c r="M386"/>
      <c r="N386"/>
      <c r="O386"/>
      <c r="P386"/>
      <c r="Q386"/>
      <c r="R386"/>
      <c r="S386"/>
    </row>
    <row r="387" spans="11:19">
      <c r="K387"/>
      <c r="L387"/>
      <c r="M387"/>
      <c r="N387"/>
      <c r="O387"/>
      <c r="P387"/>
      <c r="Q387"/>
      <c r="R387"/>
      <c r="S387"/>
    </row>
    <row r="388" spans="11:19">
      <c r="K388"/>
      <c r="L388"/>
      <c r="M388"/>
      <c r="N388"/>
      <c r="O388"/>
      <c r="P388"/>
      <c r="Q388"/>
      <c r="R388"/>
      <c r="S388"/>
    </row>
    <row r="389" spans="11:19">
      <c r="K389"/>
      <c r="L389"/>
      <c r="M389"/>
      <c r="N389"/>
      <c r="O389"/>
      <c r="P389"/>
      <c r="Q389"/>
      <c r="R389"/>
      <c r="S389"/>
    </row>
    <row r="390" spans="11:19">
      <c r="K390"/>
      <c r="L390"/>
      <c r="M390"/>
      <c r="N390"/>
      <c r="O390"/>
      <c r="P390"/>
      <c r="Q390"/>
      <c r="R390"/>
      <c r="S390"/>
    </row>
    <row r="391" spans="11:19">
      <c r="K391"/>
      <c r="L391"/>
      <c r="M391"/>
      <c r="N391"/>
      <c r="O391"/>
      <c r="P391"/>
      <c r="Q391"/>
      <c r="R391"/>
      <c r="S391"/>
    </row>
    <row r="392" spans="11:19">
      <c r="K392"/>
      <c r="L392"/>
      <c r="M392"/>
      <c r="N392"/>
      <c r="O392"/>
      <c r="P392"/>
      <c r="Q392"/>
      <c r="R392"/>
      <c r="S392"/>
    </row>
    <row r="393" spans="11:19">
      <c r="K393"/>
      <c r="L393"/>
      <c r="M393"/>
      <c r="N393"/>
      <c r="O393"/>
      <c r="P393"/>
      <c r="Q393"/>
      <c r="R393"/>
      <c r="S393"/>
    </row>
    <row r="394" spans="11:19">
      <c r="K394"/>
      <c r="L394"/>
      <c r="M394"/>
      <c r="N394"/>
      <c r="O394"/>
      <c r="P394"/>
      <c r="Q394"/>
      <c r="R394"/>
      <c r="S394"/>
    </row>
    <row r="395" spans="11:19">
      <c r="K395"/>
      <c r="L395"/>
      <c r="M395"/>
      <c r="N395"/>
      <c r="O395"/>
      <c r="P395"/>
      <c r="Q395"/>
      <c r="R395"/>
      <c r="S395"/>
    </row>
    <row r="396" spans="11:19">
      <c r="K396"/>
      <c r="L396"/>
      <c r="M396"/>
      <c r="N396"/>
      <c r="O396"/>
      <c r="P396"/>
      <c r="Q396"/>
      <c r="R396"/>
      <c r="S396"/>
    </row>
    <row r="397" spans="11:19">
      <c r="K397"/>
      <c r="L397"/>
      <c r="M397"/>
      <c r="N397"/>
      <c r="O397"/>
      <c r="P397"/>
      <c r="Q397"/>
      <c r="R397"/>
      <c r="S397"/>
    </row>
    <row r="398" spans="11:19">
      <c r="K398"/>
      <c r="L398"/>
      <c r="M398"/>
      <c r="N398"/>
      <c r="O398"/>
      <c r="P398"/>
      <c r="Q398"/>
      <c r="R398"/>
      <c r="S398"/>
    </row>
    <row r="399" spans="11:19">
      <c r="K399"/>
      <c r="L399" s="183" t="s">
        <v>815</v>
      </c>
      <c r="M399"/>
      <c r="N399"/>
      <c r="O399"/>
      <c r="P399"/>
      <c r="Q399"/>
      <c r="R399"/>
      <c r="S399"/>
    </row>
    <row r="400" spans="11:19">
      <c r="K400"/>
      <c r="L400"/>
      <c r="M400"/>
      <c r="N400"/>
      <c r="O400"/>
      <c r="P400"/>
      <c r="Q400"/>
      <c r="R400"/>
      <c r="S400"/>
    </row>
    <row r="401" spans="4:19">
      <c r="K401"/>
      <c r="L401"/>
      <c r="M401"/>
      <c r="N401"/>
      <c r="O401"/>
      <c r="P401"/>
      <c r="Q401"/>
      <c r="R401"/>
      <c r="S401"/>
    </row>
    <row r="402" spans="4:19">
      <c r="K402"/>
      <c r="L402"/>
      <c r="M402"/>
      <c r="N402"/>
      <c r="O402"/>
      <c r="P402"/>
      <c r="Q402"/>
      <c r="R402"/>
      <c r="S402"/>
    </row>
    <row r="403" spans="4:19">
      <c r="K403"/>
      <c r="L403"/>
      <c r="M403"/>
      <c r="N403"/>
      <c r="O403"/>
      <c r="P403"/>
      <c r="Q403"/>
      <c r="R403"/>
      <c r="S403"/>
    </row>
    <row r="404" spans="4:19">
      <c r="K404"/>
      <c r="L404"/>
      <c r="M404"/>
      <c r="N404"/>
      <c r="O404"/>
      <c r="P404"/>
      <c r="Q404"/>
      <c r="R404"/>
      <c r="S404"/>
    </row>
    <row r="405" spans="4:19">
      <c r="K405"/>
      <c r="L405"/>
      <c r="M405"/>
      <c r="N405"/>
      <c r="O405"/>
      <c r="P405"/>
      <c r="Q405"/>
      <c r="R405"/>
      <c r="S405"/>
    </row>
    <row r="406" spans="4:19">
      <c r="F406"/>
      <c r="G406"/>
      <c r="H406"/>
      <c r="I406"/>
      <c r="K406"/>
      <c r="L406"/>
      <c r="M406"/>
      <c r="N406"/>
      <c r="O406"/>
      <c r="P406"/>
      <c r="Q406"/>
      <c r="R406"/>
      <c r="S406"/>
    </row>
    <row r="407" spans="4:19">
      <c r="K407"/>
      <c r="L407"/>
      <c r="M407"/>
      <c r="N407"/>
      <c r="O407"/>
      <c r="P407"/>
      <c r="Q407"/>
      <c r="R407"/>
      <c r="S407"/>
    </row>
    <row r="408" spans="4:19">
      <c r="D408"/>
      <c r="E408"/>
      <c r="K408"/>
      <c r="L408"/>
      <c r="M408"/>
      <c r="N408"/>
      <c r="O408"/>
      <c r="P408"/>
      <c r="Q408"/>
      <c r="R408"/>
      <c r="S408"/>
    </row>
    <row r="409" spans="4:19">
      <c r="K409"/>
      <c r="L409"/>
      <c r="M409"/>
      <c r="N409"/>
      <c r="O409"/>
      <c r="P409"/>
      <c r="Q409"/>
      <c r="R409"/>
      <c r="S409"/>
    </row>
    <row r="410" spans="4:19">
      <c r="K410"/>
      <c r="L410"/>
      <c r="M410"/>
      <c r="N410"/>
      <c r="O410"/>
      <c r="P410"/>
      <c r="Q410"/>
      <c r="R410"/>
      <c r="S410"/>
    </row>
    <row r="411" spans="4:19">
      <c r="K411"/>
      <c r="L411"/>
      <c r="M411"/>
      <c r="N411"/>
      <c r="O411"/>
      <c r="P411"/>
      <c r="Q411"/>
      <c r="R411"/>
      <c r="S411"/>
    </row>
    <row r="412" spans="4:19">
      <c r="K412"/>
      <c r="L412"/>
      <c r="M412"/>
      <c r="N412"/>
      <c r="O412"/>
      <c r="P412"/>
      <c r="Q412"/>
      <c r="R412"/>
      <c r="S412"/>
    </row>
    <row r="413" spans="4:19">
      <c r="K413"/>
      <c r="L413"/>
      <c r="M413"/>
      <c r="N413"/>
      <c r="O413"/>
      <c r="P413"/>
      <c r="Q413"/>
      <c r="R413"/>
      <c r="S413"/>
    </row>
    <row r="414" spans="4:19">
      <c r="K414"/>
      <c r="L414"/>
      <c r="M414"/>
      <c r="N414"/>
      <c r="O414"/>
      <c r="P414"/>
      <c r="Q414"/>
      <c r="R414"/>
      <c r="S414"/>
    </row>
    <row r="415" spans="4:19">
      <c r="K415"/>
      <c r="L415"/>
      <c r="M415"/>
      <c r="N415"/>
      <c r="O415"/>
      <c r="P415"/>
      <c r="Q415"/>
      <c r="R415"/>
      <c r="S415"/>
    </row>
    <row r="416" spans="4:19">
      <c r="K416"/>
      <c r="L416"/>
      <c r="M416"/>
      <c r="N416"/>
      <c r="O416"/>
      <c r="P416"/>
      <c r="Q416"/>
      <c r="R416"/>
      <c r="S416"/>
    </row>
    <row r="417" spans="6:19">
      <c r="K417"/>
      <c r="L417"/>
      <c r="M417"/>
      <c r="N417"/>
      <c r="O417"/>
      <c r="P417"/>
      <c r="Q417"/>
      <c r="R417"/>
      <c r="S417"/>
    </row>
    <row r="418" spans="6:19">
      <c r="K418"/>
      <c r="L418"/>
      <c r="M418"/>
      <c r="N418"/>
      <c r="O418"/>
      <c r="P418"/>
      <c r="Q418"/>
      <c r="R418"/>
      <c r="S418"/>
    </row>
    <row r="419" spans="6:19">
      <c r="K419"/>
      <c r="L419"/>
      <c r="M419"/>
      <c r="N419"/>
      <c r="O419"/>
      <c r="P419"/>
      <c r="Q419"/>
      <c r="R419"/>
      <c r="S419"/>
    </row>
    <row r="420" spans="6:19">
      <c r="K420"/>
      <c r="L420"/>
      <c r="M420"/>
      <c r="N420"/>
      <c r="O420"/>
      <c r="P420"/>
      <c r="Q420"/>
      <c r="R420"/>
      <c r="S420"/>
    </row>
    <row r="421" spans="6:19">
      <c r="K421"/>
      <c r="L421"/>
      <c r="M421"/>
      <c r="N421"/>
      <c r="O421"/>
      <c r="P421"/>
      <c r="Q421"/>
      <c r="R421"/>
      <c r="S421"/>
    </row>
    <row r="422" spans="6:19">
      <c r="K422"/>
      <c r="L422"/>
      <c r="M422"/>
      <c r="N422"/>
      <c r="O422"/>
      <c r="P422"/>
      <c r="Q422"/>
      <c r="R422"/>
      <c r="S422"/>
    </row>
    <row r="423" spans="6:19">
      <c r="K423"/>
      <c r="L423"/>
      <c r="M423"/>
      <c r="N423"/>
      <c r="O423"/>
      <c r="P423"/>
      <c r="Q423"/>
      <c r="R423"/>
      <c r="S423"/>
    </row>
    <row r="424" spans="6:19">
      <c r="K424"/>
      <c r="L424"/>
      <c r="M424"/>
      <c r="N424"/>
      <c r="O424"/>
      <c r="P424"/>
      <c r="Q424"/>
      <c r="R424"/>
      <c r="S424"/>
    </row>
    <row r="425" spans="6:19">
      <c r="K425"/>
      <c r="L425"/>
      <c r="M425"/>
      <c r="N425"/>
      <c r="O425"/>
      <c r="P425"/>
      <c r="Q425"/>
      <c r="R425"/>
      <c r="S425"/>
    </row>
    <row r="426" spans="6:19">
      <c r="K426"/>
      <c r="L426"/>
      <c r="M426"/>
      <c r="N426"/>
      <c r="O426"/>
      <c r="P426"/>
      <c r="Q426"/>
      <c r="R426"/>
      <c r="S426"/>
    </row>
    <row r="427" spans="6:19">
      <c r="K427"/>
      <c r="L427"/>
      <c r="M427"/>
      <c r="N427"/>
      <c r="O427"/>
      <c r="P427"/>
      <c r="Q427"/>
      <c r="R427"/>
      <c r="S427"/>
    </row>
    <row r="428" spans="6:19">
      <c r="K428"/>
      <c r="L428"/>
      <c r="M428"/>
      <c r="N428"/>
      <c r="O428"/>
      <c r="P428"/>
      <c r="Q428"/>
      <c r="R428"/>
      <c r="S428"/>
    </row>
    <row r="429" spans="6:19">
      <c r="K429"/>
      <c r="L429"/>
      <c r="M429"/>
      <c r="N429"/>
      <c r="O429"/>
      <c r="P429"/>
      <c r="Q429"/>
      <c r="R429"/>
      <c r="S429"/>
    </row>
    <row r="430" spans="6:19">
      <c r="K430"/>
      <c r="L430"/>
      <c r="M430"/>
      <c r="N430"/>
      <c r="O430"/>
      <c r="P430"/>
      <c r="Q430"/>
      <c r="R430"/>
      <c r="S430"/>
    </row>
    <row r="431" spans="6:19">
      <c r="F431"/>
      <c r="G431"/>
      <c r="H431"/>
      <c r="I431"/>
      <c r="K431"/>
      <c r="L431"/>
      <c r="M431"/>
      <c r="N431"/>
      <c r="O431"/>
      <c r="P431"/>
      <c r="Q431"/>
      <c r="R431"/>
      <c r="S431"/>
    </row>
    <row r="432" spans="6:19">
      <c r="K432"/>
      <c r="L432"/>
      <c r="M432"/>
      <c r="N432"/>
      <c r="O432"/>
      <c r="P432"/>
      <c r="Q432"/>
      <c r="R432"/>
      <c r="S432"/>
    </row>
    <row r="433" spans="2:19">
      <c r="B433"/>
      <c r="C433"/>
      <c r="D433"/>
      <c r="E433"/>
      <c r="K433"/>
      <c r="L433"/>
      <c r="M433"/>
      <c r="N433"/>
      <c r="O433"/>
      <c r="P433"/>
      <c r="Q433"/>
      <c r="R433"/>
      <c r="S433"/>
    </row>
    <row r="434" spans="2:19">
      <c r="K434"/>
      <c r="L434"/>
      <c r="M434"/>
      <c r="N434"/>
      <c r="O434"/>
      <c r="P434"/>
      <c r="Q434"/>
      <c r="R434"/>
      <c r="S434"/>
    </row>
    <row r="435" spans="2:19">
      <c r="K435"/>
      <c r="L435"/>
      <c r="M435"/>
      <c r="N435"/>
      <c r="O435"/>
      <c r="P435"/>
      <c r="Q435"/>
      <c r="R435"/>
      <c r="S435"/>
    </row>
    <row r="436" spans="2:19">
      <c r="K436"/>
      <c r="L436"/>
      <c r="M436"/>
      <c r="N436"/>
      <c r="O436"/>
      <c r="P436"/>
      <c r="Q436"/>
      <c r="R436"/>
      <c r="S436"/>
    </row>
    <row r="437" spans="2:19">
      <c r="K437"/>
      <c r="L437"/>
      <c r="M437"/>
      <c r="N437"/>
      <c r="O437"/>
      <c r="P437"/>
      <c r="Q437"/>
      <c r="R437"/>
      <c r="S437"/>
    </row>
    <row r="438" spans="2:19">
      <c r="K438"/>
      <c r="L438"/>
      <c r="M438"/>
      <c r="N438"/>
      <c r="O438"/>
      <c r="P438"/>
      <c r="Q438"/>
      <c r="R438"/>
      <c r="S438"/>
    </row>
    <row r="439" spans="2:19">
      <c r="K439"/>
      <c r="L439"/>
      <c r="M439"/>
      <c r="N439"/>
      <c r="O439"/>
      <c r="P439"/>
      <c r="Q439"/>
      <c r="R439"/>
      <c r="S439"/>
    </row>
    <row r="440" spans="2:19">
      <c r="K440"/>
      <c r="L440"/>
      <c r="M440"/>
      <c r="N440"/>
      <c r="O440"/>
      <c r="P440"/>
      <c r="Q440"/>
      <c r="R440"/>
      <c r="S440"/>
    </row>
    <row r="441" spans="2:19">
      <c r="K441"/>
      <c r="L441"/>
      <c r="M441"/>
      <c r="N441"/>
      <c r="O441"/>
      <c r="P441"/>
      <c r="Q441"/>
      <c r="R441"/>
      <c r="S441"/>
    </row>
    <row r="442" spans="2:19">
      <c r="K442"/>
      <c r="L442"/>
      <c r="M442"/>
      <c r="N442"/>
      <c r="O442"/>
      <c r="P442"/>
      <c r="Q442"/>
      <c r="R442"/>
      <c r="S442"/>
    </row>
    <row r="443" spans="2:19">
      <c r="K443"/>
      <c r="L443"/>
      <c r="M443"/>
      <c r="N443"/>
      <c r="O443"/>
      <c r="P443"/>
      <c r="Q443"/>
      <c r="R443"/>
      <c r="S443"/>
    </row>
    <row r="444" spans="2:19">
      <c r="K444"/>
      <c r="L444"/>
      <c r="M444"/>
      <c r="N444"/>
      <c r="O444"/>
      <c r="P444"/>
      <c r="Q444"/>
      <c r="R444"/>
      <c r="S444"/>
    </row>
    <row r="445" spans="2:19">
      <c r="K445"/>
      <c r="L445"/>
      <c r="M445"/>
      <c r="N445"/>
      <c r="O445"/>
      <c r="P445"/>
      <c r="Q445"/>
      <c r="R445"/>
      <c r="S445"/>
    </row>
    <row r="446" spans="2:19">
      <c r="K446"/>
      <c r="L446"/>
      <c r="M446"/>
      <c r="N446"/>
      <c r="O446"/>
      <c r="P446"/>
      <c r="Q446"/>
      <c r="R446"/>
      <c r="S446"/>
    </row>
    <row r="447" spans="2:19">
      <c r="K447"/>
      <c r="L447"/>
      <c r="M447"/>
      <c r="N447"/>
      <c r="O447"/>
      <c r="P447"/>
      <c r="Q447"/>
      <c r="R447"/>
      <c r="S447"/>
    </row>
    <row r="448" spans="2:19">
      <c r="K448"/>
      <c r="L448"/>
      <c r="M448"/>
      <c r="N448"/>
      <c r="O448"/>
      <c r="P448"/>
      <c r="Q448"/>
      <c r="R448"/>
      <c r="S448"/>
    </row>
    <row r="449" spans="11:19">
      <c r="K449"/>
      <c r="L449"/>
      <c r="M449"/>
      <c r="N449"/>
      <c r="O449"/>
      <c r="P449"/>
      <c r="Q449"/>
      <c r="R449"/>
      <c r="S449"/>
    </row>
    <row r="450" spans="11:19">
      <c r="K450"/>
      <c r="L450"/>
      <c r="M450"/>
      <c r="N450"/>
      <c r="O450"/>
      <c r="P450"/>
      <c r="Q450"/>
      <c r="R450"/>
      <c r="S450"/>
    </row>
    <row r="451" spans="11:19">
      <c r="K451"/>
      <c r="L451"/>
      <c r="M451"/>
      <c r="N451"/>
      <c r="O451"/>
      <c r="P451"/>
      <c r="Q451"/>
      <c r="R451"/>
      <c r="S451"/>
    </row>
    <row r="452" spans="11:19">
      <c r="K452"/>
      <c r="L452"/>
      <c r="M452"/>
      <c r="N452"/>
      <c r="O452"/>
      <c r="P452"/>
      <c r="Q452"/>
      <c r="R452"/>
      <c r="S452"/>
    </row>
    <row r="453" spans="11:19">
      <c r="K453"/>
      <c r="L453"/>
      <c r="M453"/>
      <c r="N453"/>
      <c r="O453"/>
      <c r="P453"/>
      <c r="Q453"/>
      <c r="R453"/>
      <c r="S453"/>
    </row>
    <row r="454" spans="11:19">
      <c r="K454"/>
      <c r="L454"/>
      <c r="M454"/>
      <c r="N454"/>
      <c r="O454"/>
      <c r="P454"/>
      <c r="Q454"/>
      <c r="R454"/>
      <c r="S454"/>
    </row>
    <row r="455" spans="11:19">
      <c r="K455"/>
      <c r="L455"/>
      <c r="M455"/>
      <c r="N455"/>
      <c r="O455"/>
      <c r="P455"/>
      <c r="Q455"/>
      <c r="R455"/>
      <c r="S455"/>
    </row>
    <row r="456" spans="11:19">
      <c r="K456"/>
      <c r="L456"/>
      <c r="M456"/>
      <c r="N456"/>
      <c r="O456"/>
      <c r="P456"/>
      <c r="Q456"/>
      <c r="R456"/>
      <c r="S456"/>
    </row>
    <row r="457" spans="11:19">
      <c r="K457"/>
      <c r="L457"/>
      <c r="M457"/>
      <c r="N457"/>
      <c r="O457"/>
      <c r="P457"/>
      <c r="Q457"/>
      <c r="R457"/>
      <c r="S457"/>
    </row>
    <row r="458" spans="11:19">
      <c r="K458"/>
      <c r="L458"/>
      <c r="M458"/>
      <c r="N458"/>
      <c r="O458"/>
      <c r="P458"/>
      <c r="Q458"/>
      <c r="R458"/>
      <c r="S458"/>
    </row>
    <row r="459" spans="11:19">
      <c r="K459"/>
      <c r="L459"/>
      <c r="M459"/>
      <c r="N459"/>
      <c r="O459"/>
      <c r="P459"/>
      <c r="Q459"/>
      <c r="R459"/>
      <c r="S459"/>
    </row>
    <row r="460" spans="11:19">
      <c r="K460"/>
      <c r="L460"/>
      <c r="M460"/>
      <c r="N460"/>
      <c r="O460"/>
      <c r="P460"/>
      <c r="Q460"/>
      <c r="R460"/>
      <c r="S460"/>
    </row>
    <row r="461" spans="11:19">
      <c r="K461"/>
      <c r="L461"/>
      <c r="M461"/>
      <c r="N461"/>
      <c r="O461"/>
      <c r="P461"/>
      <c r="Q461"/>
      <c r="R461"/>
      <c r="S461"/>
    </row>
    <row r="462" spans="11:19">
      <c r="K462"/>
      <c r="L462"/>
      <c r="M462"/>
      <c r="N462"/>
      <c r="O462"/>
      <c r="P462"/>
      <c r="Q462"/>
      <c r="R462"/>
      <c r="S462"/>
    </row>
    <row r="463" spans="11:19">
      <c r="K463"/>
      <c r="L463"/>
      <c r="M463"/>
      <c r="N463"/>
      <c r="O463"/>
      <c r="P463"/>
      <c r="Q463"/>
      <c r="R463"/>
      <c r="S463"/>
    </row>
    <row r="464" spans="11:19">
      <c r="K464"/>
      <c r="L464"/>
      <c r="M464"/>
      <c r="N464"/>
      <c r="O464"/>
      <c r="P464"/>
      <c r="Q464"/>
      <c r="R464"/>
      <c r="S464"/>
    </row>
    <row r="465" spans="11:19">
      <c r="K465"/>
      <c r="L465"/>
      <c r="M465"/>
      <c r="N465"/>
      <c r="O465"/>
      <c r="P465"/>
      <c r="Q465"/>
      <c r="R465"/>
      <c r="S465"/>
    </row>
    <row r="466" spans="11:19">
      <c r="K466"/>
      <c r="L466"/>
      <c r="M466"/>
      <c r="N466"/>
      <c r="O466"/>
      <c r="P466"/>
      <c r="Q466"/>
      <c r="R466"/>
      <c r="S466"/>
    </row>
    <row r="467" spans="11:19">
      <c r="K467"/>
      <c r="L467"/>
      <c r="M467"/>
      <c r="N467"/>
      <c r="O467"/>
      <c r="P467"/>
      <c r="Q467"/>
      <c r="R467"/>
      <c r="S467"/>
    </row>
    <row r="468" spans="11:19">
      <c r="K468"/>
      <c r="L468"/>
      <c r="M468"/>
      <c r="N468"/>
      <c r="O468"/>
      <c r="P468"/>
      <c r="Q468"/>
      <c r="R468"/>
      <c r="S468"/>
    </row>
    <row r="469" spans="11:19">
      <c r="K469"/>
      <c r="L469"/>
      <c r="M469"/>
      <c r="N469"/>
      <c r="O469"/>
      <c r="P469"/>
      <c r="Q469"/>
      <c r="R469"/>
      <c r="S469"/>
    </row>
    <row r="470" spans="11:19">
      <c r="K470"/>
      <c r="L470"/>
      <c r="M470"/>
      <c r="N470"/>
      <c r="O470"/>
      <c r="P470"/>
      <c r="Q470"/>
      <c r="R470"/>
      <c r="S470"/>
    </row>
    <row r="471" spans="11:19">
      <c r="K471"/>
      <c r="L471"/>
      <c r="M471"/>
      <c r="N471"/>
      <c r="O471"/>
      <c r="P471"/>
      <c r="Q471"/>
      <c r="R471"/>
      <c r="S471"/>
    </row>
    <row r="472" spans="11:19">
      <c r="K472"/>
      <c r="L472"/>
      <c r="M472"/>
      <c r="N472"/>
      <c r="O472"/>
      <c r="P472"/>
      <c r="Q472"/>
      <c r="R472"/>
      <c r="S472"/>
    </row>
    <row r="473" spans="11:19">
      <c r="K473"/>
      <c r="L473"/>
      <c r="M473"/>
      <c r="N473"/>
      <c r="O473"/>
      <c r="P473"/>
      <c r="Q473"/>
      <c r="R473"/>
      <c r="S473"/>
    </row>
    <row r="474" spans="11:19">
      <c r="K474"/>
      <c r="L474"/>
      <c r="M474"/>
      <c r="N474"/>
      <c r="O474"/>
      <c r="P474"/>
      <c r="Q474"/>
      <c r="R474"/>
      <c r="S474"/>
    </row>
    <row r="475" spans="11:19">
      <c r="K475"/>
      <c r="L475"/>
      <c r="M475"/>
      <c r="N475"/>
      <c r="O475"/>
      <c r="P475"/>
      <c r="Q475"/>
      <c r="R475"/>
      <c r="S475"/>
    </row>
    <row r="476" spans="11:19">
      <c r="K476"/>
      <c r="L476"/>
      <c r="M476"/>
      <c r="N476"/>
      <c r="O476"/>
      <c r="P476"/>
      <c r="Q476"/>
      <c r="R476"/>
      <c r="S476"/>
    </row>
    <row r="477" spans="11:19">
      <c r="K477"/>
      <c r="L477"/>
      <c r="M477"/>
      <c r="N477"/>
      <c r="O477"/>
      <c r="P477"/>
      <c r="Q477"/>
      <c r="R477"/>
      <c r="S477"/>
    </row>
    <row r="478" spans="11:19">
      <c r="K478"/>
      <c r="L478"/>
      <c r="M478"/>
      <c r="N478"/>
      <c r="O478"/>
      <c r="P478"/>
      <c r="Q478"/>
      <c r="R478"/>
      <c r="S478"/>
    </row>
    <row r="479" spans="11:19">
      <c r="K479"/>
      <c r="L479"/>
      <c r="M479"/>
      <c r="N479"/>
      <c r="O479"/>
      <c r="P479"/>
      <c r="Q479"/>
      <c r="R479"/>
      <c r="S479"/>
    </row>
    <row r="480" spans="11:19">
      <c r="K480"/>
      <c r="L480"/>
      <c r="M480"/>
      <c r="N480"/>
      <c r="O480"/>
      <c r="P480"/>
      <c r="Q480"/>
      <c r="R480"/>
      <c r="S480"/>
    </row>
    <row r="481" spans="11:19">
      <c r="K481"/>
      <c r="L481"/>
      <c r="M481"/>
      <c r="N481"/>
      <c r="O481"/>
      <c r="P481"/>
      <c r="Q481"/>
      <c r="R481"/>
      <c r="S481"/>
    </row>
    <row r="482" spans="11:19">
      <c r="K482"/>
      <c r="L482"/>
      <c r="M482"/>
      <c r="N482"/>
      <c r="O482"/>
      <c r="P482"/>
      <c r="Q482"/>
      <c r="R482"/>
      <c r="S482"/>
    </row>
    <row r="483" spans="11:19">
      <c r="K483"/>
      <c r="L483"/>
      <c r="M483"/>
      <c r="N483"/>
      <c r="O483"/>
      <c r="P483"/>
      <c r="Q483"/>
      <c r="R483"/>
      <c r="S483"/>
    </row>
    <row r="484" spans="11:19">
      <c r="K484"/>
      <c r="L484"/>
      <c r="M484"/>
      <c r="N484"/>
      <c r="O484"/>
      <c r="P484"/>
      <c r="Q484"/>
      <c r="R484"/>
      <c r="S484"/>
    </row>
    <row r="485" spans="11:19">
      <c r="K485"/>
      <c r="L485"/>
      <c r="M485"/>
      <c r="N485"/>
      <c r="O485"/>
      <c r="P485"/>
      <c r="Q485"/>
      <c r="R485"/>
      <c r="S485"/>
    </row>
    <row r="486" spans="11:19">
      <c r="K486"/>
      <c r="L486"/>
      <c r="M486"/>
      <c r="N486"/>
      <c r="O486"/>
      <c r="P486"/>
      <c r="Q486"/>
      <c r="R486"/>
      <c r="S486"/>
    </row>
    <row r="487" spans="11:19">
      <c r="K487"/>
      <c r="L487"/>
      <c r="M487"/>
      <c r="N487"/>
      <c r="O487"/>
      <c r="P487"/>
      <c r="Q487"/>
      <c r="R487"/>
      <c r="S487"/>
    </row>
    <row r="488" spans="11:19">
      <c r="K488"/>
      <c r="L488"/>
      <c r="M488"/>
      <c r="N488"/>
      <c r="O488"/>
      <c r="P488"/>
      <c r="Q488"/>
      <c r="R488"/>
      <c r="S488"/>
    </row>
    <row r="489" spans="11:19">
      <c r="K489"/>
      <c r="L489"/>
      <c r="M489"/>
      <c r="N489"/>
      <c r="O489"/>
      <c r="P489"/>
      <c r="Q489"/>
      <c r="R489"/>
      <c r="S489"/>
    </row>
    <row r="490" spans="11:19">
      <c r="K490"/>
      <c r="L490"/>
      <c r="M490"/>
      <c r="N490"/>
      <c r="O490"/>
      <c r="P490"/>
      <c r="Q490"/>
      <c r="R490"/>
      <c r="S490"/>
    </row>
    <row r="491" spans="11:19">
      <c r="K491"/>
      <c r="L491"/>
      <c r="M491"/>
      <c r="N491"/>
      <c r="O491"/>
      <c r="P491"/>
      <c r="Q491"/>
      <c r="R491"/>
      <c r="S491"/>
    </row>
    <row r="492" spans="11:19">
      <c r="K492"/>
      <c r="L492"/>
      <c r="M492"/>
      <c r="N492"/>
      <c r="O492"/>
      <c r="P492"/>
      <c r="Q492"/>
      <c r="R492"/>
      <c r="S492"/>
    </row>
    <row r="493" spans="11:19">
      <c r="K493"/>
      <c r="L493"/>
      <c r="M493"/>
      <c r="N493"/>
      <c r="O493"/>
      <c r="P493"/>
      <c r="Q493"/>
      <c r="R493"/>
      <c r="S493"/>
    </row>
    <row r="494" spans="11:19">
      <c r="K494"/>
      <c r="L494"/>
      <c r="M494"/>
      <c r="N494"/>
      <c r="O494"/>
      <c r="P494"/>
      <c r="Q494"/>
      <c r="R494"/>
      <c r="S494"/>
    </row>
    <row r="495" spans="11:19">
      <c r="K495"/>
      <c r="L495"/>
      <c r="M495"/>
      <c r="N495"/>
      <c r="O495"/>
      <c r="P495"/>
      <c r="Q495"/>
      <c r="R495"/>
      <c r="S495"/>
    </row>
    <row r="496" spans="11:19">
      <c r="K496"/>
      <c r="L496"/>
      <c r="M496"/>
      <c r="N496"/>
      <c r="O496"/>
      <c r="P496"/>
      <c r="Q496"/>
      <c r="R496"/>
      <c r="S496"/>
    </row>
    <row r="497" spans="11:19">
      <c r="K497"/>
      <c r="L497"/>
      <c r="M497"/>
      <c r="N497"/>
      <c r="O497"/>
      <c r="P497"/>
      <c r="Q497"/>
      <c r="R497"/>
      <c r="S497"/>
    </row>
    <row r="498" spans="11:19">
      <c r="K498"/>
      <c r="L498"/>
      <c r="M498"/>
      <c r="N498"/>
      <c r="O498"/>
      <c r="P498"/>
      <c r="Q498"/>
      <c r="R498"/>
      <c r="S498"/>
    </row>
    <row r="499" spans="11:19">
      <c r="K499"/>
      <c r="L499"/>
      <c r="M499"/>
      <c r="N499"/>
      <c r="O499"/>
      <c r="P499"/>
      <c r="Q499"/>
      <c r="R499"/>
      <c r="S499"/>
    </row>
    <row r="500" spans="11:19">
      <c r="K500"/>
      <c r="L500"/>
      <c r="M500"/>
      <c r="N500"/>
      <c r="O500"/>
      <c r="P500"/>
      <c r="Q500"/>
      <c r="R500"/>
      <c r="S500"/>
    </row>
    <row r="501" spans="11:19">
      <c r="K501"/>
      <c r="L501"/>
      <c r="M501"/>
      <c r="N501"/>
      <c r="O501"/>
      <c r="P501"/>
      <c r="Q501"/>
      <c r="R501"/>
      <c r="S501"/>
    </row>
    <row r="502" spans="11:19">
      <c r="K502"/>
      <c r="L502"/>
      <c r="M502"/>
      <c r="N502"/>
      <c r="O502"/>
      <c r="P502"/>
      <c r="Q502"/>
      <c r="R502"/>
      <c r="S502"/>
    </row>
    <row r="503" spans="11:19">
      <c r="K503"/>
      <c r="L503"/>
      <c r="M503"/>
      <c r="N503"/>
      <c r="O503"/>
      <c r="P503"/>
      <c r="Q503"/>
      <c r="R503"/>
      <c r="S503"/>
    </row>
    <row r="504" spans="11:19">
      <c r="K504"/>
      <c r="L504"/>
      <c r="M504"/>
      <c r="N504"/>
      <c r="O504"/>
      <c r="P504"/>
      <c r="Q504"/>
      <c r="R504"/>
      <c r="S504"/>
    </row>
    <row r="505" spans="11:19">
      <c r="K505"/>
      <c r="L505"/>
      <c r="M505"/>
      <c r="N505"/>
      <c r="O505"/>
      <c r="P505"/>
      <c r="Q505"/>
      <c r="R505"/>
      <c r="S505"/>
    </row>
    <row r="506" spans="11:19">
      <c r="K506"/>
      <c r="L506"/>
      <c r="M506"/>
      <c r="N506"/>
      <c r="O506"/>
      <c r="P506"/>
      <c r="Q506"/>
      <c r="R506"/>
      <c r="S506"/>
    </row>
    <row r="507" spans="11:19">
      <c r="K507"/>
      <c r="L507"/>
      <c r="M507"/>
      <c r="N507"/>
      <c r="O507"/>
      <c r="P507"/>
      <c r="Q507"/>
      <c r="R507"/>
      <c r="S507"/>
    </row>
    <row r="508" spans="11:19">
      <c r="K508"/>
      <c r="L508"/>
      <c r="M508"/>
      <c r="N508"/>
      <c r="O508"/>
      <c r="P508"/>
      <c r="Q508"/>
      <c r="R508"/>
      <c r="S508"/>
    </row>
    <row r="509" spans="11:19">
      <c r="K509"/>
      <c r="L509"/>
      <c r="M509"/>
      <c r="N509"/>
      <c r="O509"/>
      <c r="P509"/>
      <c r="Q509"/>
      <c r="R509"/>
      <c r="S509"/>
    </row>
    <row r="510" spans="11:19">
      <c r="K510"/>
      <c r="L510"/>
      <c r="M510"/>
      <c r="N510"/>
      <c r="O510"/>
      <c r="P510"/>
      <c r="Q510"/>
      <c r="R510"/>
      <c r="S510"/>
    </row>
    <row r="511" spans="11:19">
      <c r="K511"/>
      <c r="L511"/>
      <c r="M511"/>
      <c r="N511"/>
      <c r="O511"/>
      <c r="P511"/>
      <c r="Q511"/>
      <c r="R511"/>
      <c r="S511"/>
    </row>
    <row r="512" spans="11:19">
      <c r="K512"/>
      <c r="L512"/>
      <c r="M512"/>
      <c r="N512"/>
      <c r="O512"/>
      <c r="P512"/>
      <c r="Q512"/>
      <c r="R512"/>
      <c r="S512"/>
    </row>
    <row r="513" spans="11:19">
      <c r="K513"/>
      <c r="L513"/>
      <c r="M513"/>
      <c r="N513"/>
      <c r="O513"/>
      <c r="P513"/>
      <c r="Q513"/>
      <c r="R513"/>
      <c r="S513"/>
    </row>
    <row r="514" spans="11:19">
      <c r="K514"/>
      <c r="L514"/>
      <c r="M514"/>
      <c r="N514"/>
      <c r="O514"/>
      <c r="P514"/>
      <c r="Q514"/>
      <c r="R514"/>
      <c r="S514"/>
    </row>
    <row r="515" spans="11:19">
      <c r="K515"/>
      <c r="L515"/>
      <c r="M515"/>
      <c r="N515"/>
      <c r="O515"/>
      <c r="P515"/>
      <c r="Q515"/>
      <c r="R515"/>
      <c r="S515"/>
    </row>
    <row r="516" spans="11:19">
      <c r="K516"/>
      <c r="L516"/>
      <c r="M516"/>
      <c r="N516"/>
      <c r="O516"/>
      <c r="P516"/>
      <c r="Q516"/>
      <c r="R516"/>
      <c r="S516"/>
    </row>
    <row r="517" spans="11:19">
      <c r="K517"/>
      <c r="L517"/>
      <c r="M517"/>
      <c r="N517"/>
      <c r="O517"/>
      <c r="P517"/>
      <c r="Q517"/>
      <c r="R517"/>
      <c r="S517"/>
    </row>
    <row r="518" spans="11:19">
      <c r="K518"/>
      <c r="L518"/>
      <c r="M518"/>
      <c r="N518"/>
      <c r="O518"/>
      <c r="P518"/>
      <c r="Q518"/>
      <c r="R518"/>
      <c r="S518"/>
    </row>
    <row r="519" spans="11:19">
      <c r="K519"/>
      <c r="L519"/>
      <c r="M519"/>
      <c r="N519"/>
      <c r="O519"/>
      <c r="P519"/>
      <c r="Q519"/>
      <c r="R519"/>
      <c r="S519"/>
    </row>
    <row r="520" spans="11:19">
      <c r="K520"/>
      <c r="L520"/>
      <c r="M520"/>
      <c r="N520"/>
      <c r="O520"/>
      <c r="P520"/>
      <c r="Q520"/>
      <c r="R520"/>
      <c r="S520"/>
    </row>
    <row r="521" spans="11:19">
      <c r="K521"/>
      <c r="L521"/>
      <c r="M521"/>
      <c r="N521"/>
      <c r="O521"/>
      <c r="P521"/>
      <c r="Q521"/>
      <c r="R521"/>
      <c r="S521"/>
    </row>
    <row r="522" spans="11:19">
      <c r="K522"/>
      <c r="L522"/>
      <c r="M522"/>
      <c r="N522"/>
      <c r="O522"/>
      <c r="P522"/>
      <c r="Q522"/>
      <c r="R522"/>
      <c r="S522"/>
    </row>
    <row r="523" spans="11:19">
      <c r="K523"/>
      <c r="L523"/>
      <c r="M523"/>
      <c r="N523"/>
      <c r="O523"/>
      <c r="P523"/>
      <c r="Q523"/>
      <c r="R523"/>
      <c r="S523"/>
    </row>
    <row r="524" spans="11:19">
      <c r="K524"/>
      <c r="L524"/>
      <c r="M524"/>
      <c r="N524"/>
      <c r="O524"/>
      <c r="P524"/>
      <c r="Q524"/>
      <c r="R524"/>
      <c r="S524"/>
    </row>
    <row r="525" spans="11:19">
      <c r="K525"/>
      <c r="L525"/>
      <c r="M525"/>
      <c r="N525"/>
      <c r="O525"/>
      <c r="P525"/>
      <c r="Q525"/>
      <c r="R525"/>
      <c r="S525"/>
    </row>
    <row r="526" spans="11:19">
      <c r="K526"/>
      <c r="L526"/>
      <c r="M526"/>
      <c r="N526"/>
      <c r="O526"/>
      <c r="P526"/>
      <c r="Q526"/>
      <c r="R526"/>
      <c r="S526"/>
    </row>
    <row r="527" spans="11:19">
      <c r="K527"/>
      <c r="L527"/>
      <c r="M527"/>
      <c r="N527"/>
      <c r="O527"/>
      <c r="P527"/>
      <c r="Q527"/>
      <c r="R527"/>
      <c r="S527"/>
    </row>
    <row r="528" spans="11:19">
      <c r="K528"/>
      <c r="L528"/>
      <c r="M528"/>
      <c r="N528"/>
      <c r="O528"/>
      <c r="P528"/>
      <c r="Q528"/>
      <c r="R528"/>
      <c r="S528"/>
    </row>
    <row r="529" spans="11:19">
      <c r="K529"/>
      <c r="L529"/>
      <c r="M529"/>
      <c r="N529"/>
      <c r="O529"/>
      <c r="P529"/>
      <c r="Q529"/>
      <c r="R529"/>
      <c r="S529"/>
    </row>
    <row r="530" spans="11:19">
      <c r="K530"/>
      <c r="L530"/>
      <c r="M530"/>
      <c r="N530"/>
      <c r="O530"/>
      <c r="P530"/>
      <c r="Q530"/>
      <c r="R530"/>
      <c r="S530"/>
    </row>
    <row r="531" spans="11:19">
      <c r="K531"/>
      <c r="L531"/>
      <c r="M531"/>
      <c r="N531"/>
      <c r="O531"/>
      <c r="P531"/>
      <c r="Q531"/>
      <c r="R531"/>
      <c r="S531"/>
    </row>
    <row r="532" spans="11:19">
      <c r="K532"/>
      <c r="L532"/>
      <c r="M532"/>
      <c r="N532"/>
      <c r="O532"/>
      <c r="P532"/>
      <c r="Q532"/>
      <c r="R532"/>
      <c r="S532"/>
    </row>
    <row r="533" spans="11:19">
      <c r="K533"/>
      <c r="L533"/>
      <c r="M533"/>
      <c r="N533"/>
      <c r="O533"/>
      <c r="P533"/>
      <c r="Q533"/>
      <c r="R533"/>
      <c r="S533"/>
    </row>
    <row r="534" spans="11:19">
      <c r="K534"/>
      <c r="L534"/>
      <c r="M534"/>
      <c r="N534"/>
      <c r="O534"/>
      <c r="P534"/>
      <c r="Q534"/>
      <c r="R534"/>
      <c r="S534"/>
    </row>
    <row r="535" spans="11:19">
      <c r="K535"/>
      <c r="L535"/>
      <c r="M535"/>
      <c r="N535"/>
      <c r="O535"/>
      <c r="P535"/>
      <c r="Q535"/>
      <c r="R535"/>
      <c r="S535"/>
    </row>
    <row r="536" spans="11:19">
      <c r="K536"/>
      <c r="L536"/>
      <c r="M536"/>
      <c r="N536"/>
      <c r="O536"/>
      <c r="P536"/>
      <c r="Q536"/>
      <c r="R536"/>
      <c r="S536"/>
    </row>
    <row r="537" spans="11:19">
      <c r="K537"/>
      <c r="L537"/>
      <c r="M537"/>
      <c r="N537"/>
      <c r="O537"/>
      <c r="P537"/>
      <c r="Q537"/>
      <c r="R537"/>
      <c r="S537"/>
    </row>
    <row r="538" spans="11:19">
      <c r="K538"/>
      <c r="L538"/>
      <c r="M538"/>
      <c r="N538"/>
      <c r="O538"/>
      <c r="P538"/>
      <c r="Q538"/>
      <c r="R538"/>
      <c r="S538"/>
    </row>
    <row r="539" spans="11:19">
      <c r="K539"/>
      <c r="L539"/>
      <c r="M539"/>
      <c r="N539"/>
      <c r="O539"/>
      <c r="P539"/>
      <c r="Q539"/>
      <c r="R539"/>
      <c r="S539"/>
    </row>
    <row r="540" spans="11:19">
      <c r="K540"/>
      <c r="L540"/>
      <c r="M540"/>
      <c r="N540"/>
      <c r="O540"/>
      <c r="P540"/>
      <c r="Q540"/>
      <c r="R540"/>
      <c r="S540"/>
    </row>
    <row r="541" spans="11:19">
      <c r="K541"/>
      <c r="L541"/>
      <c r="M541"/>
      <c r="N541"/>
      <c r="O541"/>
      <c r="P541"/>
      <c r="Q541"/>
      <c r="R541"/>
      <c r="S541"/>
    </row>
    <row r="542" spans="11:19">
      <c r="K542"/>
      <c r="L542"/>
      <c r="M542"/>
      <c r="N542"/>
      <c r="O542"/>
      <c r="P542"/>
      <c r="Q542"/>
      <c r="R542"/>
      <c r="S542"/>
    </row>
    <row r="543" spans="11:19">
      <c r="K543"/>
      <c r="L543"/>
      <c r="M543"/>
      <c r="N543"/>
      <c r="O543"/>
      <c r="P543"/>
      <c r="Q543"/>
      <c r="R543"/>
      <c r="S543"/>
    </row>
    <row r="544" spans="11:19">
      <c r="K544"/>
      <c r="L544"/>
      <c r="M544"/>
      <c r="N544"/>
      <c r="O544"/>
      <c r="P544"/>
      <c r="Q544"/>
      <c r="R544"/>
      <c r="S544"/>
    </row>
    <row r="545" spans="11:19">
      <c r="K545"/>
      <c r="L545"/>
      <c r="M545"/>
      <c r="N545"/>
      <c r="O545"/>
      <c r="P545"/>
      <c r="Q545"/>
      <c r="R545"/>
      <c r="S545"/>
    </row>
    <row r="546" spans="11:19">
      <c r="K546"/>
      <c r="L546"/>
      <c r="M546"/>
      <c r="N546"/>
      <c r="O546"/>
      <c r="P546"/>
      <c r="Q546"/>
      <c r="R546"/>
      <c r="S546"/>
    </row>
    <row r="547" spans="11:19">
      <c r="K547"/>
      <c r="L547"/>
      <c r="M547"/>
      <c r="N547"/>
      <c r="O547"/>
      <c r="P547"/>
      <c r="Q547"/>
      <c r="R547"/>
      <c r="S547"/>
    </row>
    <row r="548" spans="11:19">
      <c r="K548"/>
      <c r="L548"/>
      <c r="M548"/>
      <c r="N548"/>
      <c r="O548"/>
      <c r="P548"/>
      <c r="Q548"/>
      <c r="R548"/>
      <c r="S548"/>
    </row>
    <row r="549" spans="11:19">
      <c r="K549"/>
      <c r="L549"/>
      <c r="M549"/>
      <c r="N549"/>
      <c r="O549"/>
      <c r="P549"/>
      <c r="Q549"/>
      <c r="R549"/>
      <c r="S549"/>
    </row>
    <row r="550" spans="11:19">
      <c r="K550"/>
      <c r="L550"/>
      <c r="M550"/>
      <c r="N550"/>
      <c r="O550"/>
      <c r="P550"/>
      <c r="Q550"/>
      <c r="R550"/>
      <c r="S550"/>
    </row>
    <row r="551" spans="11:19">
      <c r="K551"/>
      <c r="L551"/>
      <c r="M551"/>
      <c r="N551"/>
      <c r="O551"/>
      <c r="P551"/>
      <c r="Q551"/>
      <c r="R551"/>
      <c r="S551"/>
    </row>
    <row r="552" spans="11:19">
      <c r="K552"/>
      <c r="L552"/>
      <c r="M552"/>
      <c r="N552"/>
      <c r="O552"/>
      <c r="P552"/>
      <c r="Q552"/>
      <c r="R552"/>
      <c r="S552"/>
    </row>
    <row r="553" spans="11:19">
      <c r="K553"/>
      <c r="L553"/>
      <c r="M553"/>
      <c r="N553"/>
      <c r="O553"/>
      <c r="P553"/>
      <c r="Q553"/>
      <c r="R553"/>
      <c r="S553"/>
    </row>
    <row r="554" spans="11:19">
      <c r="K554"/>
      <c r="L554"/>
      <c r="M554"/>
      <c r="N554"/>
      <c r="O554"/>
      <c r="P554"/>
      <c r="Q554"/>
      <c r="R554"/>
      <c r="S554"/>
    </row>
    <row r="555" spans="11:19">
      <c r="K555"/>
      <c r="L555"/>
      <c r="M555"/>
      <c r="N555"/>
      <c r="O555"/>
      <c r="P555"/>
      <c r="Q555"/>
      <c r="R555"/>
      <c r="S555"/>
    </row>
    <row r="556" spans="11:19">
      <c r="K556"/>
      <c r="L556"/>
      <c r="M556"/>
      <c r="N556"/>
      <c r="O556"/>
      <c r="P556"/>
      <c r="Q556"/>
      <c r="R556"/>
      <c r="S556"/>
    </row>
    <row r="557" spans="11:19">
      <c r="K557"/>
      <c r="L557"/>
      <c r="M557"/>
      <c r="N557"/>
      <c r="O557"/>
      <c r="P557"/>
      <c r="Q557"/>
      <c r="R557"/>
      <c r="S557"/>
    </row>
    <row r="558" spans="11:19">
      <c r="K558"/>
      <c r="L558"/>
      <c r="M558"/>
      <c r="N558"/>
      <c r="O558"/>
      <c r="P558"/>
      <c r="Q558"/>
      <c r="R558"/>
      <c r="S558"/>
    </row>
    <row r="559" spans="11:19">
      <c r="K559"/>
      <c r="L559"/>
      <c r="M559"/>
      <c r="N559"/>
      <c r="O559"/>
      <c r="P559"/>
      <c r="Q559"/>
      <c r="R559"/>
      <c r="S559"/>
    </row>
    <row r="560" spans="11:19">
      <c r="K560"/>
      <c r="L560"/>
      <c r="M560"/>
      <c r="N560"/>
      <c r="O560"/>
      <c r="P560"/>
      <c r="Q560"/>
      <c r="R560"/>
      <c r="S560"/>
    </row>
    <row r="561" spans="11:19">
      <c r="K561"/>
      <c r="L561"/>
      <c r="M561"/>
      <c r="N561"/>
      <c r="O561"/>
      <c r="P561"/>
      <c r="Q561"/>
      <c r="R561"/>
      <c r="S561"/>
    </row>
    <row r="562" spans="11:19">
      <c r="K562"/>
      <c r="L562"/>
      <c r="M562"/>
      <c r="N562"/>
      <c r="O562"/>
      <c r="P562"/>
      <c r="Q562"/>
      <c r="R562"/>
      <c r="S562"/>
    </row>
    <row r="563" spans="11:19">
      <c r="K563"/>
      <c r="L563"/>
      <c r="M563"/>
      <c r="N563"/>
      <c r="O563"/>
      <c r="P563"/>
      <c r="Q563"/>
      <c r="R563"/>
      <c r="S563"/>
    </row>
    <row r="564" spans="11:19">
      <c r="K564"/>
      <c r="L564"/>
      <c r="M564"/>
      <c r="N564"/>
      <c r="O564"/>
      <c r="P564"/>
      <c r="Q564"/>
      <c r="R564"/>
      <c r="S564"/>
    </row>
    <row r="565" spans="11:19">
      <c r="K565"/>
      <c r="L565"/>
      <c r="M565"/>
      <c r="N565"/>
      <c r="O565"/>
      <c r="P565"/>
      <c r="Q565"/>
      <c r="R565"/>
      <c r="S565"/>
    </row>
    <row r="566" spans="11:19">
      <c r="K566"/>
      <c r="L566"/>
      <c r="M566"/>
      <c r="N566"/>
      <c r="O566"/>
      <c r="P566"/>
      <c r="Q566"/>
      <c r="R566"/>
      <c r="S566"/>
    </row>
    <row r="567" spans="11:19">
      <c r="K567"/>
      <c r="L567"/>
      <c r="M567"/>
      <c r="N567"/>
      <c r="O567"/>
      <c r="P567"/>
      <c r="Q567"/>
      <c r="R567"/>
      <c r="S567"/>
    </row>
    <row r="568" spans="11:19">
      <c r="K568"/>
      <c r="L568"/>
      <c r="M568"/>
      <c r="N568"/>
      <c r="O568"/>
      <c r="P568"/>
      <c r="Q568"/>
      <c r="R568"/>
      <c r="S568"/>
    </row>
    <row r="569" spans="11:19">
      <c r="K569"/>
      <c r="L569"/>
      <c r="M569"/>
      <c r="N569"/>
      <c r="O569"/>
      <c r="P569"/>
      <c r="Q569"/>
      <c r="R569"/>
      <c r="S569"/>
    </row>
    <row r="570" spans="11:19">
      <c r="K570"/>
      <c r="L570"/>
      <c r="M570"/>
      <c r="N570"/>
      <c r="O570"/>
      <c r="P570"/>
      <c r="Q570"/>
      <c r="R570"/>
      <c r="S570"/>
    </row>
    <row r="571" spans="11:19">
      <c r="K571"/>
      <c r="L571"/>
      <c r="M571"/>
      <c r="N571"/>
      <c r="O571"/>
      <c r="P571"/>
      <c r="Q571"/>
      <c r="R571"/>
      <c r="S571"/>
    </row>
    <row r="572" spans="11:19">
      <c r="K572"/>
      <c r="L572"/>
      <c r="M572"/>
      <c r="N572"/>
      <c r="O572"/>
      <c r="P572"/>
      <c r="Q572"/>
      <c r="R572"/>
      <c r="S572"/>
    </row>
    <row r="573" spans="11:19">
      <c r="K573"/>
      <c r="L573"/>
      <c r="M573"/>
      <c r="N573"/>
      <c r="O573"/>
      <c r="P573"/>
      <c r="Q573"/>
      <c r="R573"/>
      <c r="S573"/>
    </row>
    <row r="574" spans="11:19">
      <c r="K574"/>
      <c r="L574"/>
      <c r="M574"/>
      <c r="N574"/>
      <c r="O574"/>
      <c r="P574"/>
      <c r="Q574"/>
      <c r="R574"/>
      <c r="S574"/>
    </row>
    <row r="575" spans="11:19">
      <c r="K575"/>
      <c r="L575"/>
      <c r="M575"/>
      <c r="N575"/>
      <c r="O575"/>
      <c r="P575"/>
      <c r="Q575"/>
      <c r="R575"/>
      <c r="S575"/>
    </row>
    <row r="576" spans="11:19">
      <c r="K576"/>
      <c r="L576"/>
      <c r="M576"/>
      <c r="N576"/>
      <c r="O576"/>
      <c r="P576"/>
      <c r="Q576"/>
      <c r="R576"/>
      <c r="S576"/>
    </row>
    <row r="577" spans="11:19">
      <c r="K577"/>
      <c r="L577"/>
      <c r="M577"/>
      <c r="N577"/>
      <c r="O577"/>
      <c r="P577"/>
      <c r="Q577"/>
      <c r="R577"/>
      <c r="S577"/>
    </row>
    <row r="578" spans="11:19">
      <c r="K578"/>
      <c r="L578"/>
      <c r="M578"/>
      <c r="N578"/>
      <c r="O578"/>
      <c r="P578"/>
      <c r="Q578"/>
      <c r="R578"/>
      <c r="S578"/>
    </row>
    <row r="579" spans="11:19">
      <c r="K579"/>
      <c r="L579"/>
      <c r="M579"/>
      <c r="N579"/>
      <c r="O579"/>
      <c r="P579"/>
      <c r="Q579"/>
      <c r="R579"/>
      <c r="S579"/>
    </row>
    <row r="580" spans="11:19">
      <c r="K580"/>
      <c r="L580"/>
      <c r="M580"/>
      <c r="N580"/>
      <c r="O580"/>
      <c r="P580"/>
      <c r="Q580"/>
      <c r="R580"/>
      <c r="S580"/>
    </row>
    <row r="581" spans="11:19">
      <c r="K581"/>
      <c r="L581"/>
      <c r="M581"/>
      <c r="N581"/>
      <c r="O581"/>
      <c r="P581"/>
      <c r="Q581"/>
      <c r="R581"/>
      <c r="S581"/>
    </row>
    <row r="582" spans="11:19">
      <c r="K582"/>
      <c r="L582"/>
      <c r="M582"/>
      <c r="N582"/>
      <c r="O582"/>
      <c r="P582"/>
      <c r="Q582"/>
      <c r="R582"/>
      <c r="S582"/>
    </row>
    <row r="583" spans="11:19">
      <c r="K583"/>
      <c r="L583"/>
      <c r="M583"/>
      <c r="N583"/>
      <c r="O583"/>
      <c r="P583"/>
      <c r="Q583"/>
      <c r="R583"/>
      <c r="S583"/>
    </row>
    <row r="584" spans="11:19">
      <c r="K584"/>
      <c r="L584"/>
      <c r="M584"/>
      <c r="N584"/>
      <c r="O584"/>
      <c r="P584"/>
      <c r="Q584"/>
      <c r="R584"/>
      <c r="S584"/>
    </row>
    <row r="585" spans="11:19">
      <c r="K585"/>
      <c r="L585"/>
      <c r="M585"/>
      <c r="N585"/>
      <c r="O585"/>
      <c r="P585"/>
      <c r="Q585"/>
      <c r="R585"/>
      <c r="S585"/>
    </row>
    <row r="586" spans="11:19">
      <c r="K586"/>
      <c r="L586"/>
      <c r="M586"/>
      <c r="N586"/>
      <c r="O586"/>
      <c r="P586"/>
      <c r="Q586"/>
      <c r="R586"/>
      <c r="S586"/>
    </row>
    <row r="587" spans="11:19">
      <c r="K587"/>
      <c r="L587"/>
      <c r="M587"/>
      <c r="N587"/>
      <c r="O587"/>
      <c r="P587"/>
      <c r="Q587"/>
      <c r="R587"/>
      <c r="S587"/>
    </row>
    <row r="588" spans="11:19">
      <c r="K588"/>
      <c r="L588"/>
      <c r="M588"/>
      <c r="N588"/>
      <c r="O588"/>
      <c r="P588"/>
      <c r="Q588"/>
      <c r="R588"/>
      <c r="S588"/>
    </row>
    <row r="589" spans="11:19">
      <c r="K589"/>
      <c r="L589"/>
      <c r="M589"/>
      <c r="N589"/>
      <c r="O589"/>
      <c r="P589"/>
      <c r="Q589"/>
      <c r="R589"/>
      <c r="S589"/>
    </row>
    <row r="590" spans="11:19">
      <c r="K590"/>
      <c r="L590"/>
      <c r="M590"/>
      <c r="N590"/>
      <c r="O590"/>
      <c r="P590"/>
      <c r="Q590"/>
      <c r="R590"/>
      <c r="S590"/>
    </row>
    <row r="591" spans="11:19">
      <c r="K591"/>
      <c r="L591"/>
      <c r="M591"/>
      <c r="N591"/>
      <c r="O591"/>
      <c r="P591"/>
      <c r="Q591"/>
      <c r="R591"/>
      <c r="S591"/>
    </row>
    <row r="592" spans="11:19">
      <c r="K592"/>
      <c r="L592"/>
      <c r="M592"/>
      <c r="N592"/>
      <c r="O592"/>
      <c r="P592"/>
      <c r="Q592"/>
      <c r="R592"/>
      <c r="S592"/>
    </row>
    <row r="593" spans="11:19">
      <c r="K593"/>
      <c r="L593"/>
      <c r="M593"/>
      <c r="N593"/>
      <c r="O593"/>
      <c r="P593"/>
      <c r="Q593"/>
      <c r="R593"/>
      <c r="S593"/>
    </row>
    <row r="594" spans="11:19">
      <c r="K594"/>
      <c r="L594"/>
      <c r="M594"/>
      <c r="N594"/>
      <c r="O594"/>
      <c r="P594"/>
      <c r="Q594"/>
      <c r="R594"/>
      <c r="S594"/>
    </row>
    <row r="595" spans="11:19">
      <c r="K595"/>
      <c r="L595"/>
      <c r="M595"/>
      <c r="N595"/>
      <c r="O595"/>
      <c r="P595"/>
      <c r="Q595"/>
      <c r="R595"/>
      <c r="S595"/>
    </row>
    <row r="596" spans="11:19">
      <c r="K596"/>
      <c r="L596"/>
      <c r="M596"/>
      <c r="N596"/>
      <c r="O596"/>
      <c r="P596"/>
      <c r="Q596"/>
      <c r="R596"/>
      <c r="S596"/>
    </row>
    <row r="597" spans="11:19">
      <c r="K597"/>
      <c r="L597"/>
      <c r="M597"/>
      <c r="N597"/>
      <c r="O597"/>
      <c r="P597"/>
      <c r="Q597"/>
      <c r="R597"/>
      <c r="S597"/>
    </row>
    <row r="598" spans="11:19">
      <c r="K598"/>
      <c r="L598"/>
      <c r="M598"/>
      <c r="N598"/>
      <c r="O598"/>
      <c r="P598"/>
      <c r="Q598"/>
      <c r="R598"/>
      <c r="S598"/>
    </row>
    <row r="599" spans="11:19">
      <c r="K599"/>
      <c r="L599"/>
      <c r="M599"/>
      <c r="N599"/>
      <c r="O599"/>
      <c r="P599"/>
      <c r="Q599"/>
      <c r="R599"/>
      <c r="S599"/>
    </row>
    <row r="600" spans="11:19">
      <c r="K600"/>
      <c r="L600"/>
      <c r="M600"/>
      <c r="N600"/>
      <c r="O600"/>
      <c r="P600"/>
      <c r="Q600"/>
      <c r="R600"/>
      <c r="S600"/>
    </row>
    <row r="601" spans="11:19">
      <c r="K601"/>
      <c r="L601"/>
      <c r="M601"/>
      <c r="N601"/>
      <c r="O601"/>
      <c r="P601"/>
      <c r="Q601"/>
      <c r="R601"/>
      <c r="S601"/>
    </row>
    <row r="602" spans="11:19">
      <c r="K602"/>
      <c r="L602"/>
      <c r="M602"/>
      <c r="N602"/>
      <c r="O602"/>
      <c r="P602"/>
      <c r="Q602"/>
      <c r="R602"/>
      <c r="S602"/>
    </row>
    <row r="603" spans="11:19">
      <c r="K603"/>
      <c r="L603"/>
      <c r="M603"/>
      <c r="N603"/>
      <c r="O603"/>
      <c r="P603"/>
      <c r="Q603"/>
      <c r="R603"/>
      <c r="S603"/>
    </row>
    <row r="604" spans="11:19">
      <c r="K604"/>
      <c r="L604"/>
      <c r="M604"/>
      <c r="N604"/>
      <c r="O604"/>
      <c r="P604"/>
      <c r="Q604"/>
      <c r="R604"/>
      <c r="S604"/>
    </row>
    <row r="605" spans="11:19">
      <c r="K605"/>
      <c r="L605"/>
      <c r="M605"/>
      <c r="N605"/>
      <c r="O605"/>
      <c r="P605"/>
      <c r="Q605"/>
      <c r="R605"/>
      <c r="S605"/>
    </row>
    <row r="606" spans="11:19">
      <c r="K606"/>
      <c r="L606"/>
      <c r="M606"/>
      <c r="N606"/>
      <c r="O606"/>
      <c r="P606"/>
      <c r="Q606"/>
      <c r="R606"/>
      <c r="S606"/>
    </row>
    <row r="607" spans="11:19">
      <c r="K607"/>
      <c r="L607"/>
      <c r="M607"/>
      <c r="N607"/>
      <c r="O607"/>
      <c r="P607"/>
      <c r="Q607"/>
      <c r="R607"/>
      <c r="S607"/>
    </row>
    <row r="608" spans="11:19">
      <c r="K608"/>
      <c r="L608"/>
      <c r="M608"/>
      <c r="N608"/>
      <c r="O608"/>
      <c r="P608"/>
      <c r="Q608"/>
      <c r="R608"/>
      <c r="S608"/>
    </row>
    <row r="609" spans="11:19">
      <c r="K609"/>
      <c r="L609"/>
      <c r="M609"/>
      <c r="N609"/>
      <c r="O609"/>
      <c r="P609"/>
      <c r="Q609"/>
      <c r="R609"/>
      <c r="S609"/>
    </row>
    <row r="610" spans="11:19">
      <c r="K610"/>
      <c r="L610"/>
      <c r="M610"/>
      <c r="N610"/>
      <c r="O610"/>
      <c r="P610"/>
      <c r="Q610"/>
      <c r="R610"/>
      <c r="S610"/>
    </row>
    <row r="611" spans="11:19">
      <c r="K611"/>
      <c r="L611"/>
      <c r="M611"/>
      <c r="N611"/>
      <c r="O611"/>
      <c r="P611"/>
      <c r="Q611"/>
      <c r="R611"/>
      <c r="S611"/>
    </row>
    <row r="612" spans="11:19">
      <c r="K612"/>
      <c r="L612"/>
      <c r="M612"/>
      <c r="N612"/>
      <c r="O612"/>
      <c r="P612"/>
      <c r="Q612"/>
      <c r="R612"/>
      <c r="S612"/>
    </row>
    <row r="613" spans="11:19">
      <c r="K613"/>
      <c r="L613"/>
      <c r="M613"/>
      <c r="N613"/>
      <c r="O613"/>
      <c r="P613"/>
      <c r="Q613"/>
      <c r="R613"/>
      <c r="S613"/>
    </row>
    <row r="614" spans="11:19">
      <c r="K614"/>
      <c r="L614"/>
      <c r="M614"/>
      <c r="N614"/>
      <c r="O614"/>
      <c r="P614"/>
      <c r="Q614"/>
      <c r="R614"/>
      <c r="S614"/>
    </row>
    <row r="615" spans="11:19">
      <c r="K615"/>
      <c r="L615"/>
      <c r="M615"/>
      <c r="N615"/>
      <c r="O615"/>
      <c r="P615"/>
      <c r="Q615"/>
      <c r="R615"/>
      <c r="S615"/>
    </row>
    <row r="616" spans="11:19">
      <c r="K616"/>
      <c r="L616"/>
      <c r="M616"/>
      <c r="N616"/>
      <c r="O616"/>
      <c r="P616"/>
      <c r="Q616"/>
      <c r="R616"/>
      <c r="S616"/>
    </row>
    <row r="617" spans="11:19">
      <c r="K617"/>
      <c r="L617"/>
      <c r="M617"/>
      <c r="N617"/>
      <c r="O617"/>
      <c r="P617"/>
      <c r="Q617"/>
      <c r="R617"/>
      <c r="S617"/>
    </row>
    <row r="618" spans="11:19">
      <c r="K618"/>
      <c r="L618"/>
      <c r="M618"/>
      <c r="N618"/>
      <c r="O618"/>
      <c r="P618"/>
      <c r="Q618"/>
      <c r="R618"/>
      <c r="S618"/>
    </row>
    <row r="619" spans="11:19">
      <c r="K619"/>
      <c r="L619"/>
      <c r="M619"/>
      <c r="N619"/>
      <c r="O619"/>
      <c r="P619"/>
      <c r="Q619"/>
      <c r="R619"/>
      <c r="S619"/>
    </row>
    <row r="620" spans="11:19">
      <c r="K620"/>
      <c r="L620"/>
      <c r="M620"/>
      <c r="N620"/>
      <c r="O620"/>
      <c r="P620"/>
      <c r="Q620"/>
      <c r="R620"/>
      <c r="S620"/>
    </row>
    <row r="621" spans="11:19">
      <c r="K621"/>
      <c r="L621"/>
      <c r="M621"/>
      <c r="N621"/>
      <c r="O621"/>
      <c r="P621"/>
      <c r="Q621"/>
      <c r="R621"/>
      <c r="S621"/>
    </row>
    <row r="622" spans="11:19">
      <c r="K622"/>
      <c r="L622"/>
      <c r="M622"/>
      <c r="N622"/>
      <c r="O622"/>
      <c r="P622"/>
      <c r="Q622"/>
      <c r="R622"/>
      <c r="S622"/>
    </row>
    <row r="623" spans="11:19">
      <c r="K623"/>
      <c r="L623"/>
      <c r="M623"/>
      <c r="N623"/>
      <c r="O623"/>
      <c r="P623"/>
      <c r="Q623"/>
      <c r="R623"/>
      <c r="S623"/>
    </row>
    <row r="624" spans="11:19">
      <c r="K624"/>
      <c r="L624"/>
      <c r="M624"/>
      <c r="N624"/>
      <c r="O624"/>
      <c r="P624"/>
      <c r="Q624"/>
      <c r="R624"/>
      <c r="S624"/>
    </row>
    <row r="625" spans="11:19">
      <c r="K625"/>
      <c r="L625"/>
      <c r="M625"/>
      <c r="N625"/>
      <c r="O625"/>
      <c r="P625"/>
      <c r="Q625"/>
      <c r="R625"/>
      <c r="S625"/>
    </row>
    <row r="626" spans="11:19">
      <c r="K626"/>
      <c r="L626"/>
      <c r="M626"/>
      <c r="N626"/>
      <c r="O626"/>
      <c r="P626"/>
      <c r="Q626"/>
      <c r="R626"/>
      <c r="S626"/>
    </row>
    <row r="627" spans="11:19">
      <c r="K627"/>
      <c r="L627"/>
      <c r="M627"/>
      <c r="N627"/>
      <c r="O627"/>
      <c r="P627"/>
      <c r="Q627"/>
      <c r="R627"/>
      <c r="S627"/>
    </row>
    <row r="628" spans="11:19">
      <c r="K628"/>
      <c r="L628"/>
      <c r="M628"/>
      <c r="N628"/>
      <c r="O628"/>
      <c r="P628"/>
      <c r="Q628"/>
      <c r="R628"/>
      <c r="S628"/>
    </row>
    <row r="629" spans="11:19">
      <c r="K629"/>
      <c r="L629"/>
      <c r="M629"/>
      <c r="N629"/>
      <c r="O629"/>
      <c r="P629"/>
      <c r="Q629"/>
      <c r="R629"/>
      <c r="S629"/>
    </row>
    <row r="630" spans="11:19">
      <c r="K630"/>
      <c r="L630"/>
      <c r="M630"/>
      <c r="N630"/>
      <c r="O630"/>
      <c r="P630"/>
      <c r="Q630"/>
      <c r="R630"/>
      <c r="S630"/>
    </row>
    <row r="631" spans="11:19">
      <c r="K631"/>
      <c r="L631"/>
      <c r="M631"/>
      <c r="N631"/>
      <c r="O631"/>
      <c r="P631"/>
      <c r="Q631"/>
      <c r="R631"/>
      <c r="S631"/>
    </row>
    <row r="632" spans="11:19">
      <c r="K632"/>
      <c r="L632"/>
      <c r="M632"/>
      <c r="N632"/>
      <c r="O632"/>
      <c r="P632"/>
      <c r="Q632"/>
      <c r="R632"/>
      <c r="S632"/>
    </row>
    <row r="633" spans="11:19">
      <c r="K633"/>
      <c r="L633"/>
      <c r="M633"/>
      <c r="N633"/>
      <c r="O633"/>
      <c r="P633"/>
      <c r="Q633"/>
      <c r="R633"/>
      <c r="S633"/>
    </row>
    <row r="634" spans="11:19">
      <c r="K634"/>
      <c r="L634"/>
      <c r="M634"/>
      <c r="N634"/>
      <c r="O634"/>
      <c r="P634"/>
      <c r="Q634"/>
      <c r="R634"/>
      <c r="S634"/>
    </row>
    <row r="635" spans="11:19">
      <c r="K635"/>
      <c r="L635"/>
      <c r="M635"/>
      <c r="N635"/>
      <c r="O635"/>
      <c r="P635"/>
      <c r="Q635"/>
      <c r="R635"/>
      <c r="S635"/>
    </row>
    <row r="636" spans="11:19">
      <c r="K636"/>
      <c r="L636"/>
      <c r="M636"/>
      <c r="N636"/>
      <c r="O636"/>
      <c r="P636"/>
      <c r="Q636"/>
      <c r="R636"/>
      <c r="S636"/>
    </row>
    <row r="637" spans="11:19">
      <c r="K637"/>
      <c r="L637"/>
      <c r="M637"/>
      <c r="N637"/>
      <c r="O637"/>
      <c r="P637"/>
      <c r="Q637"/>
      <c r="R637"/>
      <c r="S637"/>
    </row>
    <row r="638" spans="11:19">
      <c r="K638"/>
      <c r="L638"/>
      <c r="M638"/>
      <c r="N638"/>
      <c r="O638"/>
      <c r="P638"/>
      <c r="Q638"/>
      <c r="R638"/>
      <c r="S638"/>
    </row>
    <row r="639" spans="11:19">
      <c r="K639"/>
      <c r="L639"/>
      <c r="M639"/>
      <c r="N639"/>
      <c r="O639"/>
      <c r="P639"/>
      <c r="Q639"/>
      <c r="R639"/>
      <c r="S639"/>
    </row>
    <row r="640" spans="11:19">
      <c r="K640"/>
      <c r="L640"/>
      <c r="M640"/>
      <c r="N640"/>
      <c r="O640"/>
      <c r="P640"/>
      <c r="Q640"/>
      <c r="R640"/>
      <c r="S640"/>
    </row>
    <row r="641" spans="11:19">
      <c r="K641"/>
      <c r="L641"/>
      <c r="M641"/>
      <c r="N641"/>
      <c r="O641"/>
      <c r="P641"/>
      <c r="Q641"/>
      <c r="R641"/>
      <c r="S641"/>
    </row>
    <row r="642" spans="11:19">
      <c r="K642"/>
      <c r="L642"/>
      <c r="M642"/>
      <c r="N642"/>
      <c r="O642"/>
      <c r="P642"/>
      <c r="Q642"/>
      <c r="R642"/>
      <c r="S642"/>
    </row>
    <row r="643" spans="11:19">
      <c r="K643"/>
      <c r="L643"/>
      <c r="M643"/>
      <c r="N643"/>
      <c r="O643"/>
      <c r="P643"/>
      <c r="Q643"/>
      <c r="R643"/>
      <c r="S643"/>
    </row>
    <row r="644" spans="11:19">
      <c r="K644"/>
      <c r="L644"/>
      <c r="M644"/>
      <c r="N644"/>
      <c r="O644"/>
      <c r="P644"/>
      <c r="Q644"/>
      <c r="R644"/>
      <c r="S644"/>
    </row>
    <row r="645" spans="11:19">
      <c r="K645"/>
      <c r="L645"/>
      <c r="M645"/>
      <c r="N645"/>
      <c r="O645"/>
      <c r="P645"/>
      <c r="Q645"/>
      <c r="R645"/>
      <c r="S645"/>
    </row>
    <row r="646" spans="11:19">
      <c r="K646"/>
      <c r="L646"/>
      <c r="M646"/>
      <c r="N646"/>
      <c r="O646"/>
      <c r="P646"/>
      <c r="Q646"/>
      <c r="R646"/>
      <c r="S646"/>
    </row>
    <row r="647" spans="11:19">
      <c r="K647"/>
      <c r="L647"/>
      <c r="M647"/>
      <c r="N647"/>
      <c r="O647"/>
      <c r="P647"/>
      <c r="Q647"/>
      <c r="R647"/>
      <c r="S647"/>
    </row>
    <row r="648" spans="11:19">
      <c r="K648"/>
      <c r="L648"/>
      <c r="M648"/>
      <c r="N648"/>
      <c r="O648"/>
      <c r="P648"/>
      <c r="Q648"/>
      <c r="R648"/>
      <c r="S648"/>
    </row>
    <row r="649" spans="11:19">
      <c r="K649"/>
      <c r="L649"/>
      <c r="M649"/>
      <c r="N649"/>
      <c r="O649"/>
      <c r="P649"/>
      <c r="Q649"/>
      <c r="R649"/>
      <c r="S649"/>
    </row>
    <row r="650" spans="11:19">
      <c r="K650"/>
      <c r="L650"/>
      <c r="M650"/>
      <c r="N650"/>
      <c r="O650"/>
      <c r="P650"/>
      <c r="Q650"/>
      <c r="R650"/>
      <c r="S650"/>
    </row>
    <row r="651" spans="11:19">
      <c r="K651"/>
      <c r="L651"/>
      <c r="M651"/>
      <c r="N651"/>
      <c r="O651"/>
      <c r="P651"/>
      <c r="Q651"/>
      <c r="R651"/>
      <c r="S651"/>
    </row>
    <row r="652" spans="11:19">
      <c r="K652"/>
      <c r="L652"/>
      <c r="M652"/>
      <c r="N652"/>
      <c r="O652"/>
      <c r="P652"/>
      <c r="Q652"/>
      <c r="R652"/>
      <c r="S652"/>
    </row>
    <row r="653" spans="11:19">
      <c r="K653"/>
      <c r="L653"/>
      <c r="M653"/>
      <c r="N653"/>
      <c r="O653"/>
      <c r="P653"/>
      <c r="Q653"/>
      <c r="R653"/>
      <c r="S653"/>
    </row>
    <row r="654" spans="11:19">
      <c r="K654"/>
      <c r="L654"/>
      <c r="M654"/>
      <c r="N654"/>
      <c r="O654"/>
      <c r="P654"/>
      <c r="Q654"/>
      <c r="R654"/>
      <c r="S654"/>
    </row>
    <row r="655" spans="11:19">
      <c r="K655"/>
      <c r="L655"/>
      <c r="M655"/>
      <c r="N655"/>
      <c r="O655"/>
      <c r="P655"/>
      <c r="Q655"/>
      <c r="R655"/>
      <c r="S655"/>
    </row>
    <row r="656" spans="11:19">
      <c r="K656"/>
      <c r="L656"/>
      <c r="M656"/>
      <c r="N656"/>
      <c r="O656"/>
      <c r="P656"/>
      <c r="Q656"/>
      <c r="R656"/>
      <c r="S656"/>
    </row>
    <row r="657" spans="11:19">
      <c r="K657"/>
      <c r="L657"/>
      <c r="M657"/>
      <c r="N657"/>
      <c r="O657"/>
      <c r="P657"/>
      <c r="Q657"/>
      <c r="R657"/>
      <c r="S657"/>
    </row>
    <row r="658" spans="11:19">
      <c r="K658"/>
      <c r="L658"/>
      <c r="M658"/>
      <c r="N658"/>
      <c r="O658"/>
      <c r="P658"/>
      <c r="Q658"/>
      <c r="R658"/>
      <c r="S658"/>
    </row>
    <row r="659" spans="11:19">
      <c r="K659"/>
      <c r="L659"/>
      <c r="M659"/>
      <c r="N659"/>
      <c r="O659"/>
      <c r="P659"/>
      <c r="Q659"/>
      <c r="R659"/>
      <c r="S659"/>
    </row>
    <row r="660" spans="11:19">
      <c r="K660"/>
      <c r="L660"/>
      <c r="M660"/>
      <c r="N660"/>
      <c r="O660"/>
      <c r="P660"/>
      <c r="Q660"/>
      <c r="R660"/>
      <c r="S660"/>
    </row>
    <row r="661" spans="11:19">
      <c r="K661"/>
      <c r="L661"/>
      <c r="M661"/>
      <c r="N661"/>
      <c r="O661"/>
      <c r="P661"/>
      <c r="Q661"/>
      <c r="R661"/>
      <c r="S661"/>
    </row>
    <row r="662" spans="11:19">
      <c r="K662"/>
      <c r="L662"/>
      <c r="M662"/>
      <c r="N662"/>
      <c r="O662"/>
      <c r="P662"/>
      <c r="Q662"/>
      <c r="R662"/>
      <c r="S662"/>
    </row>
    <row r="663" spans="11:19">
      <c r="K663"/>
      <c r="L663"/>
      <c r="M663"/>
      <c r="N663"/>
      <c r="O663"/>
      <c r="P663"/>
      <c r="Q663"/>
      <c r="R663"/>
      <c r="S663"/>
    </row>
    <row r="664" spans="11:19">
      <c r="K664"/>
      <c r="L664"/>
      <c r="M664"/>
      <c r="N664"/>
      <c r="O664"/>
      <c r="P664"/>
      <c r="Q664"/>
      <c r="R664"/>
      <c r="S664"/>
    </row>
    <row r="665" spans="11:19">
      <c r="K665"/>
      <c r="L665"/>
      <c r="M665"/>
      <c r="N665"/>
      <c r="O665"/>
      <c r="P665"/>
      <c r="Q665"/>
      <c r="R665"/>
      <c r="S665"/>
    </row>
    <row r="666" spans="11:19">
      <c r="K666"/>
      <c r="L666"/>
      <c r="M666"/>
      <c r="N666"/>
      <c r="O666"/>
      <c r="P666"/>
      <c r="Q666"/>
      <c r="R666"/>
      <c r="S666"/>
    </row>
    <row r="667" spans="11:19">
      <c r="K667"/>
      <c r="L667"/>
      <c r="M667"/>
      <c r="N667"/>
      <c r="O667"/>
      <c r="P667"/>
      <c r="Q667"/>
      <c r="R667"/>
      <c r="S667"/>
    </row>
    <row r="668" spans="11:19">
      <c r="K668"/>
      <c r="L668"/>
      <c r="M668"/>
      <c r="N668"/>
      <c r="O668"/>
      <c r="P668"/>
      <c r="Q668"/>
      <c r="R668"/>
      <c r="S668"/>
    </row>
    <row r="669" spans="11:19">
      <c r="K669"/>
      <c r="L669"/>
      <c r="M669"/>
      <c r="N669"/>
      <c r="O669"/>
      <c r="P669"/>
      <c r="Q669"/>
      <c r="R669"/>
      <c r="S669"/>
    </row>
    <row r="670" spans="11:19">
      <c r="K670"/>
      <c r="L670"/>
      <c r="M670"/>
      <c r="N670"/>
      <c r="O670"/>
      <c r="P670"/>
      <c r="Q670"/>
      <c r="R670"/>
      <c r="S670"/>
    </row>
    <row r="671" spans="11:19">
      <c r="K671"/>
      <c r="L671"/>
      <c r="M671"/>
      <c r="N671"/>
      <c r="O671"/>
      <c r="P671"/>
      <c r="Q671"/>
      <c r="R671"/>
      <c r="S671"/>
    </row>
    <row r="672" spans="11:19">
      <c r="K672"/>
      <c r="L672"/>
      <c r="M672"/>
      <c r="N672"/>
      <c r="O672"/>
      <c r="P672"/>
      <c r="Q672"/>
      <c r="R672"/>
      <c r="S672"/>
    </row>
    <row r="673" spans="11:19">
      <c r="K673"/>
      <c r="L673"/>
      <c r="M673"/>
      <c r="N673"/>
      <c r="O673"/>
      <c r="P673"/>
      <c r="Q673"/>
      <c r="R673"/>
      <c r="S673"/>
    </row>
    <row r="674" spans="11:19">
      <c r="K674"/>
      <c r="L674"/>
      <c r="M674"/>
      <c r="N674"/>
      <c r="O674"/>
      <c r="P674"/>
      <c r="Q674"/>
      <c r="R674"/>
      <c r="S674"/>
    </row>
    <row r="675" spans="11:19">
      <c r="K675"/>
      <c r="L675"/>
      <c r="M675"/>
      <c r="N675"/>
      <c r="O675"/>
      <c r="P675"/>
      <c r="Q675"/>
      <c r="R675"/>
      <c r="S675"/>
    </row>
    <row r="676" spans="11:19">
      <c r="K676"/>
      <c r="L676"/>
      <c r="M676"/>
      <c r="N676"/>
      <c r="O676"/>
      <c r="P676"/>
      <c r="Q676"/>
      <c r="R676"/>
      <c r="S676"/>
    </row>
    <row r="677" spans="11:19">
      <c r="K677"/>
      <c r="L677"/>
      <c r="M677"/>
      <c r="N677"/>
      <c r="O677"/>
      <c r="P677"/>
      <c r="Q677"/>
      <c r="R677"/>
      <c r="S677"/>
    </row>
    <row r="678" spans="11:19">
      <c r="K678"/>
      <c r="L678"/>
      <c r="M678"/>
      <c r="N678"/>
      <c r="O678"/>
      <c r="P678"/>
      <c r="Q678"/>
      <c r="R678"/>
      <c r="S678"/>
    </row>
    <row r="679" spans="11:19">
      <c r="K679"/>
      <c r="L679"/>
      <c r="M679"/>
      <c r="N679"/>
      <c r="O679"/>
      <c r="P679"/>
      <c r="Q679"/>
      <c r="R679"/>
      <c r="S679"/>
    </row>
    <row r="680" spans="11:19">
      <c r="K680"/>
      <c r="L680"/>
      <c r="M680"/>
      <c r="N680"/>
      <c r="O680"/>
      <c r="P680"/>
      <c r="Q680"/>
      <c r="R680"/>
      <c r="S680"/>
    </row>
    <row r="681" spans="11:19">
      <c r="K681"/>
      <c r="L681"/>
      <c r="M681"/>
      <c r="N681"/>
      <c r="O681"/>
      <c r="P681"/>
      <c r="Q681"/>
      <c r="R681"/>
      <c r="S681"/>
    </row>
    <row r="682" spans="11:19">
      <c r="K682"/>
      <c r="L682"/>
      <c r="M682"/>
      <c r="N682"/>
      <c r="O682"/>
      <c r="P682"/>
      <c r="Q682"/>
      <c r="R682"/>
      <c r="S682"/>
    </row>
    <row r="683" spans="11:19">
      <c r="K683"/>
      <c r="L683"/>
      <c r="M683"/>
      <c r="N683"/>
      <c r="O683"/>
      <c r="P683"/>
      <c r="Q683"/>
      <c r="R683"/>
      <c r="S683"/>
    </row>
    <row r="684" spans="11:19">
      <c r="K684"/>
      <c r="L684"/>
      <c r="M684"/>
      <c r="N684"/>
      <c r="O684"/>
      <c r="P684"/>
      <c r="Q684"/>
      <c r="R684"/>
      <c r="S684"/>
    </row>
    <row r="685" spans="11:19">
      <c r="K685"/>
      <c r="L685"/>
      <c r="M685"/>
      <c r="N685"/>
      <c r="O685"/>
      <c r="P685"/>
      <c r="Q685"/>
      <c r="R685"/>
      <c r="S685"/>
    </row>
    <row r="686" spans="11:19">
      <c r="K686"/>
      <c r="L686"/>
      <c r="M686"/>
      <c r="N686"/>
      <c r="O686"/>
      <c r="P686"/>
      <c r="Q686"/>
      <c r="R686"/>
      <c r="S686"/>
    </row>
    <row r="687" spans="11:19">
      <c r="K687"/>
      <c r="L687"/>
      <c r="M687"/>
      <c r="N687"/>
      <c r="O687"/>
      <c r="P687"/>
      <c r="Q687"/>
      <c r="R687"/>
      <c r="S687"/>
    </row>
    <row r="688" spans="11:19">
      <c r="K688"/>
      <c r="L688"/>
      <c r="M688"/>
      <c r="N688"/>
      <c r="O688"/>
      <c r="P688"/>
      <c r="Q688"/>
      <c r="R688"/>
      <c r="S688"/>
    </row>
    <row r="689" spans="11:19">
      <c r="K689"/>
      <c r="L689"/>
      <c r="M689"/>
      <c r="N689"/>
      <c r="O689"/>
      <c r="P689"/>
      <c r="Q689"/>
      <c r="R689"/>
      <c r="S689"/>
    </row>
    <row r="690" spans="11:19">
      <c r="K690"/>
      <c r="L690"/>
      <c r="M690"/>
      <c r="N690"/>
      <c r="O690"/>
      <c r="P690"/>
      <c r="Q690"/>
      <c r="R690"/>
      <c r="S690"/>
    </row>
    <row r="691" spans="11:19">
      <c r="K691"/>
      <c r="L691"/>
      <c r="M691"/>
      <c r="N691"/>
      <c r="O691"/>
      <c r="P691"/>
      <c r="Q691"/>
      <c r="R691"/>
      <c r="S691"/>
    </row>
    <row r="692" spans="11:19">
      <c r="K692"/>
      <c r="L692"/>
      <c r="M692"/>
      <c r="N692"/>
      <c r="O692"/>
      <c r="P692"/>
      <c r="Q692"/>
      <c r="R692"/>
      <c r="S692"/>
    </row>
    <row r="693" spans="11:19">
      <c r="K693"/>
      <c r="L693"/>
      <c r="M693"/>
      <c r="N693"/>
      <c r="O693"/>
      <c r="P693"/>
      <c r="Q693"/>
      <c r="R693"/>
      <c r="S693"/>
    </row>
    <row r="694" spans="11:19">
      <c r="K694"/>
      <c r="L694"/>
      <c r="M694"/>
      <c r="N694"/>
      <c r="O694"/>
      <c r="P694"/>
      <c r="Q694"/>
      <c r="R694"/>
      <c r="S694"/>
    </row>
    <row r="695" spans="11:19">
      <c r="K695"/>
      <c r="L695"/>
      <c r="M695"/>
      <c r="N695"/>
      <c r="O695"/>
      <c r="P695"/>
      <c r="Q695"/>
      <c r="R695"/>
      <c r="S695"/>
    </row>
    <row r="696" spans="11:19">
      <c r="K696"/>
      <c r="L696"/>
      <c r="M696"/>
      <c r="N696"/>
      <c r="O696"/>
      <c r="P696"/>
      <c r="Q696"/>
      <c r="R696"/>
      <c r="S696"/>
    </row>
    <row r="697" spans="11:19">
      <c r="K697"/>
      <c r="L697"/>
      <c r="M697"/>
      <c r="N697"/>
      <c r="O697"/>
      <c r="P697"/>
      <c r="Q697"/>
      <c r="R697"/>
      <c r="S697"/>
    </row>
    <row r="698" spans="11:19">
      <c r="K698"/>
      <c r="L698"/>
      <c r="M698"/>
      <c r="N698"/>
      <c r="O698"/>
      <c r="P698"/>
      <c r="Q698"/>
      <c r="R698"/>
      <c r="S698"/>
    </row>
    <row r="699" spans="11:19">
      <c r="K699"/>
      <c r="L699"/>
      <c r="M699"/>
      <c r="N699"/>
      <c r="O699"/>
      <c r="P699"/>
      <c r="Q699"/>
      <c r="R699"/>
      <c r="S699"/>
    </row>
    <row r="700" spans="11:19">
      <c r="K700"/>
      <c r="L700"/>
      <c r="M700"/>
      <c r="N700"/>
      <c r="O700"/>
      <c r="P700"/>
      <c r="Q700"/>
      <c r="R700"/>
      <c r="S700"/>
    </row>
    <row r="701" spans="11:19">
      <c r="K701"/>
      <c r="L701"/>
      <c r="M701"/>
      <c r="N701"/>
      <c r="O701"/>
      <c r="P701"/>
      <c r="Q701"/>
      <c r="R701"/>
      <c r="S701"/>
    </row>
    <row r="702" spans="11:19">
      <c r="K702"/>
      <c r="L702"/>
      <c r="M702"/>
      <c r="N702"/>
      <c r="O702"/>
      <c r="P702"/>
      <c r="Q702"/>
      <c r="R702"/>
      <c r="S702"/>
    </row>
    <row r="703" spans="11:19">
      <c r="K703"/>
      <c r="L703"/>
      <c r="M703"/>
      <c r="N703"/>
      <c r="O703"/>
      <c r="P703"/>
      <c r="Q703"/>
      <c r="R703"/>
      <c r="S703"/>
    </row>
    <row r="704" spans="11:19">
      <c r="K704"/>
      <c r="L704"/>
      <c r="M704"/>
      <c r="N704"/>
      <c r="O704"/>
      <c r="P704"/>
      <c r="Q704"/>
      <c r="R704"/>
      <c r="S704"/>
    </row>
    <row r="705" spans="11:19">
      <c r="K705"/>
      <c r="L705"/>
      <c r="M705"/>
      <c r="N705"/>
      <c r="O705"/>
      <c r="P705"/>
      <c r="Q705"/>
      <c r="R705"/>
      <c r="S705"/>
    </row>
    <row r="706" spans="11:19">
      <c r="K706"/>
      <c r="L706"/>
      <c r="M706"/>
      <c r="N706"/>
      <c r="O706"/>
      <c r="P706"/>
      <c r="Q706"/>
      <c r="R706"/>
      <c r="S706"/>
    </row>
    <row r="707" spans="11:19">
      <c r="K707"/>
      <c r="L707"/>
      <c r="M707"/>
      <c r="N707"/>
      <c r="O707"/>
      <c r="P707"/>
      <c r="Q707"/>
      <c r="R707"/>
      <c r="S707"/>
    </row>
    <row r="708" spans="11:19">
      <c r="K708"/>
      <c r="L708"/>
      <c r="M708"/>
      <c r="N708"/>
      <c r="O708"/>
      <c r="P708"/>
      <c r="Q708"/>
      <c r="R708"/>
      <c r="S708"/>
    </row>
    <row r="709" spans="11:19">
      <c r="K709"/>
      <c r="L709"/>
      <c r="M709"/>
      <c r="N709"/>
      <c r="O709"/>
      <c r="P709"/>
      <c r="Q709"/>
      <c r="R709"/>
      <c r="S709"/>
    </row>
    <row r="710" spans="11:19">
      <c r="K710"/>
      <c r="L710"/>
      <c r="M710"/>
      <c r="N710"/>
      <c r="O710"/>
      <c r="P710"/>
      <c r="Q710"/>
      <c r="R710"/>
      <c r="S710"/>
    </row>
    <row r="711" spans="11:19">
      <c r="K711"/>
      <c r="L711"/>
      <c r="M711"/>
      <c r="N711"/>
      <c r="O711"/>
      <c r="P711"/>
      <c r="Q711"/>
      <c r="R711"/>
      <c r="S711"/>
    </row>
    <row r="712" spans="11:19">
      <c r="K712"/>
      <c r="L712"/>
      <c r="M712"/>
      <c r="N712"/>
      <c r="O712"/>
      <c r="P712"/>
      <c r="Q712"/>
      <c r="R712"/>
      <c r="S712"/>
    </row>
    <row r="713" spans="11:19">
      <c r="K713"/>
      <c r="L713"/>
      <c r="M713"/>
      <c r="N713"/>
      <c r="O713"/>
      <c r="P713"/>
      <c r="Q713"/>
      <c r="R713"/>
      <c r="S713"/>
    </row>
    <row r="714" spans="11:19">
      <c r="K714"/>
      <c r="L714"/>
      <c r="M714"/>
      <c r="N714"/>
      <c r="O714"/>
      <c r="P714"/>
      <c r="Q714"/>
      <c r="R714"/>
      <c r="S714"/>
    </row>
    <row r="715" spans="11:19">
      <c r="K715"/>
      <c r="L715"/>
      <c r="M715"/>
      <c r="N715"/>
      <c r="O715"/>
      <c r="P715"/>
      <c r="Q715"/>
      <c r="R715"/>
      <c r="S715"/>
    </row>
    <row r="716" spans="11:19">
      <c r="K716"/>
      <c r="L716"/>
      <c r="M716"/>
      <c r="N716"/>
      <c r="O716"/>
      <c r="P716"/>
      <c r="Q716"/>
      <c r="R716"/>
      <c r="S716"/>
    </row>
    <row r="717" spans="11:19">
      <c r="K717"/>
      <c r="L717"/>
      <c r="M717"/>
      <c r="N717"/>
      <c r="O717"/>
      <c r="P717"/>
      <c r="Q717"/>
      <c r="R717"/>
      <c r="S717"/>
    </row>
    <row r="718" spans="11:19">
      <c r="K718"/>
      <c r="L718"/>
      <c r="M718"/>
      <c r="N718"/>
      <c r="O718"/>
      <c r="P718"/>
      <c r="Q718"/>
      <c r="R718"/>
      <c r="S718"/>
    </row>
    <row r="719" spans="11:19">
      <c r="K719"/>
      <c r="L719"/>
      <c r="M719"/>
      <c r="N719"/>
      <c r="O719"/>
      <c r="P719"/>
      <c r="Q719"/>
      <c r="R719"/>
      <c r="S719"/>
    </row>
    <row r="720" spans="11:19">
      <c r="K720"/>
      <c r="L720"/>
      <c r="M720"/>
      <c r="N720"/>
      <c r="O720"/>
      <c r="P720"/>
      <c r="Q720"/>
      <c r="R720"/>
      <c r="S720"/>
    </row>
    <row r="721" spans="11:19">
      <c r="K721"/>
      <c r="L721"/>
      <c r="M721"/>
      <c r="N721"/>
      <c r="O721"/>
      <c r="P721"/>
      <c r="Q721"/>
      <c r="R721"/>
      <c r="S721"/>
    </row>
    <row r="722" spans="11:19">
      <c r="K722"/>
      <c r="L722"/>
      <c r="M722"/>
      <c r="N722"/>
      <c r="O722"/>
      <c r="P722"/>
      <c r="Q722"/>
      <c r="R722"/>
      <c r="S722"/>
    </row>
    <row r="723" spans="11:19">
      <c r="K723"/>
      <c r="L723"/>
      <c r="M723"/>
      <c r="N723"/>
      <c r="O723"/>
      <c r="P723"/>
      <c r="Q723"/>
      <c r="R723"/>
      <c r="S723"/>
    </row>
    <row r="724" spans="11:19">
      <c r="K724"/>
      <c r="L724"/>
      <c r="M724"/>
      <c r="N724"/>
      <c r="O724"/>
      <c r="P724"/>
      <c r="Q724"/>
      <c r="R724"/>
      <c r="S724"/>
    </row>
    <row r="725" spans="11:19">
      <c r="K725"/>
      <c r="L725"/>
      <c r="M725"/>
      <c r="N725"/>
      <c r="O725"/>
      <c r="P725"/>
      <c r="Q725"/>
      <c r="R725"/>
      <c r="S725"/>
    </row>
    <row r="726" spans="11:19">
      <c r="K726"/>
      <c r="L726"/>
      <c r="M726"/>
      <c r="N726"/>
      <c r="O726"/>
      <c r="P726"/>
      <c r="Q726"/>
      <c r="R726"/>
      <c r="S726"/>
    </row>
    <row r="727" spans="11:19">
      <c r="K727"/>
      <c r="L727"/>
      <c r="M727"/>
      <c r="N727"/>
      <c r="O727"/>
      <c r="P727"/>
      <c r="Q727"/>
      <c r="R727"/>
      <c r="S727"/>
    </row>
    <row r="728" spans="11:19">
      <c r="K728"/>
      <c r="L728"/>
      <c r="M728"/>
      <c r="N728"/>
      <c r="O728"/>
      <c r="P728"/>
      <c r="Q728"/>
      <c r="R728"/>
      <c r="S728"/>
    </row>
    <row r="729" spans="11:19">
      <c r="K729"/>
      <c r="L729"/>
      <c r="M729"/>
      <c r="N729"/>
      <c r="O729"/>
      <c r="P729"/>
      <c r="Q729"/>
      <c r="R729"/>
      <c r="S729"/>
    </row>
    <row r="730" spans="11:19">
      <c r="K730"/>
      <c r="L730"/>
      <c r="M730"/>
      <c r="N730"/>
      <c r="O730"/>
      <c r="P730"/>
      <c r="Q730"/>
      <c r="R730"/>
      <c r="S730"/>
    </row>
    <row r="731" spans="11:19">
      <c r="K731"/>
      <c r="L731"/>
      <c r="M731"/>
      <c r="N731"/>
      <c r="O731"/>
      <c r="P731"/>
      <c r="Q731"/>
      <c r="R731"/>
      <c r="S731"/>
    </row>
    <row r="732" spans="11:19">
      <c r="K732"/>
      <c r="L732"/>
      <c r="M732"/>
      <c r="N732"/>
      <c r="O732"/>
      <c r="P732"/>
      <c r="Q732"/>
      <c r="R732"/>
      <c r="S732"/>
    </row>
    <row r="733" spans="11:19">
      <c r="K733"/>
      <c r="L733"/>
      <c r="M733"/>
      <c r="N733"/>
      <c r="O733"/>
      <c r="P733"/>
      <c r="Q733"/>
      <c r="R733"/>
      <c r="S733"/>
    </row>
    <row r="734" spans="11:19">
      <c r="K734"/>
      <c r="L734"/>
      <c r="M734"/>
      <c r="N734"/>
      <c r="O734"/>
      <c r="P734"/>
      <c r="Q734"/>
      <c r="R734"/>
      <c r="S734"/>
    </row>
    <row r="735" spans="11:19">
      <c r="K735"/>
      <c r="L735"/>
      <c r="M735"/>
      <c r="N735"/>
      <c r="O735"/>
      <c r="P735"/>
      <c r="Q735"/>
      <c r="R735"/>
      <c r="S735"/>
    </row>
    <row r="736" spans="11:19">
      <c r="K736"/>
      <c r="L736"/>
      <c r="M736"/>
      <c r="N736"/>
      <c r="O736"/>
      <c r="P736"/>
      <c r="Q736"/>
      <c r="R736"/>
      <c r="S736"/>
    </row>
    <row r="737" spans="11:19">
      <c r="K737"/>
      <c r="L737"/>
      <c r="M737"/>
      <c r="N737"/>
      <c r="O737"/>
      <c r="P737"/>
      <c r="Q737"/>
      <c r="R737"/>
      <c r="S737"/>
    </row>
    <row r="738" spans="11:19">
      <c r="K738"/>
      <c r="L738"/>
      <c r="M738"/>
      <c r="N738"/>
      <c r="O738"/>
      <c r="P738"/>
      <c r="Q738"/>
      <c r="R738"/>
      <c r="S738"/>
    </row>
    <row r="739" spans="11:19">
      <c r="K739"/>
      <c r="L739"/>
      <c r="M739"/>
      <c r="N739"/>
      <c r="O739"/>
      <c r="P739"/>
      <c r="Q739"/>
      <c r="R739"/>
      <c r="S739"/>
    </row>
    <row r="740" spans="11:19">
      <c r="K740"/>
      <c r="L740"/>
      <c r="M740"/>
      <c r="N740"/>
      <c r="O740"/>
      <c r="P740"/>
      <c r="Q740"/>
      <c r="R740"/>
      <c r="S740"/>
    </row>
    <row r="741" spans="11:19">
      <c r="K741"/>
      <c r="L741"/>
      <c r="M741"/>
      <c r="N741"/>
      <c r="O741"/>
      <c r="P741"/>
      <c r="Q741"/>
      <c r="R741"/>
      <c r="S741"/>
    </row>
    <row r="742" spans="11:19">
      <c r="K742"/>
      <c r="L742"/>
      <c r="M742"/>
      <c r="N742"/>
      <c r="O742"/>
      <c r="P742"/>
      <c r="Q742"/>
      <c r="R742"/>
      <c r="S742"/>
    </row>
    <row r="743" spans="11:19">
      <c r="K743"/>
      <c r="L743"/>
      <c r="M743"/>
      <c r="N743"/>
      <c r="O743"/>
      <c r="P743"/>
      <c r="Q743"/>
      <c r="R743"/>
      <c r="S743"/>
    </row>
    <row r="744" spans="11:19">
      <c r="K744"/>
      <c r="L744"/>
      <c r="M744"/>
      <c r="N744"/>
      <c r="O744"/>
      <c r="P744"/>
      <c r="Q744"/>
      <c r="R744"/>
      <c r="S744"/>
    </row>
    <row r="745" spans="11:19">
      <c r="K745"/>
      <c r="L745"/>
      <c r="M745"/>
      <c r="N745"/>
      <c r="O745"/>
      <c r="P745"/>
      <c r="Q745"/>
      <c r="R745"/>
      <c r="S745"/>
    </row>
    <row r="746" spans="11:19">
      <c r="K746"/>
      <c r="L746"/>
      <c r="M746"/>
      <c r="N746"/>
      <c r="O746"/>
      <c r="P746"/>
      <c r="Q746"/>
      <c r="R746"/>
      <c r="S746"/>
    </row>
    <row r="747" spans="11:19">
      <c r="K747"/>
      <c r="L747"/>
      <c r="M747"/>
      <c r="N747"/>
      <c r="O747"/>
      <c r="P747"/>
      <c r="Q747"/>
      <c r="R747"/>
      <c r="S747"/>
    </row>
    <row r="748" spans="11:19">
      <c r="K748"/>
      <c r="L748"/>
      <c r="M748"/>
      <c r="N748"/>
      <c r="O748"/>
      <c r="P748"/>
      <c r="Q748"/>
      <c r="R748"/>
      <c r="S748"/>
    </row>
    <row r="749" spans="11:19">
      <c r="K749"/>
      <c r="L749"/>
      <c r="M749"/>
      <c r="N749"/>
      <c r="O749"/>
      <c r="P749"/>
      <c r="Q749"/>
      <c r="R749"/>
      <c r="S749"/>
    </row>
    <row r="750" spans="11:19">
      <c r="K750"/>
      <c r="L750"/>
      <c r="M750"/>
      <c r="N750"/>
      <c r="O750"/>
      <c r="P750"/>
      <c r="Q750"/>
      <c r="R750"/>
      <c r="S750"/>
    </row>
    <row r="751" spans="11:19">
      <c r="K751"/>
      <c r="L751"/>
      <c r="M751"/>
      <c r="N751"/>
      <c r="O751"/>
      <c r="P751"/>
      <c r="Q751"/>
      <c r="R751"/>
      <c r="S751"/>
    </row>
    <row r="752" spans="11:19">
      <c r="K752"/>
      <c r="L752"/>
      <c r="M752"/>
      <c r="N752"/>
      <c r="O752"/>
      <c r="P752"/>
      <c r="Q752"/>
      <c r="R752"/>
      <c r="S752"/>
    </row>
    <row r="753" spans="11:19">
      <c r="K753"/>
      <c r="L753"/>
      <c r="M753"/>
      <c r="N753"/>
      <c r="O753"/>
      <c r="P753"/>
      <c r="Q753"/>
      <c r="R753"/>
      <c r="S753"/>
    </row>
    <row r="754" spans="11:19">
      <c r="K754"/>
      <c r="L754"/>
      <c r="M754"/>
      <c r="N754"/>
      <c r="O754"/>
      <c r="P754"/>
      <c r="Q754"/>
      <c r="R754"/>
      <c r="S754"/>
    </row>
    <row r="755" spans="11:19">
      <c r="K755"/>
      <c r="L755"/>
      <c r="M755"/>
      <c r="N755"/>
      <c r="O755"/>
      <c r="P755"/>
      <c r="Q755"/>
      <c r="R755"/>
      <c r="S755"/>
    </row>
    <row r="756" spans="11:19">
      <c r="K756"/>
      <c r="L756"/>
      <c r="M756"/>
      <c r="N756"/>
      <c r="O756"/>
      <c r="P756"/>
      <c r="Q756"/>
      <c r="R756"/>
      <c r="S756"/>
    </row>
    <row r="757" spans="11:19">
      <c r="K757"/>
      <c r="L757"/>
      <c r="M757"/>
      <c r="N757"/>
      <c r="O757"/>
      <c r="P757"/>
      <c r="Q757"/>
      <c r="R757"/>
      <c r="S757"/>
    </row>
    <row r="758" spans="11:19">
      <c r="K758"/>
      <c r="L758"/>
      <c r="M758"/>
      <c r="N758"/>
      <c r="O758"/>
      <c r="P758"/>
      <c r="Q758"/>
      <c r="R758"/>
      <c r="S758"/>
    </row>
    <row r="759" spans="11:19">
      <c r="K759"/>
      <c r="L759"/>
      <c r="M759"/>
      <c r="N759"/>
      <c r="O759"/>
      <c r="P759"/>
      <c r="Q759"/>
      <c r="R759"/>
      <c r="S759"/>
    </row>
    <row r="760" spans="11:19">
      <c r="K760"/>
      <c r="L760"/>
      <c r="M760"/>
      <c r="N760"/>
      <c r="O760"/>
      <c r="P760"/>
      <c r="Q760"/>
      <c r="R760"/>
      <c r="S760"/>
    </row>
    <row r="761" spans="11:19">
      <c r="K761"/>
      <c r="L761"/>
      <c r="M761"/>
      <c r="N761"/>
      <c r="O761"/>
      <c r="P761"/>
      <c r="Q761"/>
      <c r="R761"/>
      <c r="S761"/>
    </row>
    <row r="762" spans="11:19">
      <c r="K762"/>
      <c r="L762"/>
      <c r="M762"/>
      <c r="N762"/>
      <c r="O762"/>
      <c r="P762"/>
      <c r="Q762"/>
      <c r="R762"/>
      <c r="S762"/>
    </row>
    <row r="763" spans="11:19">
      <c r="K763"/>
      <c r="L763"/>
      <c r="M763"/>
      <c r="N763"/>
      <c r="O763"/>
      <c r="P763"/>
      <c r="Q763"/>
      <c r="R763"/>
      <c r="S763"/>
    </row>
    <row r="764" spans="11:19">
      <c r="K764"/>
      <c r="L764"/>
      <c r="M764"/>
      <c r="N764"/>
      <c r="O764"/>
      <c r="P764"/>
      <c r="Q764"/>
      <c r="R764"/>
      <c r="S764"/>
    </row>
    <row r="765" spans="11:19">
      <c r="K765"/>
      <c r="L765"/>
      <c r="M765"/>
      <c r="N765"/>
      <c r="O765"/>
      <c r="P765"/>
      <c r="Q765"/>
      <c r="R765"/>
      <c r="S765"/>
    </row>
    <row r="766" spans="11:19">
      <c r="K766"/>
      <c r="L766"/>
      <c r="M766"/>
      <c r="N766"/>
      <c r="O766"/>
      <c r="P766"/>
      <c r="Q766"/>
      <c r="R766"/>
      <c r="S766"/>
    </row>
    <row r="767" spans="11:19">
      <c r="K767"/>
      <c r="L767"/>
      <c r="M767"/>
      <c r="N767"/>
      <c r="O767"/>
      <c r="P767"/>
      <c r="Q767"/>
      <c r="R767"/>
      <c r="S767"/>
    </row>
    <row r="768" spans="11:19">
      <c r="K768"/>
      <c r="L768"/>
      <c r="M768"/>
      <c r="N768"/>
      <c r="O768"/>
      <c r="P768"/>
      <c r="Q768"/>
      <c r="R768"/>
      <c r="S768"/>
    </row>
    <row r="769" spans="11:19">
      <c r="K769"/>
      <c r="L769"/>
      <c r="M769"/>
      <c r="N769"/>
      <c r="O769"/>
      <c r="P769"/>
      <c r="Q769"/>
      <c r="R769"/>
      <c r="S769"/>
    </row>
    <row r="770" spans="11:19">
      <c r="K770"/>
      <c r="L770"/>
      <c r="M770"/>
      <c r="N770"/>
      <c r="O770"/>
      <c r="P770"/>
      <c r="Q770"/>
      <c r="R770"/>
      <c r="S770"/>
    </row>
    <row r="771" spans="11:19">
      <c r="K771"/>
      <c r="L771"/>
      <c r="M771"/>
      <c r="N771"/>
      <c r="O771"/>
      <c r="P771"/>
      <c r="Q771"/>
      <c r="R771"/>
      <c r="S771"/>
    </row>
    <row r="772" spans="11:19">
      <c r="K772"/>
      <c r="L772"/>
      <c r="M772"/>
      <c r="N772"/>
      <c r="O772"/>
      <c r="P772"/>
      <c r="Q772"/>
      <c r="R772"/>
      <c r="S772"/>
    </row>
    <row r="773" spans="11:19">
      <c r="K773"/>
      <c r="L773"/>
      <c r="M773"/>
      <c r="N773"/>
      <c r="O773"/>
      <c r="P773"/>
      <c r="Q773"/>
      <c r="R773"/>
      <c r="S773"/>
    </row>
    <row r="774" spans="11:19">
      <c r="K774"/>
      <c r="L774"/>
      <c r="M774"/>
      <c r="N774"/>
      <c r="O774"/>
      <c r="P774"/>
      <c r="Q774"/>
      <c r="R774"/>
      <c r="S774"/>
    </row>
    <row r="775" spans="11:19">
      <c r="K775"/>
      <c r="L775"/>
      <c r="M775"/>
      <c r="N775"/>
      <c r="O775"/>
      <c r="P775"/>
      <c r="Q775"/>
      <c r="R775"/>
      <c r="S775"/>
    </row>
    <row r="776" spans="11:19">
      <c r="K776"/>
      <c r="L776"/>
      <c r="M776"/>
      <c r="N776"/>
      <c r="O776"/>
      <c r="P776"/>
      <c r="Q776"/>
      <c r="R776"/>
      <c r="S776"/>
    </row>
    <row r="777" spans="11:19">
      <c r="K777"/>
      <c r="L777"/>
      <c r="M777"/>
      <c r="N777"/>
      <c r="O777"/>
      <c r="P777"/>
      <c r="Q777"/>
      <c r="R777"/>
      <c r="S777"/>
    </row>
    <row r="778" spans="11:19">
      <c r="K778"/>
      <c r="L778"/>
      <c r="M778"/>
      <c r="N778"/>
      <c r="O778"/>
      <c r="P778"/>
      <c r="Q778"/>
      <c r="R778"/>
      <c r="S778"/>
    </row>
    <row r="779" spans="11:19">
      <c r="K779"/>
      <c r="L779"/>
      <c r="M779"/>
      <c r="N779"/>
      <c r="O779"/>
      <c r="P779"/>
      <c r="Q779"/>
      <c r="R779"/>
      <c r="S779"/>
    </row>
    <row r="780" spans="11:19">
      <c r="K780"/>
      <c r="L780"/>
      <c r="M780"/>
      <c r="N780"/>
      <c r="O780"/>
      <c r="P780"/>
      <c r="Q780"/>
      <c r="R780"/>
      <c r="S780"/>
    </row>
    <row r="781" spans="11:19">
      <c r="K781"/>
      <c r="L781"/>
      <c r="M781"/>
      <c r="N781"/>
      <c r="O781"/>
      <c r="P781"/>
      <c r="Q781"/>
      <c r="R781"/>
      <c r="S781"/>
    </row>
    <row r="782" spans="11:19">
      <c r="K782"/>
      <c r="L782"/>
      <c r="M782"/>
      <c r="N782"/>
      <c r="O782"/>
      <c r="P782"/>
      <c r="Q782"/>
      <c r="R782"/>
      <c r="S782"/>
    </row>
    <row r="783" spans="11:19">
      <c r="K783"/>
      <c r="L783"/>
      <c r="M783"/>
      <c r="N783"/>
      <c r="O783"/>
      <c r="P783"/>
      <c r="Q783"/>
      <c r="R783"/>
      <c r="S783"/>
    </row>
    <row r="784" spans="11:19">
      <c r="K784"/>
      <c r="L784"/>
      <c r="M784"/>
      <c r="N784"/>
      <c r="O784"/>
      <c r="P784"/>
      <c r="Q784"/>
      <c r="R784"/>
      <c r="S784"/>
    </row>
    <row r="785" spans="11:19">
      <c r="K785"/>
      <c r="L785"/>
      <c r="M785"/>
      <c r="N785"/>
      <c r="O785"/>
      <c r="P785"/>
      <c r="Q785"/>
      <c r="R785"/>
      <c r="S785"/>
    </row>
    <row r="786" spans="11:19">
      <c r="K786"/>
      <c r="L786"/>
      <c r="M786"/>
      <c r="N786"/>
      <c r="O786"/>
      <c r="P786"/>
      <c r="Q786"/>
      <c r="R786"/>
      <c r="S786"/>
    </row>
    <row r="787" spans="11:19">
      <c r="K787"/>
      <c r="L787"/>
      <c r="M787"/>
      <c r="N787"/>
      <c r="O787"/>
      <c r="P787"/>
      <c r="Q787"/>
      <c r="R787"/>
      <c r="S787"/>
    </row>
    <row r="788" spans="11:19">
      <c r="K788"/>
      <c r="L788"/>
      <c r="M788"/>
      <c r="N788"/>
      <c r="O788"/>
      <c r="P788"/>
      <c r="Q788"/>
      <c r="R788"/>
      <c r="S788"/>
    </row>
    <row r="789" spans="11:19">
      <c r="K789"/>
      <c r="L789"/>
      <c r="M789"/>
      <c r="N789"/>
      <c r="O789"/>
      <c r="P789"/>
      <c r="Q789"/>
      <c r="R789"/>
      <c r="S789"/>
    </row>
    <row r="790" spans="11:19">
      <c r="K790"/>
      <c r="L790"/>
      <c r="M790"/>
      <c r="N790"/>
      <c r="O790"/>
      <c r="P790"/>
      <c r="Q790"/>
      <c r="R790"/>
      <c r="S790"/>
    </row>
    <row r="791" spans="11:19">
      <c r="K791"/>
      <c r="L791"/>
      <c r="M791"/>
      <c r="N791"/>
      <c r="O791"/>
      <c r="P791"/>
      <c r="Q791"/>
      <c r="R791"/>
      <c r="S791"/>
    </row>
    <row r="792" spans="11:19">
      <c r="K792"/>
      <c r="L792"/>
      <c r="M792"/>
      <c r="N792"/>
      <c r="O792"/>
      <c r="P792"/>
      <c r="Q792"/>
      <c r="R792"/>
      <c r="S792"/>
    </row>
    <row r="793" spans="11:19">
      <c r="K793"/>
      <c r="L793"/>
      <c r="M793"/>
      <c r="N793"/>
      <c r="O793"/>
      <c r="P793"/>
      <c r="Q793"/>
      <c r="R793"/>
      <c r="S793"/>
    </row>
    <row r="794" spans="11:19">
      <c r="K794"/>
      <c r="L794"/>
      <c r="M794"/>
      <c r="N794"/>
      <c r="O794"/>
      <c r="P794"/>
      <c r="Q794"/>
      <c r="R794"/>
      <c r="S794"/>
    </row>
    <row r="795" spans="11:19">
      <c r="K795"/>
      <c r="L795"/>
      <c r="M795"/>
      <c r="N795"/>
      <c r="O795"/>
      <c r="P795"/>
      <c r="Q795"/>
      <c r="R795"/>
      <c r="S795"/>
    </row>
    <row r="796" spans="11:19">
      <c r="K796"/>
      <c r="L796"/>
      <c r="M796"/>
      <c r="N796"/>
      <c r="O796"/>
      <c r="P796"/>
      <c r="Q796"/>
      <c r="R796"/>
      <c r="S796"/>
    </row>
    <row r="797" spans="11:19">
      <c r="K797"/>
      <c r="L797"/>
      <c r="M797"/>
      <c r="N797"/>
      <c r="O797"/>
      <c r="P797"/>
      <c r="Q797"/>
      <c r="R797"/>
      <c r="S797"/>
    </row>
    <row r="798" spans="11:19">
      <c r="K798"/>
      <c r="L798"/>
      <c r="M798"/>
      <c r="N798"/>
      <c r="O798"/>
      <c r="P798"/>
      <c r="Q798"/>
      <c r="R798"/>
      <c r="S798"/>
    </row>
    <row r="799" spans="11:19">
      <c r="K799"/>
      <c r="L799"/>
      <c r="M799"/>
      <c r="N799"/>
      <c r="O799"/>
      <c r="P799"/>
      <c r="Q799"/>
      <c r="R799"/>
      <c r="S799"/>
    </row>
    <row r="800" spans="11:19">
      <c r="K800"/>
      <c r="L800"/>
      <c r="M800"/>
      <c r="N800"/>
      <c r="O800"/>
      <c r="P800"/>
      <c r="Q800"/>
      <c r="R800"/>
      <c r="S800"/>
    </row>
    <row r="801" spans="11:19">
      <c r="K801"/>
      <c r="L801"/>
      <c r="M801"/>
      <c r="N801"/>
      <c r="O801"/>
      <c r="P801"/>
      <c r="Q801"/>
      <c r="R801"/>
      <c r="S801"/>
    </row>
    <row r="802" spans="11:19">
      <c r="K802"/>
      <c r="L802"/>
      <c r="M802"/>
      <c r="N802"/>
      <c r="O802"/>
      <c r="P802"/>
      <c r="Q802"/>
      <c r="R802"/>
      <c r="S802"/>
    </row>
    <row r="803" spans="11:19">
      <c r="K803"/>
      <c r="L803"/>
      <c r="M803"/>
      <c r="N803"/>
      <c r="O803"/>
      <c r="P803"/>
      <c r="Q803"/>
      <c r="R803"/>
      <c r="S803"/>
    </row>
    <row r="804" spans="11:19">
      <c r="K804"/>
      <c r="L804"/>
      <c r="M804"/>
      <c r="N804"/>
      <c r="O804"/>
      <c r="P804"/>
      <c r="Q804"/>
      <c r="R804"/>
      <c r="S804"/>
    </row>
    <row r="805" spans="11:19">
      <c r="K805"/>
      <c r="L805"/>
      <c r="M805"/>
      <c r="N805"/>
      <c r="O805"/>
      <c r="P805"/>
      <c r="Q805"/>
      <c r="R805"/>
      <c r="S805"/>
    </row>
    <row r="806" spans="11:19">
      <c r="K806"/>
      <c r="L806"/>
      <c r="M806"/>
      <c r="N806"/>
      <c r="O806"/>
      <c r="P806"/>
      <c r="Q806"/>
      <c r="R806"/>
      <c r="S806"/>
    </row>
    <row r="807" spans="11:19">
      <c r="K807"/>
      <c r="L807"/>
      <c r="M807"/>
      <c r="N807"/>
      <c r="O807"/>
      <c r="P807"/>
      <c r="Q807"/>
      <c r="R807"/>
      <c r="S807"/>
    </row>
    <row r="808" spans="11:19">
      <c r="K808"/>
      <c r="L808"/>
      <c r="M808"/>
      <c r="N808"/>
      <c r="O808"/>
      <c r="P808"/>
      <c r="Q808"/>
      <c r="R808"/>
      <c r="S808"/>
    </row>
    <row r="809" spans="11:19">
      <c r="K809"/>
      <c r="L809"/>
      <c r="M809"/>
      <c r="N809"/>
      <c r="O809"/>
      <c r="P809"/>
      <c r="Q809"/>
      <c r="R809"/>
      <c r="S809"/>
    </row>
    <row r="810" spans="11:19">
      <c r="K810"/>
      <c r="L810"/>
      <c r="M810"/>
      <c r="N810"/>
      <c r="O810"/>
      <c r="P810"/>
      <c r="Q810"/>
      <c r="R810"/>
      <c r="S810"/>
    </row>
    <row r="811" spans="11:19">
      <c r="K811"/>
      <c r="L811"/>
      <c r="M811"/>
      <c r="N811"/>
      <c r="O811"/>
      <c r="P811"/>
      <c r="Q811"/>
      <c r="R811"/>
      <c r="S811"/>
    </row>
    <row r="812" spans="11:19">
      <c r="K812"/>
      <c r="L812"/>
      <c r="M812"/>
      <c r="N812"/>
      <c r="O812"/>
      <c r="P812"/>
      <c r="Q812"/>
      <c r="R812"/>
      <c r="S812"/>
    </row>
    <row r="813" spans="11:19">
      <c r="K813"/>
      <c r="L813"/>
      <c r="M813"/>
      <c r="N813"/>
      <c r="O813"/>
      <c r="P813"/>
      <c r="Q813"/>
      <c r="R813"/>
      <c r="S813"/>
    </row>
    <row r="814" spans="11:19">
      <c r="K814"/>
      <c r="L814"/>
      <c r="M814"/>
      <c r="N814"/>
      <c r="O814"/>
      <c r="P814"/>
      <c r="Q814"/>
      <c r="R814"/>
      <c r="S814"/>
    </row>
    <row r="815" spans="11:19">
      <c r="K815"/>
      <c r="L815"/>
      <c r="M815"/>
      <c r="N815"/>
      <c r="O815"/>
      <c r="P815"/>
      <c r="Q815"/>
      <c r="R815"/>
      <c r="S815"/>
    </row>
    <row r="816" spans="11:19">
      <c r="K816"/>
      <c r="L816"/>
      <c r="M816"/>
      <c r="N816"/>
      <c r="O816"/>
      <c r="P816"/>
      <c r="Q816"/>
      <c r="R816"/>
      <c r="S816"/>
    </row>
    <row r="817" spans="11:19">
      <c r="K817"/>
      <c r="L817"/>
      <c r="M817"/>
      <c r="N817"/>
      <c r="O817"/>
      <c r="P817"/>
      <c r="Q817"/>
      <c r="R817"/>
      <c r="S817"/>
    </row>
    <row r="818" spans="11:19">
      <c r="K818"/>
      <c r="L818"/>
      <c r="M818"/>
      <c r="N818"/>
      <c r="O818"/>
      <c r="P818"/>
      <c r="Q818"/>
      <c r="R818"/>
      <c r="S818"/>
    </row>
    <row r="819" spans="11:19">
      <c r="K819"/>
      <c r="L819"/>
      <c r="M819"/>
      <c r="N819"/>
      <c r="O819"/>
      <c r="P819"/>
      <c r="Q819"/>
      <c r="R819"/>
      <c r="S819"/>
    </row>
    <row r="820" spans="11:19">
      <c r="K820"/>
      <c r="L820"/>
      <c r="M820"/>
      <c r="N820"/>
      <c r="O820"/>
      <c r="P820"/>
      <c r="Q820"/>
      <c r="R820"/>
      <c r="S820"/>
    </row>
    <row r="821" spans="11:19">
      <c r="K821"/>
      <c r="L821"/>
      <c r="M821"/>
      <c r="N821"/>
      <c r="O821"/>
      <c r="P821"/>
      <c r="Q821"/>
      <c r="R821"/>
      <c r="S821"/>
    </row>
    <row r="822" spans="11:19">
      <c r="K822"/>
      <c r="L822"/>
      <c r="M822"/>
      <c r="N822"/>
      <c r="O822"/>
      <c r="P822"/>
      <c r="Q822"/>
      <c r="R822"/>
      <c r="S822"/>
    </row>
    <row r="823" spans="11:19">
      <c r="K823"/>
      <c r="L823"/>
      <c r="M823"/>
      <c r="N823"/>
      <c r="O823"/>
      <c r="P823"/>
      <c r="Q823"/>
      <c r="R823"/>
      <c r="S823"/>
    </row>
    <row r="824" spans="11:19">
      <c r="K824"/>
      <c r="L824"/>
      <c r="M824"/>
      <c r="N824"/>
      <c r="O824"/>
      <c r="P824"/>
      <c r="Q824"/>
      <c r="R824"/>
      <c r="S824"/>
    </row>
    <row r="825" spans="11:19">
      <c r="K825"/>
      <c r="L825"/>
      <c r="M825"/>
      <c r="N825"/>
      <c r="O825"/>
      <c r="P825"/>
      <c r="Q825"/>
      <c r="R825"/>
      <c r="S825"/>
    </row>
    <row r="826" spans="11:19">
      <c r="K826"/>
      <c r="L826"/>
      <c r="M826"/>
      <c r="N826"/>
      <c r="O826"/>
      <c r="P826"/>
      <c r="Q826"/>
      <c r="R826"/>
      <c r="S826"/>
    </row>
    <row r="827" spans="11:19">
      <c r="K827"/>
      <c r="L827"/>
      <c r="M827"/>
      <c r="N827"/>
      <c r="O827"/>
      <c r="P827"/>
      <c r="Q827"/>
      <c r="R827"/>
      <c r="S827"/>
    </row>
    <row r="828" spans="11:19">
      <c r="K828"/>
      <c r="L828"/>
      <c r="M828"/>
      <c r="N828"/>
      <c r="O828"/>
      <c r="P828"/>
      <c r="Q828"/>
      <c r="R828"/>
      <c r="S828"/>
    </row>
    <row r="829" spans="11:19">
      <c r="K829"/>
      <c r="L829"/>
      <c r="M829"/>
      <c r="N829"/>
      <c r="O829"/>
      <c r="P829"/>
      <c r="Q829"/>
      <c r="R829"/>
      <c r="S829"/>
    </row>
    <row r="830" spans="11:19">
      <c r="K830"/>
      <c r="L830"/>
      <c r="M830"/>
      <c r="N830"/>
      <c r="O830"/>
      <c r="P830"/>
      <c r="Q830"/>
      <c r="R830"/>
      <c r="S830"/>
    </row>
    <row r="831" spans="11:19">
      <c r="K831"/>
      <c r="L831"/>
      <c r="M831"/>
      <c r="N831"/>
      <c r="O831"/>
      <c r="P831"/>
      <c r="Q831"/>
      <c r="R831"/>
      <c r="S831"/>
    </row>
    <row r="832" spans="11:19">
      <c r="K832"/>
      <c r="L832"/>
      <c r="M832"/>
      <c r="N832"/>
      <c r="O832"/>
      <c r="P832"/>
      <c r="Q832"/>
      <c r="R832"/>
      <c r="S832"/>
    </row>
    <row r="833" spans="11:19">
      <c r="K833"/>
      <c r="L833"/>
      <c r="M833"/>
      <c r="N833"/>
      <c r="O833"/>
      <c r="P833"/>
      <c r="Q833"/>
      <c r="R833"/>
      <c r="S833"/>
    </row>
    <row r="834" spans="11:19">
      <c r="K834"/>
      <c r="L834"/>
      <c r="M834"/>
      <c r="N834"/>
      <c r="O834"/>
      <c r="P834"/>
      <c r="Q834"/>
      <c r="R834"/>
      <c r="S834"/>
    </row>
    <row r="835" spans="11:19">
      <c r="K835"/>
      <c r="L835"/>
      <c r="M835"/>
      <c r="N835"/>
      <c r="O835"/>
      <c r="P835"/>
      <c r="Q835"/>
      <c r="R835"/>
      <c r="S835"/>
    </row>
    <row r="836" spans="11:19">
      <c r="K836"/>
      <c r="L836"/>
      <c r="M836"/>
      <c r="N836"/>
      <c r="O836"/>
      <c r="P836"/>
      <c r="Q836"/>
      <c r="R836"/>
      <c r="S836"/>
    </row>
    <row r="837" spans="11:19">
      <c r="K837"/>
      <c r="L837"/>
      <c r="M837"/>
      <c r="N837"/>
      <c r="O837"/>
      <c r="P837"/>
      <c r="Q837"/>
      <c r="R837"/>
      <c r="S837"/>
    </row>
    <row r="838" spans="11:19">
      <c r="K838"/>
      <c r="L838"/>
      <c r="M838"/>
      <c r="N838"/>
      <c r="O838"/>
      <c r="P838"/>
      <c r="Q838"/>
      <c r="R838"/>
      <c r="S838"/>
    </row>
    <row r="839" spans="11:19">
      <c r="K839"/>
      <c r="L839"/>
      <c r="M839"/>
      <c r="N839"/>
      <c r="O839"/>
      <c r="P839"/>
      <c r="Q839"/>
      <c r="R839"/>
      <c r="S839"/>
    </row>
    <row r="840" spans="11:19">
      <c r="K840"/>
      <c r="L840"/>
      <c r="M840"/>
      <c r="N840"/>
      <c r="O840"/>
      <c r="P840"/>
      <c r="Q840"/>
      <c r="R840"/>
      <c r="S840"/>
    </row>
    <row r="841" spans="11:19">
      <c r="K841"/>
      <c r="L841"/>
      <c r="M841"/>
      <c r="N841"/>
      <c r="O841"/>
      <c r="P841"/>
      <c r="Q841"/>
      <c r="R841"/>
      <c r="S841"/>
    </row>
    <row r="842" spans="11:19">
      <c r="K842"/>
      <c r="L842"/>
      <c r="M842"/>
      <c r="N842"/>
      <c r="O842"/>
      <c r="P842"/>
      <c r="Q842"/>
      <c r="R842"/>
      <c r="S842"/>
    </row>
    <row r="843" spans="11:19">
      <c r="K843"/>
      <c r="L843"/>
      <c r="M843"/>
      <c r="N843"/>
      <c r="O843"/>
      <c r="P843"/>
      <c r="Q843"/>
      <c r="R843"/>
      <c r="S843"/>
    </row>
    <row r="844" spans="11:19">
      <c r="K844"/>
      <c r="L844"/>
      <c r="M844"/>
      <c r="N844"/>
      <c r="O844"/>
      <c r="P844"/>
      <c r="Q844"/>
      <c r="R844"/>
      <c r="S844"/>
    </row>
    <row r="845" spans="11:19">
      <c r="K845"/>
      <c r="L845"/>
      <c r="M845"/>
      <c r="N845"/>
      <c r="O845"/>
      <c r="P845"/>
      <c r="Q845"/>
      <c r="R845"/>
      <c r="S845"/>
    </row>
    <row r="846" spans="11:19">
      <c r="K846"/>
      <c r="L846"/>
      <c r="M846"/>
      <c r="N846"/>
      <c r="O846"/>
      <c r="P846"/>
      <c r="Q846"/>
      <c r="R846"/>
      <c r="S846"/>
    </row>
    <row r="847" spans="11:19">
      <c r="K847"/>
      <c r="L847"/>
      <c r="M847"/>
      <c r="N847"/>
      <c r="O847"/>
      <c r="P847"/>
      <c r="Q847"/>
      <c r="R847"/>
      <c r="S847"/>
    </row>
    <row r="848" spans="11:19">
      <c r="K848"/>
      <c r="L848"/>
      <c r="M848"/>
      <c r="N848"/>
      <c r="O848"/>
      <c r="P848"/>
      <c r="Q848"/>
      <c r="R848"/>
      <c r="S848"/>
    </row>
    <row r="849" spans="11:19">
      <c r="K849"/>
      <c r="L849"/>
      <c r="M849"/>
      <c r="N849"/>
      <c r="O849"/>
      <c r="P849"/>
      <c r="Q849"/>
      <c r="R849"/>
      <c r="S849"/>
    </row>
    <row r="850" spans="11:19">
      <c r="K850"/>
      <c r="L850"/>
      <c r="M850"/>
      <c r="N850"/>
      <c r="O850"/>
      <c r="P850"/>
      <c r="Q850"/>
      <c r="R850"/>
      <c r="S850"/>
    </row>
    <row r="851" spans="11:19">
      <c r="K851"/>
      <c r="L851"/>
      <c r="M851"/>
      <c r="N851"/>
      <c r="O851"/>
      <c r="P851"/>
      <c r="Q851"/>
      <c r="R851"/>
      <c r="S851"/>
    </row>
    <row r="852" spans="11:19">
      <c r="K852"/>
      <c r="L852"/>
      <c r="M852"/>
      <c r="N852"/>
      <c r="O852"/>
      <c r="P852"/>
      <c r="Q852"/>
      <c r="R852"/>
      <c r="S852"/>
    </row>
    <row r="853" spans="11:19">
      <c r="K853"/>
      <c r="L853"/>
      <c r="M853"/>
      <c r="N853"/>
      <c r="O853"/>
      <c r="P853"/>
      <c r="Q853"/>
      <c r="R853"/>
      <c r="S853"/>
    </row>
    <row r="854" spans="11:19">
      <c r="K854"/>
      <c r="L854"/>
      <c r="M854"/>
      <c r="N854"/>
      <c r="O854"/>
      <c r="P854"/>
      <c r="Q854"/>
      <c r="R854"/>
      <c r="S854"/>
    </row>
    <row r="855" spans="11:19">
      <c r="K855"/>
      <c r="L855"/>
      <c r="M855"/>
      <c r="N855"/>
      <c r="O855"/>
      <c r="P855"/>
      <c r="Q855"/>
      <c r="R855"/>
      <c r="S855"/>
    </row>
    <row r="856" spans="11:19">
      <c r="K856"/>
      <c r="L856"/>
      <c r="M856"/>
      <c r="N856"/>
      <c r="O856"/>
      <c r="P856"/>
      <c r="Q856"/>
      <c r="R856"/>
      <c r="S856"/>
    </row>
    <row r="857" spans="11:19">
      <c r="K857"/>
      <c r="L857"/>
      <c r="M857"/>
      <c r="N857"/>
      <c r="O857"/>
      <c r="P857"/>
      <c r="Q857"/>
      <c r="R857"/>
      <c r="S857"/>
    </row>
    <row r="858" spans="11:19">
      <c r="K858"/>
      <c r="L858"/>
      <c r="M858"/>
      <c r="N858"/>
      <c r="O858"/>
      <c r="P858"/>
      <c r="Q858"/>
      <c r="R858"/>
      <c r="S858"/>
    </row>
    <row r="859" spans="11:19">
      <c r="K859"/>
      <c r="L859"/>
      <c r="M859"/>
      <c r="N859"/>
      <c r="O859"/>
      <c r="P859"/>
      <c r="Q859"/>
      <c r="R859"/>
      <c r="S859"/>
    </row>
    <row r="860" spans="11:19">
      <c r="K860"/>
      <c r="L860"/>
      <c r="M860"/>
      <c r="N860"/>
      <c r="O860"/>
      <c r="P860"/>
      <c r="Q860"/>
      <c r="R860"/>
      <c r="S860"/>
    </row>
    <row r="861" spans="11:19">
      <c r="K861"/>
      <c r="L861"/>
      <c r="M861"/>
      <c r="N861"/>
      <c r="O861"/>
      <c r="P861"/>
      <c r="Q861"/>
      <c r="R861"/>
      <c r="S861"/>
    </row>
    <row r="862" spans="11:19">
      <c r="K862"/>
      <c r="L862"/>
      <c r="M862"/>
      <c r="N862"/>
      <c r="O862"/>
      <c r="P862"/>
      <c r="Q862"/>
      <c r="R862"/>
      <c r="S862"/>
    </row>
    <row r="863" spans="11:19">
      <c r="K863"/>
      <c r="L863"/>
      <c r="M863"/>
      <c r="N863"/>
      <c r="O863"/>
      <c r="P863"/>
      <c r="Q863"/>
      <c r="R863"/>
      <c r="S863"/>
    </row>
    <row r="864" spans="11:19">
      <c r="K864"/>
      <c r="L864"/>
      <c r="M864"/>
      <c r="N864"/>
      <c r="O864"/>
      <c r="P864"/>
      <c r="Q864"/>
      <c r="R864"/>
      <c r="S864"/>
    </row>
    <row r="865" spans="11:19">
      <c r="K865"/>
      <c r="L865"/>
      <c r="M865"/>
      <c r="N865"/>
      <c r="O865"/>
      <c r="P865"/>
      <c r="Q865"/>
      <c r="R865"/>
      <c r="S865"/>
    </row>
    <row r="866" spans="11:19">
      <c r="K866"/>
      <c r="L866"/>
      <c r="M866"/>
      <c r="N866"/>
      <c r="O866"/>
      <c r="P866"/>
      <c r="Q866"/>
      <c r="R866"/>
      <c r="S866"/>
    </row>
    <row r="867" spans="11:19">
      <c r="K867"/>
      <c r="L867"/>
      <c r="M867"/>
      <c r="N867"/>
      <c r="O867"/>
      <c r="P867"/>
      <c r="Q867"/>
      <c r="R867"/>
      <c r="S867"/>
    </row>
    <row r="868" spans="11:19">
      <c r="K868"/>
      <c r="L868"/>
      <c r="M868"/>
      <c r="N868"/>
      <c r="O868"/>
      <c r="P868"/>
      <c r="Q868"/>
      <c r="R868"/>
      <c r="S868"/>
    </row>
    <row r="869" spans="11:19">
      <c r="K869"/>
      <c r="L869"/>
      <c r="M869"/>
      <c r="N869"/>
      <c r="O869"/>
      <c r="P869"/>
      <c r="Q869"/>
      <c r="R869"/>
      <c r="S869"/>
    </row>
    <row r="870" spans="11:19">
      <c r="K870"/>
      <c r="L870"/>
      <c r="M870"/>
      <c r="N870"/>
      <c r="O870"/>
      <c r="P870"/>
      <c r="Q870"/>
      <c r="R870"/>
      <c r="S870"/>
    </row>
    <row r="871" spans="11:19">
      <c r="K871"/>
      <c r="L871"/>
      <c r="M871"/>
      <c r="N871"/>
      <c r="O871"/>
      <c r="P871"/>
      <c r="Q871"/>
      <c r="R871"/>
      <c r="S871"/>
    </row>
    <row r="872" spans="11:19">
      <c r="K872"/>
      <c r="L872"/>
      <c r="M872"/>
      <c r="N872"/>
      <c r="O872"/>
      <c r="P872"/>
      <c r="Q872"/>
      <c r="R872"/>
      <c r="S872"/>
    </row>
    <row r="873" spans="11:19">
      <c r="K873"/>
      <c r="L873"/>
      <c r="M873"/>
      <c r="N873"/>
      <c r="O873"/>
      <c r="P873"/>
      <c r="Q873"/>
      <c r="R873"/>
      <c r="S873"/>
    </row>
    <row r="874" spans="11:19">
      <c r="K874"/>
      <c r="L874"/>
      <c r="M874"/>
      <c r="N874"/>
      <c r="O874"/>
      <c r="P874"/>
      <c r="Q874"/>
      <c r="R874"/>
      <c r="S874"/>
    </row>
    <row r="875" spans="11:19">
      <c r="K875"/>
      <c r="L875"/>
      <c r="M875"/>
      <c r="N875"/>
      <c r="O875"/>
      <c r="P875"/>
      <c r="Q875"/>
      <c r="R875"/>
      <c r="S875"/>
    </row>
    <row r="876" spans="11:19">
      <c r="K876"/>
      <c r="L876"/>
      <c r="M876"/>
      <c r="N876"/>
      <c r="O876"/>
      <c r="P876"/>
      <c r="Q876"/>
      <c r="R876"/>
      <c r="S876"/>
    </row>
    <row r="877" spans="11:19">
      <c r="K877"/>
      <c r="L877"/>
      <c r="M877"/>
      <c r="N877"/>
      <c r="O877"/>
      <c r="P877"/>
      <c r="Q877"/>
      <c r="R877"/>
      <c r="S877"/>
    </row>
    <row r="878" spans="11:19">
      <c r="K878"/>
      <c r="L878"/>
      <c r="M878"/>
      <c r="N878"/>
      <c r="O878"/>
      <c r="P878"/>
      <c r="Q878"/>
      <c r="R878"/>
      <c r="S878"/>
    </row>
    <row r="879" spans="11:19">
      <c r="K879"/>
      <c r="L879"/>
      <c r="M879"/>
      <c r="N879"/>
      <c r="O879"/>
      <c r="P879"/>
      <c r="Q879"/>
      <c r="R879"/>
      <c r="S879"/>
    </row>
    <row r="880" spans="11:19">
      <c r="K880"/>
      <c r="L880"/>
      <c r="M880"/>
      <c r="N880"/>
      <c r="O880"/>
      <c r="P880"/>
      <c r="Q880"/>
      <c r="R880"/>
      <c r="S880"/>
    </row>
    <row r="881" spans="11:19">
      <c r="K881"/>
      <c r="L881"/>
      <c r="M881"/>
      <c r="N881"/>
      <c r="O881"/>
      <c r="P881"/>
      <c r="Q881"/>
      <c r="R881"/>
      <c r="S881"/>
    </row>
    <row r="882" spans="11:19">
      <c r="K882"/>
      <c r="L882"/>
      <c r="M882"/>
      <c r="N882"/>
      <c r="O882"/>
      <c r="P882"/>
      <c r="Q882"/>
      <c r="R882"/>
      <c r="S882"/>
    </row>
    <row r="883" spans="11:19">
      <c r="K883"/>
      <c r="L883"/>
      <c r="M883"/>
      <c r="N883"/>
      <c r="O883"/>
      <c r="P883"/>
      <c r="Q883"/>
      <c r="R883"/>
      <c r="S883"/>
    </row>
    <row r="884" spans="11:19">
      <c r="K884"/>
      <c r="L884"/>
      <c r="M884"/>
      <c r="N884"/>
      <c r="O884"/>
      <c r="P884"/>
      <c r="Q884"/>
      <c r="R884"/>
      <c r="S884"/>
    </row>
    <row r="885" spans="11:19">
      <c r="K885"/>
      <c r="L885"/>
      <c r="M885"/>
      <c r="N885"/>
      <c r="O885"/>
      <c r="P885"/>
      <c r="Q885"/>
      <c r="R885"/>
      <c r="S885"/>
    </row>
    <row r="886" spans="11:19">
      <c r="K886"/>
      <c r="L886"/>
      <c r="M886"/>
      <c r="N886"/>
      <c r="O886"/>
      <c r="P886"/>
      <c r="Q886"/>
      <c r="R886"/>
      <c r="S886"/>
    </row>
    <row r="887" spans="11:19">
      <c r="K887"/>
      <c r="L887"/>
      <c r="M887"/>
      <c r="N887"/>
      <c r="O887"/>
      <c r="P887"/>
      <c r="Q887"/>
      <c r="R887"/>
      <c r="S887"/>
    </row>
    <row r="888" spans="11:19">
      <c r="K888"/>
      <c r="L888"/>
      <c r="M888"/>
      <c r="N888"/>
      <c r="O888"/>
      <c r="P888"/>
      <c r="Q888"/>
      <c r="R888"/>
      <c r="S888"/>
    </row>
    <row r="889" spans="11:19">
      <c r="K889"/>
      <c r="L889"/>
      <c r="M889"/>
      <c r="N889"/>
      <c r="O889"/>
      <c r="P889"/>
      <c r="Q889"/>
      <c r="R889"/>
      <c r="S889"/>
    </row>
    <row r="890" spans="11:19">
      <c r="K890"/>
      <c r="L890"/>
      <c r="M890"/>
      <c r="N890"/>
      <c r="O890"/>
      <c r="P890"/>
      <c r="Q890"/>
      <c r="R890"/>
      <c r="S890"/>
    </row>
    <row r="891" spans="11:19">
      <c r="K891"/>
      <c r="L891"/>
      <c r="M891"/>
      <c r="N891"/>
      <c r="O891"/>
      <c r="P891"/>
      <c r="Q891"/>
      <c r="R891"/>
      <c r="S891"/>
    </row>
    <row r="892" spans="11:19">
      <c r="K892"/>
      <c r="L892"/>
      <c r="M892"/>
      <c r="N892"/>
      <c r="O892"/>
      <c r="P892"/>
      <c r="Q892"/>
      <c r="R892"/>
      <c r="S892"/>
    </row>
    <row r="893" spans="11:19">
      <c r="K893"/>
      <c r="L893"/>
      <c r="M893"/>
      <c r="N893"/>
      <c r="O893"/>
      <c r="P893"/>
      <c r="Q893"/>
      <c r="R893"/>
      <c r="S893"/>
    </row>
    <row r="894" spans="11:19">
      <c r="K894"/>
      <c r="L894"/>
      <c r="M894"/>
      <c r="N894"/>
      <c r="O894"/>
      <c r="P894"/>
      <c r="Q894"/>
      <c r="R894"/>
      <c r="S894"/>
    </row>
    <row r="895" spans="11:19">
      <c r="K895"/>
      <c r="L895"/>
      <c r="M895"/>
      <c r="N895"/>
      <c r="O895"/>
      <c r="P895"/>
      <c r="Q895"/>
      <c r="R895"/>
      <c r="S895"/>
    </row>
    <row r="896" spans="11:19">
      <c r="K896"/>
      <c r="L896"/>
      <c r="M896"/>
      <c r="N896"/>
      <c r="O896"/>
      <c r="P896"/>
      <c r="Q896"/>
      <c r="R896"/>
      <c r="S896"/>
    </row>
    <row r="897" spans="11:19">
      <c r="K897"/>
      <c r="L897"/>
      <c r="M897"/>
      <c r="N897"/>
      <c r="O897"/>
      <c r="P897"/>
      <c r="Q897"/>
      <c r="R897"/>
      <c r="S897"/>
    </row>
    <row r="898" spans="11:19">
      <c r="K898"/>
      <c r="L898"/>
      <c r="M898"/>
      <c r="N898"/>
      <c r="O898"/>
      <c r="P898"/>
      <c r="Q898"/>
      <c r="R898"/>
      <c r="S898"/>
    </row>
    <row r="899" spans="11:19">
      <c r="K899"/>
      <c r="L899"/>
      <c r="M899"/>
      <c r="N899"/>
      <c r="O899"/>
      <c r="P899"/>
      <c r="Q899"/>
      <c r="R899"/>
      <c r="S899"/>
    </row>
    <row r="900" spans="11:19">
      <c r="K900"/>
      <c r="L900"/>
      <c r="M900"/>
      <c r="N900"/>
      <c r="O900"/>
      <c r="P900"/>
      <c r="Q900"/>
      <c r="R900"/>
      <c r="S900"/>
    </row>
    <row r="901" spans="11:19">
      <c r="K901"/>
      <c r="L901"/>
      <c r="M901"/>
      <c r="N901"/>
      <c r="O901"/>
      <c r="P901"/>
      <c r="Q901"/>
      <c r="R901"/>
      <c r="S901"/>
    </row>
    <row r="902" spans="11:19">
      <c r="K902"/>
      <c r="L902"/>
      <c r="M902"/>
      <c r="N902"/>
      <c r="O902"/>
      <c r="P902"/>
      <c r="Q902"/>
      <c r="R902"/>
      <c r="S902"/>
    </row>
    <row r="903" spans="11:19">
      <c r="K903"/>
      <c r="L903"/>
      <c r="M903"/>
      <c r="N903"/>
      <c r="O903"/>
      <c r="P903"/>
      <c r="Q903"/>
      <c r="R903"/>
      <c r="S903"/>
    </row>
    <row r="904" spans="11:19">
      <c r="K904"/>
      <c r="L904"/>
      <c r="M904"/>
      <c r="N904"/>
      <c r="O904"/>
      <c r="P904"/>
      <c r="Q904"/>
      <c r="R904"/>
      <c r="S904"/>
    </row>
    <row r="905" spans="11:19">
      <c r="K905"/>
      <c r="L905"/>
      <c r="M905"/>
      <c r="N905"/>
      <c r="O905"/>
      <c r="P905"/>
      <c r="Q905"/>
      <c r="R905"/>
      <c r="S905"/>
    </row>
    <row r="906" spans="11:19">
      <c r="K906"/>
      <c r="L906"/>
      <c r="M906"/>
      <c r="N906"/>
      <c r="O906"/>
      <c r="P906"/>
      <c r="Q906"/>
      <c r="R906"/>
      <c r="S906"/>
    </row>
    <row r="907" spans="11:19">
      <c r="K907"/>
      <c r="L907"/>
      <c r="M907"/>
      <c r="N907"/>
      <c r="O907"/>
      <c r="P907"/>
      <c r="Q907"/>
      <c r="R907"/>
      <c r="S907"/>
    </row>
    <row r="908" spans="11:19">
      <c r="K908"/>
      <c r="L908"/>
      <c r="M908"/>
      <c r="N908"/>
      <c r="O908"/>
      <c r="P908"/>
      <c r="Q908"/>
      <c r="R908"/>
      <c r="S908"/>
    </row>
    <row r="909" spans="11:19">
      <c r="K909"/>
      <c r="L909"/>
      <c r="M909"/>
      <c r="N909"/>
      <c r="O909"/>
      <c r="P909"/>
      <c r="Q909"/>
      <c r="R909"/>
      <c r="S909"/>
    </row>
    <row r="910" spans="11:19">
      <c r="K910"/>
      <c r="L910"/>
      <c r="M910"/>
      <c r="N910"/>
      <c r="O910"/>
      <c r="P910"/>
      <c r="Q910"/>
      <c r="R910"/>
      <c r="S910"/>
    </row>
    <row r="911" spans="11:19">
      <c r="K911"/>
      <c r="L911"/>
      <c r="M911"/>
      <c r="N911"/>
      <c r="O911"/>
      <c r="P911"/>
      <c r="Q911"/>
      <c r="R911"/>
      <c r="S911"/>
    </row>
    <row r="912" spans="11:19">
      <c r="K912"/>
      <c r="L912"/>
      <c r="M912"/>
      <c r="N912"/>
      <c r="O912"/>
      <c r="P912"/>
      <c r="Q912"/>
      <c r="R912"/>
      <c r="S912"/>
    </row>
    <row r="913" spans="11:19">
      <c r="K913"/>
      <c r="L913"/>
      <c r="M913"/>
      <c r="N913"/>
      <c r="O913"/>
      <c r="P913"/>
      <c r="Q913"/>
      <c r="R913"/>
      <c r="S913"/>
    </row>
    <row r="914" spans="11:19">
      <c r="K914"/>
      <c r="L914"/>
      <c r="M914"/>
      <c r="N914"/>
      <c r="O914"/>
      <c r="P914"/>
      <c r="Q914"/>
      <c r="R914"/>
      <c r="S914"/>
    </row>
    <row r="915" spans="11:19">
      <c r="K915"/>
      <c r="L915"/>
      <c r="M915"/>
      <c r="N915"/>
      <c r="O915"/>
      <c r="P915"/>
      <c r="Q915"/>
      <c r="R915"/>
      <c r="S915"/>
    </row>
    <row r="916" spans="11:19">
      <c r="K916"/>
      <c r="L916"/>
      <c r="M916"/>
      <c r="N916"/>
      <c r="O916"/>
      <c r="P916"/>
      <c r="Q916"/>
      <c r="R916"/>
      <c r="S916"/>
    </row>
    <row r="917" spans="11:19">
      <c r="K917"/>
      <c r="L917"/>
      <c r="M917"/>
      <c r="N917"/>
      <c r="O917"/>
      <c r="P917"/>
      <c r="Q917"/>
      <c r="R917"/>
      <c r="S917"/>
    </row>
    <row r="918" spans="11:19">
      <c r="K918"/>
      <c r="L918"/>
      <c r="M918"/>
      <c r="N918"/>
      <c r="O918"/>
      <c r="P918"/>
      <c r="Q918"/>
      <c r="R918"/>
      <c r="S918"/>
    </row>
    <row r="919" spans="11:19">
      <c r="K919"/>
      <c r="L919"/>
      <c r="M919"/>
      <c r="N919"/>
      <c r="O919"/>
      <c r="P919"/>
      <c r="Q919"/>
      <c r="R919"/>
      <c r="S919"/>
    </row>
    <row r="920" spans="11:19">
      <c r="K920"/>
      <c r="L920"/>
      <c r="M920"/>
      <c r="N920"/>
      <c r="O920"/>
      <c r="P920"/>
      <c r="Q920"/>
      <c r="R920"/>
      <c r="S920"/>
    </row>
    <row r="921" spans="11:19">
      <c r="K921"/>
      <c r="L921"/>
      <c r="M921"/>
      <c r="N921"/>
      <c r="O921"/>
      <c r="P921"/>
      <c r="Q921"/>
      <c r="R921"/>
      <c r="S921"/>
    </row>
    <row r="922" spans="11:19">
      <c r="K922"/>
      <c r="L922"/>
      <c r="M922"/>
      <c r="N922"/>
      <c r="O922"/>
      <c r="P922"/>
      <c r="Q922"/>
      <c r="R922"/>
      <c r="S922"/>
    </row>
    <row r="923" spans="11:19">
      <c r="K923"/>
      <c r="L923"/>
      <c r="M923"/>
      <c r="N923"/>
      <c r="O923"/>
      <c r="P923"/>
      <c r="Q923"/>
      <c r="R923"/>
      <c r="S923"/>
    </row>
    <row r="924" spans="11:19">
      <c r="K924"/>
      <c r="L924"/>
      <c r="M924"/>
      <c r="N924"/>
      <c r="O924"/>
      <c r="P924"/>
      <c r="Q924"/>
      <c r="R924"/>
      <c r="S924"/>
    </row>
    <row r="925" spans="11:19">
      <c r="K925"/>
      <c r="L925"/>
      <c r="M925"/>
      <c r="N925"/>
      <c r="O925"/>
      <c r="P925"/>
      <c r="Q925"/>
      <c r="R925"/>
      <c r="S925"/>
    </row>
    <row r="926" spans="11:19">
      <c r="K926"/>
      <c r="L926"/>
      <c r="M926"/>
      <c r="N926"/>
      <c r="O926"/>
      <c r="P926"/>
      <c r="Q926"/>
      <c r="R926"/>
      <c r="S926"/>
    </row>
    <row r="927" spans="11:19">
      <c r="K927"/>
      <c r="L927"/>
      <c r="M927"/>
      <c r="N927"/>
      <c r="O927"/>
      <c r="P927"/>
      <c r="Q927"/>
      <c r="R927"/>
      <c r="S927"/>
    </row>
    <row r="928" spans="11:19">
      <c r="K928"/>
      <c r="L928"/>
      <c r="M928"/>
      <c r="N928"/>
      <c r="O928"/>
      <c r="P928"/>
      <c r="Q928"/>
      <c r="R928"/>
      <c r="S928"/>
    </row>
    <row r="929" spans="11:19">
      <c r="K929"/>
      <c r="L929"/>
      <c r="M929"/>
      <c r="N929"/>
      <c r="O929"/>
      <c r="P929"/>
      <c r="Q929"/>
      <c r="R929"/>
      <c r="S929"/>
    </row>
    <row r="930" spans="11:19">
      <c r="K930"/>
      <c r="L930"/>
      <c r="M930"/>
      <c r="N930"/>
      <c r="O930"/>
      <c r="P930"/>
      <c r="Q930"/>
      <c r="R930"/>
      <c r="S930"/>
    </row>
    <row r="931" spans="11:19">
      <c r="K931"/>
      <c r="L931"/>
      <c r="M931"/>
      <c r="N931"/>
      <c r="O931"/>
      <c r="P931"/>
      <c r="Q931"/>
      <c r="R931"/>
      <c r="S931"/>
    </row>
    <row r="932" spans="11:19">
      <c r="K932"/>
      <c r="L932"/>
      <c r="M932"/>
      <c r="N932"/>
      <c r="O932"/>
      <c r="P932"/>
      <c r="Q932"/>
      <c r="R932"/>
      <c r="S932"/>
    </row>
    <row r="933" spans="11:19">
      <c r="K933"/>
      <c r="L933"/>
      <c r="M933"/>
      <c r="N933"/>
      <c r="O933"/>
      <c r="P933"/>
      <c r="Q933"/>
      <c r="R933"/>
      <c r="S933"/>
    </row>
    <row r="934" spans="11:19">
      <c r="K934"/>
      <c r="L934"/>
      <c r="M934"/>
      <c r="N934"/>
      <c r="O934"/>
      <c r="P934"/>
      <c r="Q934"/>
      <c r="R934"/>
      <c r="S934"/>
    </row>
    <row r="935" spans="11:19">
      <c r="K935"/>
      <c r="L935"/>
      <c r="M935"/>
      <c r="N935"/>
      <c r="O935"/>
      <c r="P935"/>
      <c r="Q935"/>
      <c r="R935"/>
      <c r="S935"/>
    </row>
    <row r="936" spans="11:19">
      <c r="K936"/>
      <c r="L936"/>
      <c r="M936"/>
      <c r="N936"/>
      <c r="O936"/>
      <c r="P936"/>
      <c r="Q936"/>
      <c r="R936"/>
      <c r="S936"/>
    </row>
    <row r="937" spans="11:19">
      <c r="K937"/>
      <c r="L937"/>
      <c r="M937"/>
      <c r="N937"/>
      <c r="O937"/>
      <c r="P937"/>
      <c r="Q937"/>
      <c r="R937"/>
      <c r="S937"/>
    </row>
    <row r="938" spans="11:19">
      <c r="K938"/>
      <c r="L938"/>
      <c r="M938"/>
      <c r="N938"/>
      <c r="O938"/>
      <c r="P938"/>
      <c r="Q938"/>
      <c r="R938"/>
      <c r="S938"/>
    </row>
    <row r="939" spans="11:19">
      <c r="K939"/>
      <c r="L939"/>
      <c r="M939"/>
      <c r="N939"/>
      <c r="O939"/>
      <c r="P939"/>
      <c r="Q939"/>
      <c r="R939"/>
      <c r="S939"/>
    </row>
    <row r="940" spans="11:19">
      <c r="K940"/>
      <c r="L940"/>
      <c r="M940"/>
      <c r="N940"/>
      <c r="O940"/>
      <c r="P940"/>
      <c r="Q940"/>
      <c r="R940"/>
      <c r="S940"/>
    </row>
    <row r="941" spans="11:19">
      <c r="K941"/>
      <c r="L941"/>
      <c r="M941"/>
      <c r="N941"/>
      <c r="O941"/>
      <c r="P941"/>
      <c r="Q941"/>
      <c r="R941"/>
      <c r="S941"/>
    </row>
    <row r="942" spans="11:19">
      <c r="K942"/>
      <c r="L942"/>
      <c r="M942"/>
      <c r="N942"/>
      <c r="O942"/>
      <c r="P942"/>
      <c r="Q942"/>
      <c r="R942"/>
      <c r="S942"/>
    </row>
    <row r="943" spans="11:19">
      <c r="K943"/>
      <c r="L943"/>
      <c r="M943"/>
      <c r="N943"/>
      <c r="O943"/>
      <c r="P943"/>
      <c r="Q943"/>
      <c r="R943"/>
      <c r="S943"/>
    </row>
    <row r="944" spans="11:19">
      <c r="K944"/>
      <c r="L944"/>
      <c r="M944"/>
      <c r="N944"/>
      <c r="O944"/>
      <c r="P944"/>
      <c r="Q944"/>
      <c r="R944"/>
      <c r="S944"/>
    </row>
    <row r="945" spans="11:19">
      <c r="K945"/>
      <c r="L945"/>
      <c r="M945"/>
      <c r="N945"/>
      <c r="O945"/>
      <c r="P945"/>
      <c r="Q945"/>
      <c r="R945"/>
      <c r="S945"/>
    </row>
    <row r="946" spans="11:19">
      <c r="K946"/>
      <c r="L946"/>
      <c r="M946"/>
      <c r="N946"/>
      <c r="O946"/>
      <c r="P946"/>
      <c r="Q946"/>
      <c r="R946"/>
      <c r="S946"/>
    </row>
    <row r="947" spans="11:19">
      <c r="K947"/>
      <c r="L947"/>
      <c r="M947"/>
      <c r="N947"/>
      <c r="O947"/>
      <c r="P947"/>
      <c r="Q947"/>
      <c r="R947"/>
      <c r="S947"/>
    </row>
    <row r="948" spans="11:19">
      <c r="K948"/>
      <c r="L948"/>
      <c r="M948"/>
      <c r="N948"/>
      <c r="O948"/>
      <c r="P948"/>
      <c r="Q948"/>
      <c r="R948"/>
      <c r="S948"/>
    </row>
    <row r="949" spans="11:19">
      <c r="K949"/>
      <c r="L949"/>
      <c r="M949"/>
      <c r="N949"/>
      <c r="O949"/>
      <c r="P949"/>
      <c r="Q949"/>
      <c r="R949"/>
      <c r="S949"/>
    </row>
    <row r="950" spans="11:19">
      <c r="K950"/>
      <c r="L950"/>
      <c r="M950"/>
      <c r="N950"/>
      <c r="O950"/>
      <c r="P950"/>
      <c r="Q950"/>
      <c r="R950"/>
      <c r="S950"/>
    </row>
    <row r="951" spans="11:19">
      <c r="K951"/>
      <c r="L951"/>
      <c r="M951"/>
      <c r="N951"/>
      <c r="O951"/>
      <c r="P951"/>
      <c r="Q951"/>
      <c r="R951"/>
      <c r="S951"/>
    </row>
    <row r="952" spans="11:19">
      <c r="K952"/>
      <c r="L952"/>
      <c r="M952"/>
      <c r="N952"/>
      <c r="O952"/>
      <c r="P952"/>
      <c r="Q952"/>
      <c r="R952"/>
      <c r="S952"/>
    </row>
    <row r="953" spans="11:19">
      <c r="K953"/>
      <c r="L953"/>
      <c r="M953"/>
      <c r="N953"/>
      <c r="O953"/>
      <c r="P953"/>
      <c r="Q953"/>
      <c r="R953"/>
      <c r="S953"/>
    </row>
    <row r="954" spans="11:19">
      <c r="K954"/>
      <c r="L954"/>
      <c r="M954"/>
      <c r="N954"/>
      <c r="O954"/>
      <c r="P954"/>
      <c r="Q954"/>
      <c r="R954"/>
      <c r="S954"/>
    </row>
    <row r="955" spans="11:19">
      <c r="K955"/>
      <c r="L955"/>
      <c r="M955"/>
      <c r="N955"/>
      <c r="O955"/>
      <c r="P955"/>
      <c r="Q955"/>
      <c r="R955"/>
      <c r="S955"/>
    </row>
    <row r="956" spans="11:19">
      <c r="K956"/>
      <c r="L956"/>
      <c r="M956"/>
      <c r="N956"/>
      <c r="O956"/>
      <c r="P956"/>
      <c r="Q956"/>
      <c r="R956"/>
      <c r="S956"/>
    </row>
    <row r="957" spans="11:19">
      <c r="K957"/>
      <c r="L957"/>
      <c r="M957"/>
      <c r="N957"/>
      <c r="O957"/>
      <c r="P957"/>
      <c r="Q957"/>
      <c r="R957"/>
      <c r="S957"/>
    </row>
    <row r="958" spans="11:19">
      <c r="K958"/>
      <c r="L958"/>
      <c r="M958"/>
      <c r="N958"/>
      <c r="O958"/>
      <c r="P958"/>
      <c r="Q958"/>
      <c r="R958"/>
      <c r="S958"/>
    </row>
    <row r="959" spans="11:19">
      <c r="K959"/>
      <c r="L959"/>
      <c r="M959"/>
      <c r="N959"/>
      <c r="O959"/>
      <c r="P959"/>
      <c r="Q959"/>
      <c r="R959"/>
      <c r="S959"/>
    </row>
    <row r="960" spans="11:19">
      <c r="K960"/>
      <c r="L960"/>
      <c r="M960"/>
      <c r="N960"/>
      <c r="O960"/>
      <c r="P960"/>
      <c r="Q960"/>
      <c r="R960"/>
      <c r="S960"/>
    </row>
    <row r="961" spans="11:19">
      <c r="K961"/>
      <c r="L961"/>
      <c r="M961"/>
      <c r="N961"/>
      <c r="O961"/>
      <c r="P961"/>
      <c r="Q961"/>
      <c r="R961"/>
      <c r="S961"/>
    </row>
    <row r="962" spans="11:19">
      <c r="K962"/>
      <c r="L962"/>
      <c r="M962"/>
      <c r="N962"/>
      <c r="O962"/>
      <c r="P962"/>
      <c r="Q962"/>
      <c r="R962"/>
      <c r="S962"/>
    </row>
    <row r="963" spans="11:19">
      <c r="K963"/>
      <c r="L963"/>
      <c r="M963"/>
      <c r="N963"/>
      <c r="O963"/>
      <c r="P963"/>
      <c r="Q963"/>
      <c r="R963"/>
      <c r="S963"/>
    </row>
    <row r="964" spans="11:19">
      <c r="K964"/>
      <c r="L964"/>
      <c r="M964"/>
      <c r="N964"/>
      <c r="O964"/>
      <c r="P964"/>
      <c r="Q964"/>
      <c r="R964"/>
      <c r="S964"/>
    </row>
    <row r="965" spans="11:19">
      <c r="K965"/>
      <c r="L965"/>
      <c r="M965"/>
      <c r="N965"/>
      <c r="O965"/>
      <c r="P965"/>
      <c r="Q965"/>
      <c r="R965"/>
      <c r="S965"/>
    </row>
    <row r="966" spans="11:19">
      <c r="K966"/>
      <c r="L966"/>
      <c r="M966"/>
      <c r="N966"/>
      <c r="O966"/>
      <c r="P966"/>
      <c r="Q966"/>
      <c r="R966"/>
      <c r="S966"/>
    </row>
    <row r="967" spans="11:19">
      <c r="K967"/>
      <c r="L967"/>
      <c r="M967"/>
      <c r="N967"/>
      <c r="O967"/>
      <c r="P967"/>
      <c r="Q967"/>
      <c r="R967"/>
      <c r="S967"/>
    </row>
    <row r="968" spans="11:19">
      <c r="K968"/>
      <c r="L968"/>
      <c r="M968"/>
      <c r="N968"/>
      <c r="O968"/>
      <c r="P968"/>
      <c r="Q968"/>
      <c r="R968"/>
      <c r="S968"/>
    </row>
    <row r="969" spans="11:19">
      <c r="K969"/>
      <c r="L969"/>
      <c r="M969"/>
      <c r="N969"/>
      <c r="O969"/>
      <c r="P969"/>
      <c r="Q969"/>
      <c r="R969"/>
      <c r="S969"/>
    </row>
    <row r="970" spans="11:19">
      <c r="K970"/>
      <c r="L970"/>
      <c r="M970"/>
      <c r="N970"/>
      <c r="O970"/>
      <c r="P970"/>
      <c r="Q970"/>
      <c r="R970"/>
      <c r="S970"/>
    </row>
    <row r="971" spans="11:19">
      <c r="K971"/>
      <c r="L971"/>
      <c r="M971"/>
      <c r="N971"/>
      <c r="O971"/>
      <c r="P971"/>
      <c r="Q971"/>
      <c r="R971"/>
      <c r="S971"/>
    </row>
    <row r="972" spans="11:19">
      <c r="K972"/>
      <c r="L972"/>
      <c r="M972"/>
      <c r="N972"/>
      <c r="O972"/>
      <c r="P972"/>
      <c r="Q972"/>
      <c r="R972"/>
      <c r="S972"/>
    </row>
    <row r="973" spans="11:19">
      <c r="K973"/>
      <c r="L973"/>
      <c r="M973"/>
      <c r="N973"/>
      <c r="O973"/>
      <c r="P973"/>
      <c r="Q973"/>
      <c r="R973"/>
      <c r="S973"/>
    </row>
    <row r="974" spans="11:19">
      <c r="K974"/>
      <c r="L974"/>
      <c r="M974"/>
      <c r="N974"/>
      <c r="O974"/>
      <c r="P974"/>
      <c r="Q974"/>
      <c r="R974"/>
      <c r="S974"/>
    </row>
    <row r="975" spans="11:19">
      <c r="K975"/>
      <c r="L975"/>
      <c r="M975"/>
      <c r="N975"/>
      <c r="O975"/>
      <c r="P975"/>
      <c r="Q975"/>
      <c r="R975"/>
      <c r="S975"/>
    </row>
    <row r="976" spans="11:19">
      <c r="K976"/>
      <c r="L976"/>
      <c r="M976"/>
      <c r="N976"/>
      <c r="O976"/>
      <c r="P976"/>
      <c r="Q976"/>
      <c r="R976"/>
      <c r="S976"/>
    </row>
    <row r="977" spans="11:19">
      <c r="K977"/>
      <c r="L977"/>
      <c r="M977"/>
      <c r="N977"/>
      <c r="O977"/>
      <c r="P977"/>
      <c r="Q977"/>
      <c r="R977"/>
      <c r="S977"/>
    </row>
    <row r="978" spans="11:19">
      <c r="K978"/>
      <c r="L978"/>
      <c r="M978"/>
      <c r="N978"/>
      <c r="O978"/>
      <c r="P978"/>
      <c r="Q978"/>
      <c r="R978"/>
      <c r="S978"/>
    </row>
    <row r="979" spans="11:19">
      <c r="K979"/>
      <c r="L979"/>
      <c r="M979"/>
      <c r="N979"/>
      <c r="O979"/>
      <c r="P979"/>
      <c r="Q979"/>
      <c r="R979"/>
      <c r="S979"/>
    </row>
    <row r="980" spans="11:19">
      <c r="K980"/>
      <c r="L980"/>
      <c r="M980"/>
      <c r="N980"/>
      <c r="O980"/>
      <c r="P980"/>
      <c r="Q980"/>
      <c r="R980"/>
      <c r="S980"/>
    </row>
    <row r="981" spans="11:19">
      <c r="K981"/>
      <c r="L981"/>
      <c r="M981"/>
      <c r="N981"/>
      <c r="O981"/>
      <c r="P981"/>
      <c r="Q981"/>
      <c r="R981"/>
      <c r="S981"/>
    </row>
    <row r="982" spans="11:19">
      <c r="K982"/>
      <c r="L982"/>
      <c r="M982"/>
      <c r="N982"/>
      <c r="O982"/>
      <c r="P982"/>
      <c r="Q982"/>
      <c r="R982"/>
      <c r="S982"/>
    </row>
    <row r="983" spans="11:19">
      <c r="K983"/>
      <c r="L983"/>
      <c r="M983"/>
      <c r="N983"/>
      <c r="O983"/>
      <c r="P983"/>
      <c r="Q983"/>
      <c r="R983"/>
      <c r="S983"/>
    </row>
    <row r="984" spans="11:19">
      <c r="K984"/>
      <c r="L984"/>
      <c r="M984"/>
      <c r="N984"/>
      <c r="O984"/>
      <c r="P984"/>
      <c r="Q984"/>
      <c r="R984"/>
      <c r="S984"/>
    </row>
    <row r="985" spans="11:19">
      <c r="K985"/>
      <c r="L985"/>
      <c r="M985"/>
      <c r="N985"/>
      <c r="O985"/>
      <c r="P985"/>
      <c r="Q985"/>
      <c r="R985"/>
      <c r="S985"/>
    </row>
    <row r="986" spans="11:19">
      <c r="K986"/>
      <c r="L986"/>
      <c r="M986"/>
      <c r="N986"/>
      <c r="O986"/>
      <c r="P986"/>
      <c r="Q986"/>
      <c r="R986"/>
      <c r="S986"/>
    </row>
    <row r="987" spans="11:19">
      <c r="K987"/>
      <c r="L987"/>
      <c r="M987"/>
      <c r="N987"/>
      <c r="O987"/>
      <c r="P987"/>
      <c r="Q987"/>
      <c r="R987"/>
      <c r="S987"/>
    </row>
    <row r="988" spans="11:19">
      <c r="K988"/>
      <c r="L988"/>
      <c r="M988"/>
      <c r="N988"/>
      <c r="O988"/>
      <c r="P988"/>
      <c r="Q988"/>
      <c r="R988"/>
      <c r="S988"/>
    </row>
    <row r="989" spans="11:19">
      <c r="K989"/>
      <c r="L989"/>
      <c r="M989"/>
      <c r="N989"/>
      <c r="O989"/>
      <c r="P989"/>
      <c r="Q989"/>
      <c r="R989"/>
      <c r="S989"/>
    </row>
    <row r="990" spans="11:19">
      <c r="K990"/>
      <c r="L990"/>
      <c r="M990"/>
      <c r="N990"/>
      <c r="O990"/>
      <c r="P990"/>
      <c r="Q990"/>
      <c r="R990"/>
      <c r="S990"/>
    </row>
    <row r="991" spans="11:19">
      <c r="K991"/>
      <c r="L991"/>
      <c r="M991"/>
      <c r="N991"/>
      <c r="O991"/>
      <c r="P991"/>
      <c r="Q991"/>
      <c r="R991"/>
      <c r="S991"/>
    </row>
    <row r="992" spans="11:19">
      <c r="K992"/>
      <c r="L992"/>
      <c r="M992"/>
      <c r="N992"/>
      <c r="O992"/>
      <c r="P992"/>
      <c r="Q992"/>
      <c r="R992"/>
      <c r="S992"/>
    </row>
    <row r="993" spans="11:19">
      <c r="K993"/>
      <c r="L993"/>
      <c r="M993"/>
      <c r="N993"/>
      <c r="O993"/>
      <c r="P993"/>
      <c r="Q993"/>
      <c r="R993"/>
      <c r="S993"/>
    </row>
    <row r="994" spans="11:19">
      <c r="K994"/>
      <c r="L994"/>
      <c r="M994"/>
      <c r="N994"/>
      <c r="O994"/>
      <c r="P994"/>
      <c r="Q994"/>
      <c r="R994"/>
      <c r="S994"/>
    </row>
    <row r="995" spans="11:19">
      <c r="K995"/>
      <c r="L995"/>
      <c r="M995"/>
      <c r="N995"/>
      <c r="O995"/>
      <c r="P995"/>
      <c r="Q995"/>
      <c r="R995"/>
      <c r="S995"/>
    </row>
    <row r="996" spans="11:19">
      <c r="K996"/>
      <c r="L996"/>
      <c r="M996"/>
      <c r="N996"/>
      <c r="O996"/>
      <c r="P996"/>
      <c r="Q996"/>
      <c r="R996"/>
      <c r="S996"/>
    </row>
    <row r="997" spans="11:19">
      <c r="K997"/>
      <c r="L997"/>
      <c r="M997"/>
      <c r="N997"/>
      <c r="O997"/>
      <c r="P997"/>
      <c r="Q997"/>
      <c r="R997"/>
      <c r="S997"/>
    </row>
    <row r="998" spans="11:19">
      <c r="K998"/>
      <c r="L998"/>
      <c r="M998"/>
      <c r="N998"/>
      <c r="O998"/>
      <c r="P998"/>
      <c r="Q998"/>
      <c r="R998"/>
      <c r="S998"/>
    </row>
    <row r="999" spans="11:19">
      <c r="K999"/>
      <c r="L999"/>
      <c r="M999"/>
      <c r="N999"/>
      <c r="O999"/>
      <c r="P999"/>
      <c r="Q999"/>
      <c r="R999"/>
      <c r="S999"/>
    </row>
    <row r="1000" spans="11:19">
      <c r="K1000"/>
      <c r="L1000"/>
      <c r="M1000"/>
      <c r="N1000"/>
      <c r="O1000"/>
      <c r="P1000"/>
      <c r="Q1000"/>
      <c r="R1000"/>
      <c r="S1000"/>
    </row>
    <row r="1001" spans="11:19">
      <c r="K1001"/>
      <c r="L1001"/>
      <c r="M1001"/>
      <c r="N1001"/>
      <c r="O1001"/>
      <c r="P1001"/>
      <c r="Q1001"/>
      <c r="R1001"/>
      <c r="S1001"/>
    </row>
    <row r="1002" spans="11:19">
      <c r="K1002"/>
      <c r="L1002"/>
      <c r="M1002"/>
      <c r="N1002"/>
      <c r="O1002"/>
      <c r="P1002"/>
      <c r="Q1002"/>
      <c r="R1002"/>
      <c r="S1002"/>
    </row>
    <row r="1003" spans="11:19">
      <c r="K1003"/>
      <c r="L1003"/>
      <c r="M1003"/>
      <c r="N1003"/>
      <c r="O1003"/>
      <c r="P1003"/>
      <c r="Q1003"/>
      <c r="R1003"/>
      <c r="S1003"/>
    </row>
    <row r="1004" spans="11:19">
      <c r="K1004"/>
      <c r="L1004"/>
      <c r="M1004"/>
      <c r="N1004"/>
      <c r="O1004"/>
      <c r="P1004"/>
      <c r="Q1004"/>
      <c r="R1004"/>
      <c r="S1004"/>
    </row>
    <row r="1005" spans="11:19">
      <c r="K1005"/>
      <c r="L1005"/>
      <c r="M1005"/>
      <c r="N1005"/>
      <c r="O1005"/>
      <c r="P1005"/>
      <c r="Q1005"/>
      <c r="R1005"/>
      <c r="S1005"/>
    </row>
    <row r="1006" spans="11:19">
      <c r="K1006"/>
      <c r="L1006"/>
      <c r="M1006"/>
      <c r="N1006"/>
      <c r="O1006"/>
      <c r="P1006"/>
      <c r="Q1006"/>
      <c r="R1006"/>
      <c r="S1006"/>
    </row>
    <row r="1007" spans="11:19">
      <c r="K1007"/>
      <c r="L1007"/>
      <c r="M1007"/>
      <c r="N1007"/>
      <c r="O1007"/>
      <c r="P1007"/>
      <c r="Q1007"/>
      <c r="R1007"/>
      <c r="S1007"/>
    </row>
    <row r="1008" spans="11:19">
      <c r="K1008"/>
      <c r="L1008"/>
      <c r="M1008"/>
      <c r="N1008"/>
      <c r="O1008"/>
      <c r="P1008"/>
      <c r="Q1008"/>
      <c r="R1008"/>
      <c r="S1008"/>
    </row>
    <row r="1009" spans="11:19">
      <c r="K1009"/>
      <c r="L1009"/>
      <c r="M1009"/>
      <c r="N1009"/>
      <c r="O1009"/>
      <c r="P1009"/>
      <c r="Q1009"/>
      <c r="R1009"/>
      <c r="S1009"/>
    </row>
    <row r="1010" spans="11:19">
      <c r="K1010"/>
      <c r="L1010"/>
      <c r="M1010"/>
      <c r="N1010"/>
      <c r="O1010"/>
      <c r="P1010"/>
      <c r="Q1010"/>
      <c r="R1010"/>
      <c r="S1010"/>
    </row>
    <row r="1011" spans="11:19">
      <c r="K1011"/>
      <c r="L1011"/>
      <c r="M1011"/>
      <c r="N1011"/>
      <c r="O1011"/>
      <c r="P1011"/>
      <c r="Q1011"/>
      <c r="R1011"/>
      <c r="S1011"/>
    </row>
    <row r="1012" spans="11:19">
      <c r="K1012"/>
      <c r="L1012"/>
      <c r="M1012"/>
      <c r="N1012"/>
      <c r="O1012"/>
      <c r="P1012"/>
      <c r="Q1012"/>
      <c r="R1012"/>
      <c r="S1012"/>
    </row>
    <row r="1013" spans="11:19">
      <c r="K1013"/>
      <c r="L1013"/>
      <c r="M1013"/>
      <c r="N1013"/>
      <c r="O1013"/>
      <c r="P1013"/>
      <c r="Q1013"/>
      <c r="R1013"/>
      <c r="S1013"/>
    </row>
    <row r="1014" spans="11:19">
      <c r="K1014"/>
      <c r="L1014"/>
      <c r="M1014"/>
      <c r="N1014"/>
      <c r="O1014"/>
      <c r="P1014"/>
      <c r="Q1014"/>
      <c r="R1014"/>
      <c r="S1014"/>
    </row>
    <row r="1015" spans="11:19">
      <c r="K1015"/>
      <c r="L1015"/>
      <c r="M1015"/>
      <c r="N1015"/>
      <c r="O1015"/>
      <c r="P1015"/>
      <c r="Q1015"/>
      <c r="R1015"/>
      <c r="S1015"/>
    </row>
    <row r="1016" spans="11:19">
      <c r="K1016"/>
      <c r="L1016"/>
      <c r="M1016"/>
      <c r="N1016"/>
      <c r="O1016"/>
      <c r="P1016"/>
      <c r="Q1016"/>
      <c r="R1016"/>
      <c r="S1016"/>
    </row>
    <row r="1017" spans="11:19">
      <c r="K1017"/>
      <c r="L1017"/>
      <c r="M1017"/>
      <c r="N1017"/>
      <c r="O1017"/>
      <c r="P1017"/>
      <c r="Q1017"/>
      <c r="R1017"/>
      <c r="S1017"/>
    </row>
    <row r="1018" spans="11:19">
      <c r="K1018"/>
      <c r="L1018"/>
      <c r="M1018"/>
      <c r="N1018"/>
      <c r="O1018"/>
      <c r="P1018"/>
      <c r="Q1018"/>
      <c r="R1018"/>
      <c r="S1018"/>
    </row>
    <row r="1019" spans="11:19">
      <c r="K1019"/>
      <c r="L1019"/>
      <c r="M1019"/>
      <c r="N1019"/>
      <c r="O1019"/>
      <c r="P1019"/>
      <c r="Q1019"/>
      <c r="R1019"/>
      <c r="S1019"/>
    </row>
    <row r="1020" spans="11:19">
      <c r="K1020"/>
      <c r="L1020"/>
      <c r="M1020"/>
      <c r="N1020"/>
      <c r="O1020"/>
      <c r="P1020"/>
      <c r="Q1020"/>
      <c r="R1020"/>
      <c r="S1020"/>
    </row>
    <row r="1021" spans="11:19">
      <c r="K1021"/>
      <c r="L1021"/>
      <c r="M1021"/>
      <c r="N1021"/>
      <c r="O1021"/>
      <c r="P1021"/>
      <c r="Q1021"/>
      <c r="R1021"/>
      <c r="S1021"/>
    </row>
    <row r="1022" spans="11:19">
      <c r="K1022"/>
      <c r="L1022"/>
      <c r="M1022"/>
      <c r="N1022"/>
      <c r="O1022"/>
      <c r="P1022"/>
      <c r="Q1022"/>
      <c r="R1022"/>
      <c r="S1022"/>
    </row>
    <row r="1023" spans="11:19">
      <c r="K1023"/>
      <c r="L1023"/>
      <c r="M1023"/>
      <c r="N1023"/>
      <c r="O1023"/>
      <c r="P1023"/>
      <c r="Q1023"/>
      <c r="R1023"/>
      <c r="S1023"/>
    </row>
    <row r="1024" spans="11:19">
      <c r="K1024"/>
      <c r="L1024"/>
      <c r="M1024"/>
      <c r="N1024"/>
      <c r="O1024"/>
      <c r="P1024"/>
      <c r="Q1024"/>
      <c r="R1024"/>
      <c r="S1024"/>
    </row>
    <row r="1025" spans="11:19">
      <c r="K1025"/>
      <c r="L1025"/>
      <c r="M1025"/>
      <c r="N1025"/>
      <c r="O1025"/>
      <c r="P1025"/>
      <c r="Q1025"/>
      <c r="R1025"/>
      <c r="S1025"/>
    </row>
    <row r="1026" spans="11:19">
      <c r="K1026"/>
      <c r="L1026"/>
      <c r="M1026"/>
      <c r="N1026"/>
      <c r="O1026"/>
      <c r="P1026"/>
      <c r="Q1026"/>
      <c r="R1026"/>
      <c r="S1026"/>
    </row>
    <row r="1027" spans="11:19">
      <c r="K1027"/>
      <c r="L1027"/>
      <c r="M1027"/>
      <c r="N1027"/>
      <c r="O1027"/>
      <c r="P1027"/>
      <c r="Q1027"/>
      <c r="R1027"/>
      <c r="S1027"/>
    </row>
    <row r="1028" spans="11:19">
      <c r="K1028"/>
      <c r="L1028"/>
      <c r="M1028"/>
      <c r="N1028"/>
      <c r="O1028"/>
      <c r="P1028"/>
      <c r="Q1028"/>
      <c r="R1028"/>
      <c r="S1028"/>
    </row>
    <row r="1029" spans="11:19">
      <c r="K1029"/>
      <c r="L1029"/>
      <c r="M1029"/>
      <c r="N1029"/>
      <c r="O1029"/>
      <c r="P1029"/>
      <c r="Q1029"/>
      <c r="R1029"/>
      <c r="S1029"/>
    </row>
    <row r="1030" spans="11:19">
      <c r="K1030"/>
      <c r="L1030"/>
      <c r="M1030"/>
      <c r="N1030"/>
      <c r="O1030"/>
      <c r="P1030"/>
      <c r="Q1030"/>
      <c r="R1030"/>
      <c r="S1030"/>
    </row>
    <row r="1031" spans="11:19">
      <c r="K1031"/>
      <c r="L1031"/>
      <c r="M1031"/>
      <c r="N1031"/>
      <c r="O1031"/>
      <c r="P1031"/>
      <c r="Q1031"/>
      <c r="R1031"/>
      <c r="S1031"/>
    </row>
    <row r="1032" spans="11:19">
      <c r="K1032"/>
      <c r="L1032"/>
      <c r="M1032"/>
      <c r="N1032"/>
      <c r="O1032"/>
      <c r="P1032"/>
      <c r="Q1032"/>
      <c r="R1032"/>
      <c r="S1032"/>
    </row>
    <row r="1033" spans="11:19">
      <c r="K1033"/>
      <c r="L1033"/>
      <c r="M1033"/>
      <c r="N1033"/>
      <c r="O1033"/>
      <c r="P1033"/>
      <c r="Q1033"/>
      <c r="R1033"/>
      <c r="S1033"/>
    </row>
    <row r="1034" spans="11:19">
      <c r="K1034"/>
      <c r="L1034"/>
      <c r="M1034"/>
      <c r="N1034"/>
      <c r="O1034"/>
      <c r="P1034"/>
      <c r="Q1034"/>
      <c r="R1034"/>
      <c r="S1034"/>
    </row>
    <row r="1035" spans="11:19">
      <c r="K1035"/>
      <c r="L1035"/>
      <c r="M1035"/>
      <c r="N1035"/>
      <c r="O1035"/>
      <c r="P1035"/>
      <c r="Q1035"/>
      <c r="R1035"/>
      <c r="S1035"/>
    </row>
    <row r="1036" spans="11:19">
      <c r="K1036"/>
      <c r="L1036"/>
      <c r="M1036"/>
      <c r="N1036"/>
      <c r="O1036"/>
      <c r="P1036"/>
      <c r="Q1036"/>
      <c r="R1036"/>
      <c r="S1036"/>
    </row>
    <row r="1037" spans="11:19">
      <c r="K1037"/>
      <c r="L1037"/>
      <c r="M1037"/>
      <c r="N1037"/>
      <c r="O1037"/>
      <c r="P1037"/>
      <c r="Q1037"/>
      <c r="R1037"/>
      <c r="S1037"/>
    </row>
    <row r="1038" spans="11:19">
      <c r="K1038"/>
      <c r="L1038"/>
      <c r="M1038"/>
      <c r="N1038"/>
      <c r="O1038"/>
      <c r="P1038"/>
      <c r="Q1038"/>
      <c r="R1038"/>
      <c r="S1038"/>
    </row>
    <row r="1039" spans="11:19">
      <c r="K1039"/>
      <c r="L1039"/>
      <c r="M1039"/>
      <c r="N1039"/>
      <c r="O1039"/>
      <c r="P1039"/>
      <c r="Q1039"/>
      <c r="R1039"/>
      <c r="S1039"/>
    </row>
    <row r="1040" spans="11:19">
      <c r="K1040"/>
      <c r="L1040"/>
      <c r="M1040"/>
      <c r="N1040"/>
      <c r="O1040"/>
      <c r="P1040"/>
      <c r="Q1040"/>
      <c r="R1040"/>
      <c r="S1040"/>
    </row>
    <row r="1041" spans="11:19">
      <c r="K1041"/>
      <c r="L1041"/>
      <c r="M1041"/>
      <c r="N1041"/>
      <c r="O1041"/>
      <c r="P1041"/>
      <c r="Q1041"/>
      <c r="R1041"/>
      <c r="S1041"/>
    </row>
    <row r="1042" spans="11:19">
      <c r="K1042"/>
      <c r="L1042"/>
      <c r="M1042"/>
      <c r="N1042"/>
      <c r="O1042"/>
      <c r="P1042"/>
      <c r="Q1042"/>
      <c r="R1042"/>
      <c r="S1042"/>
    </row>
    <row r="1043" spans="11:19">
      <c r="K1043"/>
      <c r="L1043"/>
      <c r="M1043"/>
      <c r="N1043"/>
      <c r="O1043"/>
      <c r="P1043"/>
      <c r="Q1043"/>
      <c r="R1043"/>
      <c r="S1043"/>
    </row>
    <row r="1044" spans="11:19">
      <c r="K1044"/>
      <c r="L1044"/>
      <c r="M1044"/>
      <c r="N1044"/>
      <c r="O1044"/>
      <c r="P1044"/>
      <c r="Q1044"/>
      <c r="R1044"/>
      <c r="S1044"/>
    </row>
    <row r="1045" spans="11:19">
      <c r="K1045"/>
      <c r="L1045"/>
      <c r="M1045"/>
      <c r="N1045"/>
      <c r="O1045"/>
      <c r="P1045"/>
      <c r="Q1045"/>
      <c r="R1045"/>
      <c r="S1045"/>
    </row>
    <row r="1046" spans="11:19">
      <c r="K1046"/>
      <c r="L1046"/>
      <c r="M1046"/>
      <c r="N1046"/>
      <c r="O1046"/>
      <c r="P1046"/>
      <c r="Q1046"/>
      <c r="R1046"/>
      <c r="S1046"/>
    </row>
    <row r="1047" spans="11:19">
      <c r="K1047"/>
      <c r="L1047"/>
      <c r="M1047"/>
      <c r="N1047"/>
      <c r="O1047"/>
      <c r="P1047"/>
      <c r="Q1047"/>
      <c r="R1047"/>
      <c r="S1047"/>
    </row>
    <row r="1048" spans="11:19">
      <c r="K1048"/>
      <c r="L1048"/>
      <c r="M1048"/>
      <c r="N1048"/>
      <c r="O1048"/>
      <c r="P1048"/>
      <c r="Q1048"/>
      <c r="R1048"/>
      <c r="S1048"/>
    </row>
    <row r="1049" spans="11:19">
      <c r="K1049"/>
      <c r="L1049"/>
      <c r="M1049"/>
      <c r="N1049"/>
      <c r="O1049"/>
      <c r="P1049"/>
      <c r="Q1049"/>
      <c r="R1049"/>
      <c r="S1049"/>
    </row>
    <row r="1050" spans="11:19">
      <c r="K1050"/>
      <c r="L1050"/>
      <c r="M1050"/>
      <c r="N1050"/>
      <c r="O1050"/>
      <c r="P1050"/>
      <c r="Q1050"/>
      <c r="R1050"/>
      <c r="S1050"/>
    </row>
    <row r="1051" spans="11:19">
      <c r="K1051"/>
      <c r="L1051"/>
      <c r="M1051"/>
      <c r="N1051"/>
      <c r="O1051"/>
      <c r="P1051"/>
      <c r="Q1051"/>
      <c r="R1051"/>
      <c r="S1051"/>
    </row>
    <row r="1052" spans="11:19">
      <c r="K1052"/>
      <c r="L1052"/>
      <c r="M1052"/>
      <c r="N1052"/>
      <c r="O1052"/>
      <c r="P1052"/>
      <c r="Q1052"/>
      <c r="R1052"/>
      <c r="S1052"/>
    </row>
    <row r="1053" spans="11:19">
      <c r="K1053"/>
      <c r="L1053"/>
      <c r="M1053"/>
      <c r="N1053"/>
      <c r="O1053"/>
      <c r="P1053"/>
      <c r="Q1053"/>
      <c r="R1053"/>
      <c r="S1053"/>
    </row>
    <row r="1054" spans="11:19">
      <c r="K1054"/>
      <c r="L1054"/>
      <c r="M1054"/>
      <c r="N1054"/>
      <c r="O1054"/>
      <c r="P1054"/>
      <c r="Q1054"/>
      <c r="R1054"/>
      <c r="S1054"/>
    </row>
    <row r="1055" spans="11:19">
      <c r="K1055"/>
      <c r="L1055"/>
      <c r="M1055"/>
      <c r="N1055"/>
      <c r="O1055"/>
      <c r="P1055"/>
      <c r="Q1055"/>
      <c r="R1055"/>
      <c r="S1055"/>
    </row>
    <row r="1056" spans="11:19">
      <c r="K1056"/>
      <c r="L1056"/>
      <c r="M1056"/>
      <c r="N1056"/>
      <c r="O1056"/>
      <c r="P1056"/>
      <c r="Q1056"/>
      <c r="R1056"/>
      <c r="S1056"/>
    </row>
    <row r="1057" spans="11:19">
      <c r="K1057"/>
      <c r="L1057"/>
      <c r="M1057"/>
      <c r="N1057"/>
      <c r="O1057"/>
      <c r="P1057"/>
      <c r="Q1057"/>
      <c r="R1057"/>
      <c r="S1057"/>
    </row>
    <row r="1058" spans="11:19">
      <c r="K1058"/>
      <c r="L1058"/>
      <c r="M1058"/>
      <c r="N1058"/>
      <c r="O1058"/>
      <c r="P1058"/>
      <c r="Q1058"/>
      <c r="R1058"/>
      <c r="S1058"/>
    </row>
    <row r="1059" spans="11:19">
      <c r="K1059"/>
      <c r="L1059"/>
      <c r="M1059"/>
      <c r="N1059"/>
      <c r="O1059"/>
      <c r="P1059"/>
      <c r="Q1059"/>
      <c r="R1059"/>
      <c r="S1059"/>
    </row>
    <row r="1060" spans="11:19">
      <c r="K1060"/>
      <c r="L1060"/>
      <c r="M1060"/>
      <c r="N1060"/>
      <c r="O1060"/>
      <c r="P1060"/>
      <c r="Q1060"/>
      <c r="R1060"/>
      <c r="S1060"/>
    </row>
    <row r="1061" spans="11:19">
      <c r="K1061"/>
      <c r="L1061"/>
      <c r="M1061"/>
      <c r="N1061"/>
      <c r="O1061"/>
      <c r="P1061"/>
      <c r="Q1061"/>
      <c r="R1061"/>
      <c r="S1061"/>
    </row>
    <row r="1062" spans="11:19">
      <c r="K1062"/>
      <c r="L1062"/>
      <c r="M1062"/>
      <c r="N1062"/>
      <c r="O1062"/>
      <c r="P1062"/>
      <c r="Q1062"/>
      <c r="R1062"/>
      <c r="S1062"/>
    </row>
    <row r="1063" spans="11:19">
      <c r="K1063"/>
      <c r="L1063"/>
      <c r="M1063"/>
      <c r="N1063"/>
      <c r="O1063"/>
      <c r="P1063"/>
      <c r="Q1063"/>
      <c r="R1063"/>
      <c r="S1063"/>
    </row>
    <row r="1064" spans="11:19">
      <c r="K1064"/>
      <c r="L1064"/>
      <c r="M1064"/>
      <c r="N1064"/>
      <c r="O1064"/>
      <c r="P1064"/>
      <c r="Q1064"/>
      <c r="R1064"/>
      <c r="S1064"/>
    </row>
    <row r="1065" spans="11:19">
      <c r="K1065"/>
      <c r="L1065"/>
      <c r="M1065"/>
      <c r="N1065"/>
      <c r="O1065"/>
      <c r="P1065"/>
      <c r="Q1065"/>
      <c r="R1065"/>
      <c r="S1065"/>
    </row>
    <row r="1066" spans="11:19">
      <c r="K1066"/>
      <c r="L1066"/>
      <c r="M1066"/>
      <c r="N1066"/>
      <c r="O1066"/>
      <c r="P1066"/>
      <c r="Q1066"/>
      <c r="R1066"/>
      <c r="S1066"/>
    </row>
    <row r="1067" spans="11:19">
      <c r="K1067"/>
      <c r="L1067"/>
      <c r="M1067"/>
      <c r="N1067"/>
      <c r="O1067"/>
      <c r="P1067"/>
      <c r="Q1067"/>
      <c r="R1067"/>
      <c r="S1067"/>
    </row>
    <row r="1068" spans="11:19">
      <c r="K1068"/>
      <c r="L1068"/>
      <c r="M1068"/>
      <c r="N1068"/>
      <c r="O1068"/>
      <c r="P1068"/>
      <c r="Q1068"/>
      <c r="R1068"/>
      <c r="S1068"/>
    </row>
    <row r="1069" spans="11:19">
      <c r="K1069"/>
      <c r="L1069"/>
      <c r="M1069"/>
      <c r="N1069"/>
      <c r="O1069"/>
      <c r="P1069"/>
      <c r="Q1069"/>
      <c r="R1069"/>
      <c r="S1069"/>
    </row>
    <row r="1070" spans="11:19">
      <c r="K1070"/>
      <c r="L1070"/>
      <c r="M1070"/>
      <c r="N1070"/>
      <c r="O1070"/>
      <c r="P1070"/>
      <c r="Q1070"/>
      <c r="R1070"/>
      <c r="S1070"/>
    </row>
    <row r="1071" spans="11:19">
      <c r="K1071"/>
      <c r="L1071"/>
      <c r="M1071"/>
      <c r="N1071"/>
      <c r="O1071"/>
      <c r="P1071"/>
      <c r="Q1071"/>
      <c r="R1071"/>
      <c r="S1071"/>
    </row>
    <row r="1072" spans="11:19">
      <c r="K1072"/>
      <c r="L1072"/>
      <c r="M1072"/>
      <c r="N1072"/>
      <c r="O1072"/>
      <c r="P1072"/>
      <c r="Q1072"/>
      <c r="R1072"/>
      <c r="S1072"/>
    </row>
    <row r="1073" spans="11:19">
      <c r="K1073"/>
      <c r="L1073"/>
      <c r="M1073"/>
      <c r="N1073"/>
      <c r="O1073"/>
      <c r="P1073"/>
      <c r="Q1073"/>
      <c r="R1073"/>
      <c r="S1073"/>
    </row>
    <row r="1074" spans="11:19">
      <c r="K1074"/>
      <c r="L1074"/>
      <c r="M1074"/>
      <c r="N1074"/>
      <c r="O1074"/>
      <c r="P1074"/>
      <c r="Q1074"/>
      <c r="R1074"/>
      <c r="S1074"/>
    </row>
    <row r="1075" spans="11:19">
      <c r="K1075"/>
      <c r="L1075"/>
      <c r="M1075"/>
      <c r="N1075"/>
      <c r="O1075"/>
      <c r="P1075"/>
      <c r="Q1075"/>
      <c r="R1075"/>
      <c r="S1075"/>
    </row>
    <row r="1076" spans="11:19">
      <c r="K1076"/>
      <c r="L1076"/>
      <c r="M1076"/>
      <c r="N1076"/>
      <c r="O1076"/>
      <c r="P1076"/>
      <c r="Q1076"/>
      <c r="R1076"/>
      <c r="S1076"/>
    </row>
    <row r="1077" spans="11:19">
      <c r="K1077"/>
      <c r="L1077"/>
      <c r="M1077"/>
      <c r="N1077"/>
      <c r="O1077"/>
      <c r="P1077"/>
      <c r="Q1077"/>
      <c r="R1077"/>
      <c r="S1077"/>
    </row>
    <row r="1078" spans="11:19">
      <c r="K1078"/>
      <c r="L1078"/>
      <c r="M1078"/>
      <c r="N1078"/>
      <c r="O1078"/>
      <c r="P1078"/>
      <c r="Q1078"/>
      <c r="R1078"/>
      <c r="S1078"/>
    </row>
    <row r="1079" spans="11:19">
      <c r="K1079"/>
      <c r="L1079"/>
      <c r="M1079"/>
      <c r="N1079"/>
      <c r="O1079"/>
      <c r="P1079"/>
      <c r="Q1079"/>
      <c r="R1079"/>
      <c r="S1079"/>
    </row>
    <row r="1080" spans="11:19">
      <c r="K1080"/>
      <c r="L1080"/>
      <c r="M1080"/>
      <c r="N1080"/>
      <c r="O1080"/>
      <c r="P1080"/>
      <c r="Q1080"/>
      <c r="R1080"/>
      <c r="S1080"/>
    </row>
    <row r="1081" spans="11:19">
      <c r="K1081"/>
      <c r="L1081"/>
      <c r="M1081"/>
      <c r="N1081"/>
      <c r="O1081"/>
      <c r="P1081"/>
      <c r="Q1081"/>
      <c r="R1081"/>
      <c r="S1081"/>
    </row>
    <row r="1082" spans="11:19">
      <c r="K1082"/>
      <c r="L1082"/>
      <c r="M1082"/>
      <c r="N1082"/>
      <c r="O1082"/>
      <c r="P1082"/>
      <c r="Q1082"/>
      <c r="R1082"/>
      <c r="S1082"/>
    </row>
    <row r="1083" spans="11:19">
      <c r="K1083"/>
      <c r="L1083"/>
      <c r="M1083"/>
      <c r="N1083"/>
      <c r="O1083"/>
      <c r="P1083"/>
      <c r="Q1083"/>
      <c r="R1083"/>
      <c r="S1083"/>
    </row>
    <row r="1084" spans="11:19">
      <c r="K1084"/>
      <c r="L1084"/>
      <c r="M1084"/>
      <c r="N1084"/>
      <c r="O1084"/>
      <c r="P1084"/>
      <c r="Q1084"/>
      <c r="R1084"/>
      <c r="S1084"/>
    </row>
    <row r="1085" spans="11:19">
      <c r="K1085"/>
      <c r="L1085"/>
      <c r="M1085"/>
      <c r="N1085"/>
      <c r="O1085"/>
      <c r="P1085"/>
      <c r="Q1085"/>
      <c r="R1085"/>
      <c r="S1085"/>
    </row>
    <row r="1086" spans="11:19">
      <c r="K1086"/>
      <c r="L1086"/>
      <c r="M1086"/>
      <c r="N1086"/>
      <c r="O1086"/>
      <c r="P1086"/>
      <c r="Q1086"/>
      <c r="R1086"/>
      <c r="S1086"/>
    </row>
    <row r="1087" spans="11:19">
      <c r="K1087"/>
      <c r="L1087"/>
      <c r="M1087"/>
      <c r="N1087"/>
      <c r="O1087"/>
      <c r="P1087"/>
      <c r="Q1087"/>
      <c r="R1087"/>
      <c r="S1087"/>
    </row>
    <row r="1088" spans="11:19">
      <c r="K1088"/>
      <c r="L1088"/>
      <c r="M1088"/>
      <c r="N1088"/>
      <c r="O1088"/>
      <c r="P1088"/>
      <c r="Q1088"/>
      <c r="R1088"/>
      <c r="S1088"/>
    </row>
    <row r="1089" spans="11:19">
      <c r="K1089"/>
      <c r="L1089"/>
      <c r="M1089"/>
      <c r="N1089"/>
      <c r="O1089"/>
      <c r="P1089"/>
      <c r="Q1089"/>
      <c r="R1089"/>
      <c r="S1089"/>
    </row>
    <row r="1090" spans="11:19">
      <c r="K1090"/>
      <c r="L1090"/>
      <c r="M1090"/>
      <c r="N1090"/>
      <c r="O1090"/>
      <c r="P1090"/>
      <c r="Q1090"/>
      <c r="R1090"/>
      <c r="S1090"/>
    </row>
    <row r="1091" spans="11:19">
      <c r="K1091"/>
      <c r="L1091"/>
      <c r="M1091"/>
      <c r="N1091"/>
      <c r="O1091"/>
      <c r="P1091"/>
      <c r="Q1091"/>
      <c r="R1091"/>
      <c r="S1091"/>
    </row>
    <row r="1092" spans="11:19">
      <c r="K1092"/>
      <c r="L1092"/>
      <c r="M1092"/>
      <c r="N1092"/>
      <c r="O1092"/>
      <c r="P1092"/>
      <c r="Q1092"/>
      <c r="R1092"/>
      <c r="S1092"/>
    </row>
    <row r="1093" spans="11:19">
      <c r="K1093"/>
      <c r="L1093"/>
      <c r="M1093"/>
      <c r="N1093"/>
      <c r="O1093"/>
      <c r="P1093"/>
      <c r="Q1093"/>
      <c r="R1093"/>
      <c r="S1093"/>
    </row>
    <row r="1094" spans="11:19">
      <c r="K1094"/>
      <c r="L1094"/>
      <c r="M1094"/>
      <c r="N1094"/>
      <c r="O1094"/>
      <c r="P1094"/>
      <c r="Q1094"/>
      <c r="R1094"/>
      <c r="S1094"/>
    </row>
    <row r="1095" spans="11:19">
      <c r="K1095"/>
      <c r="L1095"/>
      <c r="M1095"/>
      <c r="N1095"/>
      <c r="O1095"/>
      <c r="P1095"/>
      <c r="Q1095"/>
      <c r="R1095"/>
      <c r="S1095"/>
    </row>
    <row r="1096" spans="11:19">
      <c r="K1096"/>
      <c r="L1096"/>
      <c r="M1096"/>
      <c r="N1096"/>
      <c r="O1096"/>
      <c r="P1096"/>
      <c r="Q1096"/>
      <c r="R1096"/>
      <c r="S1096"/>
    </row>
    <row r="1097" spans="11:19">
      <c r="K1097"/>
      <c r="L1097"/>
      <c r="M1097"/>
      <c r="N1097"/>
      <c r="O1097"/>
      <c r="P1097"/>
      <c r="Q1097"/>
      <c r="R1097"/>
      <c r="S1097"/>
    </row>
    <row r="1098" spans="11:19">
      <c r="K1098"/>
      <c r="L1098"/>
      <c r="M1098"/>
      <c r="N1098"/>
      <c r="O1098"/>
      <c r="P1098"/>
      <c r="Q1098"/>
      <c r="R1098"/>
      <c r="S1098"/>
    </row>
    <row r="1099" spans="11:19">
      <c r="K1099"/>
      <c r="L1099"/>
      <c r="M1099"/>
      <c r="N1099"/>
      <c r="O1099"/>
      <c r="P1099"/>
      <c r="Q1099"/>
      <c r="R1099"/>
      <c r="S1099"/>
    </row>
    <row r="1100" spans="11:19">
      <c r="K1100"/>
      <c r="L1100"/>
      <c r="M1100"/>
      <c r="N1100"/>
      <c r="O1100"/>
      <c r="P1100"/>
      <c r="Q1100"/>
      <c r="R1100"/>
      <c r="S1100"/>
    </row>
    <row r="1101" spans="11:19">
      <c r="K1101"/>
      <c r="L1101"/>
      <c r="M1101"/>
      <c r="N1101"/>
      <c r="O1101"/>
      <c r="P1101"/>
      <c r="Q1101"/>
      <c r="R1101"/>
      <c r="S1101"/>
    </row>
    <row r="1102" spans="11:19">
      <c r="K1102"/>
      <c r="L1102"/>
      <c r="M1102"/>
      <c r="N1102"/>
      <c r="O1102"/>
      <c r="P1102"/>
      <c r="Q1102"/>
      <c r="R1102"/>
      <c r="S1102"/>
    </row>
    <row r="1103" spans="11:19">
      <c r="K1103"/>
      <c r="L1103"/>
      <c r="M1103"/>
      <c r="N1103"/>
      <c r="O1103"/>
      <c r="P1103"/>
      <c r="Q1103"/>
      <c r="R1103"/>
      <c r="S1103"/>
    </row>
    <row r="1104" spans="11:19">
      <c r="K1104"/>
      <c r="L1104"/>
      <c r="M1104"/>
      <c r="N1104"/>
      <c r="O1104"/>
      <c r="P1104"/>
      <c r="Q1104"/>
      <c r="R1104"/>
      <c r="S1104"/>
    </row>
    <row r="1105" spans="11:19">
      <c r="K1105"/>
      <c r="L1105"/>
      <c r="M1105"/>
      <c r="N1105"/>
      <c r="O1105"/>
      <c r="P1105"/>
      <c r="Q1105"/>
      <c r="R1105"/>
      <c r="S1105"/>
    </row>
    <row r="1106" spans="11:19">
      <c r="K1106"/>
      <c r="L1106"/>
      <c r="M1106"/>
      <c r="N1106"/>
      <c r="O1106"/>
      <c r="P1106"/>
      <c r="Q1106"/>
      <c r="R1106"/>
      <c r="S1106"/>
    </row>
    <row r="1107" spans="11:19">
      <c r="K1107"/>
      <c r="L1107"/>
      <c r="M1107"/>
      <c r="N1107"/>
      <c r="O1107"/>
      <c r="P1107"/>
      <c r="Q1107"/>
      <c r="R1107"/>
      <c r="S1107"/>
    </row>
    <row r="1108" spans="11:19">
      <c r="K1108"/>
      <c r="L1108"/>
      <c r="M1108"/>
      <c r="N1108"/>
      <c r="O1108"/>
      <c r="P1108"/>
      <c r="Q1108"/>
      <c r="R1108"/>
      <c r="S1108"/>
    </row>
    <row r="1109" spans="11:19">
      <c r="K1109"/>
      <c r="L1109"/>
      <c r="M1109"/>
      <c r="N1109"/>
      <c r="O1109"/>
      <c r="P1109"/>
      <c r="Q1109"/>
      <c r="R1109"/>
      <c r="S1109"/>
    </row>
    <row r="1110" spans="11:19">
      <c r="K1110"/>
      <c r="L1110"/>
      <c r="M1110"/>
      <c r="N1110"/>
      <c r="O1110"/>
      <c r="P1110"/>
      <c r="Q1110"/>
      <c r="R1110"/>
      <c r="S1110"/>
    </row>
    <row r="1111" spans="11:19">
      <c r="K1111"/>
      <c r="L1111"/>
      <c r="M1111"/>
      <c r="N1111"/>
      <c r="O1111"/>
      <c r="P1111"/>
      <c r="Q1111"/>
      <c r="R1111"/>
      <c r="S1111"/>
    </row>
    <row r="1112" spans="11:19">
      <c r="K1112"/>
      <c r="L1112"/>
      <c r="M1112"/>
      <c r="N1112"/>
      <c r="O1112"/>
      <c r="P1112"/>
      <c r="Q1112"/>
      <c r="R1112"/>
      <c r="S1112"/>
    </row>
    <row r="1113" spans="11:19">
      <c r="K1113"/>
      <c r="L1113"/>
      <c r="M1113"/>
      <c r="N1113"/>
      <c r="O1113"/>
      <c r="P1113"/>
      <c r="Q1113"/>
      <c r="R1113"/>
      <c r="S1113"/>
    </row>
    <row r="1114" spans="11:19">
      <c r="K1114"/>
      <c r="L1114"/>
      <c r="M1114"/>
      <c r="N1114"/>
      <c r="O1114"/>
      <c r="P1114"/>
      <c r="Q1114"/>
      <c r="R1114"/>
      <c r="S1114"/>
    </row>
    <row r="1115" spans="11:19">
      <c r="K1115"/>
      <c r="L1115"/>
      <c r="M1115"/>
      <c r="N1115"/>
      <c r="O1115"/>
      <c r="P1115"/>
      <c r="Q1115"/>
      <c r="R1115"/>
      <c r="S1115"/>
    </row>
    <row r="1116" spans="11:19">
      <c r="K1116"/>
      <c r="L1116"/>
      <c r="M1116"/>
      <c r="N1116"/>
      <c r="O1116"/>
      <c r="P1116"/>
      <c r="Q1116"/>
      <c r="R1116"/>
      <c r="S1116"/>
    </row>
    <row r="1117" spans="11:19">
      <c r="K1117"/>
      <c r="L1117"/>
      <c r="M1117"/>
      <c r="N1117"/>
      <c r="O1117"/>
      <c r="P1117"/>
      <c r="Q1117"/>
      <c r="R1117"/>
      <c r="S1117"/>
    </row>
    <row r="1118" spans="11:19">
      <c r="K1118"/>
      <c r="L1118"/>
      <c r="M1118"/>
      <c r="N1118"/>
      <c r="O1118"/>
      <c r="P1118"/>
      <c r="Q1118"/>
      <c r="R1118"/>
      <c r="S1118"/>
    </row>
    <row r="1119" spans="11:19">
      <c r="K1119"/>
      <c r="L1119"/>
      <c r="M1119"/>
      <c r="N1119"/>
      <c r="O1119"/>
      <c r="P1119"/>
      <c r="Q1119"/>
      <c r="R1119"/>
      <c r="S1119"/>
    </row>
    <row r="1120" spans="11:19">
      <c r="K1120"/>
      <c r="L1120"/>
      <c r="M1120"/>
      <c r="N1120"/>
      <c r="O1120"/>
      <c r="P1120"/>
      <c r="Q1120"/>
      <c r="R1120"/>
      <c r="S1120"/>
    </row>
    <row r="1121" spans="11:19">
      <c r="K1121"/>
      <c r="L1121"/>
      <c r="M1121"/>
      <c r="N1121"/>
      <c r="O1121"/>
      <c r="P1121"/>
      <c r="Q1121"/>
      <c r="R1121"/>
      <c r="S1121"/>
    </row>
    <row r="1122" spans="11:19">
      <c r="K1122"/>
      <c r="L1122"/>
      <c r="M1122"/>
      <c r="N1122"/>
      <c r="O1122"/>
      <c r="P1122"/>
      <c r="Q1122"/>
      <c r="R1122"/>
      <c r="S1122"/>
    </row>
    <row r="1123" spans="11:19">
      <c r="K1123"/>
      <c r="L1123"/>
      <c r="M1123"/>
      <c r="N1123"/>
      <c r="O1123"/>
      <c r="P1123"/>
      <c r="Q1123"/>
      <c r="R1123"/>
      <c r="S1123"/>
    </row>
    <row r="1124" spans="11:19">
      <c r="K1124"/>
      <c r="L1124"/>
      <c r="M1124"/>
      <c r="N1124"/>
      <c r="O1124"/>
      <c r="P1124"/>
      <c r="Q1124"/>
      <c r="R1124"/>
      <c r="S1124"/>
    </row>
    <row r="1125" spans="11:19">
      <c r="K1125"/>
      <c r="L1125"/>
      <c r="M1125"/>
      <c r="N1125"/>
      <c r="O1125"/>
      <c r="P1125"/>
      <c r="Q1125"/>
      <c r="R1125"/>
      <c r="S1125"/>
    </row>
    <row r="1126" spans="11:19">
      <c r="K1126"/>
      <c r="L1126"/>
      <c r="M1126"/>
      <c r="N1126"/>
      <c r="O1126"/>
      <c r="P1126"/>
      <c r="Q1126"/>
      <c r="R1126"/>
      <c r="S1126"/>
    </row>
    <row r="1127" spans="11:19">
      <c r="K1127"/>
      <c r="L1127"/>
      <c r="M1127"/>
      <c r="N1127"/>
      <c r="O1127"/>
      <c r="P1127"/>
      <c r="Q1127"/>
      <c r="R1127"/>
      <c r="S1127"/>
    </row>
    <row r="1128" spans="11:19">
      <c r="K1128"/>
      <c r="L1128"/>
      <c r="M1128"/>
      <c r="N1128"/>
      <c r="O1128"/>
      <c r="P1128"/>
      <c r="Q1128"/>
      <c r="R1128"/>
      <c r="S1128"/>
    </row>
    <row r="1129" spans="11:19">
      <c r="K1129"/>
      <c r="L1129"/>
      <c r="M1129"/>
      <c r="N1129"/>
      <c r="O1129"/>
      <c r="P1129"/>
      <c r="Q1129"/>
      <c r="R1129"/>
      <c r="S1129"/>
    </row>
    <row r="1130" spans="11:19">
      <c r="K1130"/>
      <c r="L1130"/>
      <c r="M1130"/>
      <c r="N1130"/>
      <c r="O1130"/>
      <c r="P1130"/>
      <c r="Q1130"/>
      <c r="R1130"/>
      <c r="S1130"/>
    </row>
    <row r="1131" spans="11:19">
      <c r="K1131"/>
      <c r="L1131"/>
      <c r="M1131"/>
      <c r="N1131"/>
      <c r="O1131"/>
      <c r="P1131"/>
      <c r="Q1131"/>
      <c r="R1131"/>
      <c r="S1131"/>
    </row>
    <row r="1132" spans="11:19">
      <c r="K1132"/>
      <c r="L1132"/>
      <c r="M1132"/>
      <c r="N1132"/>
      <c r="O1132"/>
      <c r="P1132"/>
      <c r="Q1132"/>
      <c r="R1132"/>
      <c r="S1132"/>
    </row>
    <row r="1133" spans="11:19">
      <c r="K1133"/>
      <c r="L1133"/>
      <c r="M1133"/>
      <c r="N1133"/>
      <c r="O1133"/>
      <c r="P1133"/>
      <c r="Q1133"/>
      <c r="R1133"/>
      <c r="S1133"/>
    </row>
    <row r="1134" spans="11:19">
      <c r="K1134"/>
      <c r="L1134"/>
      <c r="M1134"/>
      <c r="N1134"/>
      <c r="O1134"/>
      <c r="P1134"/>
      <c r="Q1134"/>
      <c r="R1134"/>
      <c r="S1134"/>
    </row>
    <row r="1135" spans="11:19">
      <c r="K1135"/>
      <c r="L1135"/>
      <c r="M1135"/>
      <c r="N1135"/>
      <c r="O1135"/>
      <c r="P1135"/>
      <c r="Q1135"/>
      <c r="R1135"/>
      <c r="S1135"/>
    </row>
    <row r="1136" spans="11:19">
      <c r="K1136"/>
      <c r="L1136"/>
      <c r="M1136"/>
      <c r="N1136"/>
      <c r="O1136"/>
      <c r="P1136"/>
      <c r="Q1136"/>
      <c r="R1136"/>
      <c r="S1136"/>
    </row>
    <row r="1137" spans="11:19">
      <c r="K1137"/>
      <c r="L1137"/>
      <c r="M1137"/>
      <c r="N1137"/>
      <c r="O1137"/>
      <c r="P1137"/>
      <c r="Q1137"/>
      <c r="R1137"/>
      <c r="S1137"/>
    </row>
    <row r="1138" spans="11:19">
      <c r="K1138"/>
      <c r="L1138"/>
      <c r="M1138"/>
      <c r="N1138"/>
      <c r="O1138"/>
      <c r="P1138"/>
      <c r="Q1138"/>
      <c r="R1138"/>
      <c r="S1138"/>
    </row>
    <row r="1139" spans="11:19">
      <c r="K1139"/>
      <c r="L1139"/>
      <c r="M1139"/>
      <c r="N1139"/>
      <c r="O1139"/>
      <c r="P1139"/>
      <c r="Q1139"/>
      <c r="R1139"/>
      <c r="S1139"/>
    </row>
    <row r="1140" spans="11:19">
      <c r="K1140"/>
      <c r="L1140"/>
      <c r="M1140"/>
      <c r="N1140"/>
      <c r="O1140"/>
      <c r="P1140"/>
      <c r="Q1140"/>
      <c r="R1140"/>
      <c r="S1140"/>
    </row>
    <row r="1141" spans="11:19">
      <c r="K1141"/>
      <c r="L1141"/>
      <c r="M1141"/>
      <c r="N1141"/>
      <c r="O1141"/>
      <c r="P1141"/>
      <c r="Q1141"/>
      <c r="R1141"/>
      <c r="S1141"/>
    </row>
    <row r="1142" spans="11:19">
      <c r="K1142"/>
      <c r="L1142"/>
      <c r="M1142"/>
      <c r="N1142"/>
      <c r="O1142"/>
      <c r="P1142"/>
      <c r="Q1142"/>
      <c r="R1142"/>
      <c r="S1142"/>
    </row>
    <row r="1143" spans="11:19">
      <c r="K1143"/>
      <c r="L1143"/>
      <c r="M1143"/>
      <c r="N1143"/>
      <c r="O1143"/>
      <c r="P1143"/>
      <c r="Q1143"/>
      <c r="R1143"/>
      <c r="S1143"/>
    </row>
    <row r="1144" spans="11:19">
      <c r="K1144"/>
      <c r="L1144"/>
      <c r="M1144"/>
      <c r="N1144"/>
      <c r="O1144"/>
      <c r="P1144"/>
      <c r="Q1144"/>
      <c r="R1144"/>
      <c r="S1144"/>
    </row>
    <row r="1145" spans="11:19">
      <c r="K1145"/>
      <c r="L1145"/>
      <c r="M1145"/>
      <c r="N1145"/>
      <c r="O1145"/>
      <c r="P1145"/>
      <c r="Q1145"/>
      <c r="R1145"/>
      <c r="S1145"/>
    </row>
    <row r="1146" spans="11:19">
      <c r="K1146"/>
      <c r="L1146"/>
      <c r="M1146"/>
      <c r="N1146"/>
      <c r="O1146"/>
      <c r="P1146"/>
      <c r="Q1146"/>
      <c r="R1146"/>
      <c r="S1146"/>
    </row>
    <row r="1147" spans="11:19">
      <c r="K1147"/>
      <c r="L1147"/>
      <c r="M1147"/>
      <c r="N1147"/>
      <c r="O1147"/>
      <c r="P1147"/>
      <c r="Q1147"/>
      <c r="R1147"/>
      <c r="S1147"/>
    </row>
    <row r="1148" spans="11:19">
      <c r="K1148"/>
      <c r="L1148"/>
      <c r="M1148"/>
      <c r="N1148"/>
      <c r="O1148"/>
      <c r="P1148"/>
      <c r="Q1148"/>
      <c r="R1148"/>
      <c r="S1148"/>
    </row>
    <row r="1149" spans="11:19">
      <c r="K1149"/>
      <c r="L1149"/>
      <c r="M1149"/>
      <c r="N1149"/>
      <c r="O1149"/>
      <c r="P1149"/>
      <c r="Q1149"/>
      <c r="R1149"/>
      <c r="S1149"/>
    </row>
    <row r="1150" spans="11:19">
      <c r="K1150"/>
      <c r="L1150"/>
      <c r="M1150"/>
      <c r="N1150"/>
      <c r="O1150"/>
      <c r="P1150"/>
      <c r="Q1150"/>
      <c r="R1150"/>
      <c r="S1150"/>
    </row>
    <row r="1151" spans="11:19">
      <c r="K1151"/>
      <c r="L1151"/>
      <c r="M1151"/>
      <c r="N1151"/>
      <c r="O1151"/>
      <c r="P1151"/>
      <c r="Q1151"/>
      <c r="R1151"/>
      <c r="S1151"/>
    </row>
    <row r="1152" spans="11:19">
      <c r="K1152"/>
      <c r="L1152"/>
      <c r="M1152"/>
      <c r="N1152"/>
      <c r="O1152"/>
      <c r="P1152"/>
      <c r="Q1152"/>
      <c r="R1152"/>
      <c r="S1152"/>
    </row>
    <row r="1153" spans="11:19">
      <c r="K1153"/>
      <c r="L1153"/>
      <c r="M1153"/>
      <c r="N1153"/>
      <c r="O1153"/>
      <c r="P1153"/>
      <c r="Q1153"/>
      <c r="R1153"/>
      <c r="S1153"/>
    </row>
    <row r="1154" spans="11:19">
      <c r="K1154"/>
      <c r="L1154"/>
      <c r="M1154"/>
      <c r="N1154"/>
      <c r="O1154"/>
      <c r="P1154"/>
      <c r="Q1154"/>
      <c r="R1154"/>
      <c r="S1154"/>
    </row>
    <row r="1155" spans="11:19">
      <c r="K1155"/>
      <c r="L1155"/>
      <c r="M1155"/>
      <c r="N1155"/>
      <c r="O1155"/>
      <c r="P1155"/>
      <c r="Q1155"/>
      <c r="R1155"/>
      <c r="S1155"/>
    </row>
    <row r="1156" spans="11:19">
      <c r="K1156"/>
      <c r="L1156"/>
      <c r="M1156"/>
      <c r="N1156"/>
      <c r="O1156"/>
      <c r="P1156"/>
      <c r="Q1156"/>
      <c r="R1156"/>
      <c r="S1156"/>
    </row>
    <row r="1157" spans="11:19">
      <c r="K1157"/>
      <c r="L1157"/>
      <c r="M1157"/>
      <c r="N1157"/>
      <c r="O1157"/>
      <c r="P1157"/>
      <c r="Q1157"/>
      <c r="R1157"/>
      <c r="S1157"/>
    </row>
    <row r="1158" spans="11:19">
      <c r="K1158"/>
      <c r="L1158"/>
      <c r="M1158"/>
      <c r="N1158"/>
      <c r="O1158"/>
      <c r="P1158"/>
      <c r="Q1158"/>
      <c r="R1158"/>
      <c r="S1158"/>
    </row>
    <row r="1159" spans="11:19">
      <c r="K1159"/>
      <c r="L1159"/>
      <c r="M1159"/>
      <c r="N1159"/>
      <c r="O1159"/>
      <c r="P1159"/>
      <c r="Q1159"/>
      <c r="R1159"/>
      <c r="S1159"/>
    </row>
    <row r="1160" spans="11:19">
      <c r="K1160"/>
      <c r="L1160"/>
      <c r="M1160"/>
      <c r="N1160"/>
      <c r="O1160"/>
      <c r="P1160"/>
      <c r="Q1160"/>
      <c r="R1160"/>
      <c r="S1160"/>
    </row>
    <row r="1161" spans="11:19">
      <c r="K1161"/>
      <c r="L1161"/>
      <c r="M1161"/>
      <c r="N1161"/>
      <c r="O1161"/>
      <c r="P1161"/>
      <c r="Q1161"/>
      <c r="R1161"/>
      <c r="S1161"/>
    </row>
    <row r="1162" spans="11:19">
      <c r="K1162"/>
      <c r="L1162"/>
      <c r="M1162"/>
      <c r="N1162"/>
      <c r="O1162"/>
      <c r="P1162"/>
      <c r="Q1162"/>
      <c r="R1162"/>
      <c r="S1162"/>
    </row>
    <row r="1163" spans="11:19">
      <c r="K1163"/>
      <c r="L1163"/>
      <c r="M1163"/>
      <c r="N1163"/>
      <c r="O1163"/>
      <c r="P1163"/>
      <c r="Q1163"/>
      <c r="R1163"/>
      <c r="S1163"/>
    </row>
    <row r="1164" spans="11:19">
      <c r="K1164"/>
      <c r="L1164"/>
      <c r="M1164"/>
      <c r="N1164"/>
      <c r="O1164"/>
      <c r="P1164"/>
      <c r="Q1164"/>
      <c r="R1164"/>
      <c r="S1164"/>
    </row>
    <row r="1165" spans="11:19">
      <c r="K1165"/>
      <c r="L1165"/>
      <c r="M1165"/>
      <c r="N1165"/>
      <c r="O1165"/>
      <c r="P1165"/>
      <c r="Q1165"/>
      <c r="R1165"/>
      <c r="S1165"/>
    </row>
    <row r="1166" spans="11:19">
      <c r="K1166"/>
      <c r="L1166"/>
      <c r="M1166"/>
      <c r="N1166"/>
      <c r="O1166"/>
      <c r="P1166"/>
      <c r="Q1166"/>
      <c r="R1166"/>
      <c r="S1166"/>
    </row>
    <row r="1167" spans="11:19">
      <c r="K1167"/>
      <c r="L1167"/>
      <c r="M1167"/>
      <c r="N1167"/>
      <c r="O1167"/>
      <c r="P1167"/>
      <c r="Q1167"/>
      <c r="R1167"/>
      <c r="S1167"/>
    </row>
    <row r="1168" spans="11:19">
      <c r="K1168"/>
      <c r="L1168"/>
      <c r="M1168"/>
      <c r="N1168"/>
      <c r="O1168"/>
      <c r="P1168"/>
      <c r="Q1168"/>
      <c r="R1168"/>
      <c r="S1168"/>
    </row>
    <row r="1169" spans="11:19">
      <c r="K1169"/>
      <c r="L1169"/>
      <c r="M1169"/>
      <c r="N1169"/>
      <c r="O1169"/>
      <c r="P1169"/>
      <c r="Q1169"/>
      <c r="R1169"/>
      <c r="S1169"/>
    </row>
    <row r="1170" spans="11:19">
      <c r="K1170"/>
      <c r="L1170"/>
      <c r="M1170"/>
      <c r="N1170"/>
      <c r="O1170"/>
      <c r="P1170"/>
      <c r="Q1170"/>
      <c r="R1170"/>
      <c r="S1170"/>
    </row>
    <row r="1171" spans="11:19">
      <c r="K1171"/>
      <c r="L1171"/>
      <c r="M1171"/>
      <c r="N1171"/>
      <c r="O1171"/>
      <c r="P1171"/>
      <c r="Q1171"/>
      <c r="R1171"/>
      <c r="S1171"/>
    </row>
    <row r="1172" spans="11:19">
      <c r="K1172"/>
      <c r="L1172"/>
      <c r="M1172"/>
      <c r="N1172"/>
      <c r="O1172"/>
      <c r="P1172"/>
      <c r="Q1172"/>
      <c r="R1172"/>
      <c r="S1172"/>
    </row>
    <row r="1173" spans="11:19">
      <c r="K1173"/>
      <c r="L1173"/>
      <c r="M1173"/>
      <c r="N1173"/>
      <c r="O1173"/>
      <c r="P1173"/>
      <c r="Q1173"/>
      <c r="R1173"/>
      <c r="S1173"/>
    </row>
    <row r="1174" spans="11:19">
      <c r="K1174"/>
      <c r="L1174"/>
      <c r="M1174"/>
      <c r="N1174"/>
      <c r="O1174"/>
      <c r="P1174"/>
      <c r="Q1174"/>
      <c r="R1174"/>
      <c r="S1174"/>
    </row>
    <row r="1175" spans="11:19">
      <c r="K1175"/>
      <c r="L1175"/>
      <c r="M1175"/>
      <c r="N1175"/>
      <c r="O1175"/>
      <c r="P1175"/>
      <c r="Q1175"/>
      <c r="R1175"/>
      <c r="S1175"/>
    </row>
    <row r="1176" spans="11:19">
      <c r="K1176"/>
      <c r="L1176"/>
      <c r="M1176"/>
      <c r="N1176"/>
      <c r="O1176"/>
      <c r="P1176"/>
      <c r="Q1176"/>
      <c r="R1176"/>
      <c r="S1176"/>
    </row>
    <row r="1177" spans="11:19">
      <c r="K1177"/>
      <c r="L1177"/>
      <c r="M1177"/>
      <c r="N1177"/>
      <c r="O1177"/>
      <c r="P1177"/>
      <c r="Q1177"/>
      <c r="R1177"/>
      <c r="S1177"/>
    </row>
    <row r="1178" spans="11:19">
      <c r="K1178"/>
      <c r="L1178"/>
      <c r="M1178"/>
      <c r="N1178"/>
      <c r="O1178"/>
      <c r="P1178"/>
      <c r="Q1178"/>
      <c r="R1178"/>
      <c r="S1178"/>
    </row>
    <row r="1179" spans="11:19">
      <c r="K1179"/>
      <c r="L1179"/>
      <c r="M1179"/>
      <c r="N1179"/>
      <c r="O1179"/>
      <c r="P1179"/>
      <c r="Q1179"/>
      <c r="R1179"/>
      <c r="S1179"/>
    </row>
    <row r="1180" spans="11:19">
      <c r="K1180"/>
      <c r="L1180"/>
      <c r="M1180"/>
      <c r="N1180"/>
      <c r="O1180"/>
      <c r="P1180"/>
      <c r="Q1180"/>
      <c r="R1180"/>
      <c r="S1180"/>
    </row>
    <row r="1181" spans="11:19">
      <c r="K1181"/>
      <c r="L1181"/>
      <c r="M1181"/>
      <c r="N1181"/>
      <c r="O1181"/>
      <c r="P1181"/>
      <c r="Q1181"/>
      <c r="R1181"/>
      <c r="S1181"/>
    </row>
    <row r="1182" spans="11:19">
      <c r="K1182"/>
      <c r="L1182"/>
      <c r="M1182"/>
      <c r="N1182"/>
      <c r="O1182"/>
      <c r="P1182"/>
      <c r="Q1182"/>
      <c r="R1182"/>
      <c r="S1182"/>
    </row>
    <row r="1183" spans="11:19">
      <c r="K1183"/>
      <c r="L1183"/>
      <c r="M1183"/>
      <c r="N1183"/>
      <c r="O1183"/>
      <c r="P1183"/>
      <c r="Q1183"/>
      <c r="R1183"/>
      <c r="S1183"/>
    </row>
    <row r="1184" spans="11:19">
      <c r="K1184"/>
      <c r="L1184"/>
      <c r="M1184"/>
      <c r="N1184"/>
      <c r="O1184"/>
      <c r="P1184"/>
      <c r="Q1184"/>
      <c r="R1184"/>
      <c r="S1184"/>
    </row>
    <row r="1185" spans="11:19">
      <c r="K1185"/>
      <c r="L1185"/>
      <c r="M1185"/>
      <c r="N1185"/>
      <c r="O1185"/>
      <c r="P1185"/>
      <c r="Q1185"/>
      <c r="R1185"/>
      <c r="S1185"/>
    </row>
    <row r="1186" spans="11:19">
      <c r="K1186"/>
      <c r="L1186"/>
      <c r="M1186"/>
      <c r="N1186"/>
      <c r="O1186"/>
      <c r="P1186"/>
      <c r="Q1186"/>
      <c r="R1186"/>
      <c r="S1186"/>
    </row>
    <row r="1187" spans="11:19">
      <c r="K1187"/>
      <c r="L1187"/>
      <c r="M1187"/>
      <c r="N1187"/>
      <c r="O1187"/>
      <c r="P1187"/>
      <c r="Q1187"/>
      <c r="R1187"/>
      <c r="S1187"/>
    </row>
    <row r="1188" spans="11:19">
      <c r="K1188"/>
      <c r="L1188"/>
      <c r="M1188"/>
      <c r="N1188"/>
      <c r="O1188"/>
      <c r="P1188"/>
      <c r="Q1188"/>
      <c r="R1188"/>
      <c r="S1188"/>
    </row>
    <row r="1189" spans="11:19">
      <c r="K1189"/>
      <c r="L1189"/>
      <c r="M1189"/>
      <c r="N1189"/>
      <c r="O1189"/>
      <c r="P1189"/>
      <c r="Q1189"/>
      <c r="R1189"/>
      <c r="S1189"/>
    </row>
    <row r="1190" spans="11:19">
      <c r="K1190"/>
      <c r="L1190"/>
      <c r="M1190"/>
      <c r="N1190"/>
      <c r="O1190"/>
      <c r="P1190"/>
      <c r="Q1190"/>
      <c r="R1190"/>
      <c r="S1190"/>
    </row>
    <row r="1191" spans="11:19">
      <c r="K1191"/>
      <c r="L1191"/>
      <c r="M1191"/>
      <c r="N1191"/>
      <c r="O1191"/>
      <c r="P1191"/>
      <c r="Q1191"/>
      <c r="R1191"/>
      <c r="S1191"/>
    </row>
    <row r="1192" spans="11:19">
      <c r="K1192"/>
      <c r="L1192"/>
      <c r="M1192"/>
      <c r="N1192"/>
      <c r="O1192"/>
      <c r="P1192"/>
      <c r="Q1192"/>
      <c r="R1192"/>
      <c r="S1192"/>
    </row>
    <row r="1193" spans="11:19">
      <c r="K1193"/>
      <c r="L1193"/>
      <c r="M1193"/>
      <c r="N1193"/>
      <c r="O1193"/>
      <c r="P1193"/>
      <c r="Q1193"/>
      <c r="R1193"/>
      <c r="S1193"/>
    </row>
    <row r="1194" spans="11:19">
      <c r="K1194"/>
      <c r="L1194"/>
      <c r="M1194"/>
      <c r="N1194"/>
      <c r="O1194"/>
      <c r="P1194"/>
      <c r="Q1194"/>
      <c r="R1194"/>
      <c r="S1194"/>
    </row>
    <row r="1195" spans="11:19">
      <c r="K1195"/>
      <c r="L1195"/>
      <c r="M1195"/>
      <c r="N1195"/>
      <c r="O1195"/>
      <c r="P1195"/>
      <c r="Q1195"/>
      <c r="R1195"/>
      <c r="S1195"/>
    </row>
    <row r="1196" spans="11:19">
      <c r="K1196"/>
      <c r="L1196"/>
      <c r="M1196"/>
      <c r="N1196"/>
      <c r="O1196"/>
      <c r="P1196"/>
      <c r="Q1196"/>
      <c r="R1196"/>
      <c r="S1196"/>
    </row>
    <row r="1197" spans="11:19">
      <c r="K1197"/>
      <c r="L1197"/>
      <c r="M1197"/>
      <c r="N1197"/>
      <c r="O1197"/>
      <c r="P1197"/>
      <c r="Q1197"/>
      <c r="R1197"/>
      <c r="S1197"/>
    </row>
    <row r="1198" spans="11:19">
      <c r="K1198"/>
      <c r="L1198"/>
      <c r="M1198"/>
      <c r="N1198"/>
      <c r="O1198"/>
      <c r="P1198"/>
      <c r="Q1198"/>
      <c r="R1198"/>
      <c r="S1198"/>
    </row>
    <row r="1199" spans="11:19">
      <c r="K1199"/>
      <c r="L1199"/>
      <c r="M1199"/>
      <c r="N1199"/>
      <c r="O1199"/>
      <c r="P1199"/>
      <c r="Q1199"/>
      <c r="R1199"/>
      <c r="S1199"/>
    </row>
    <row r="1200" spans="11:19">
      <c r="K1200"/>
      <c r="L1200"/>
      <c r="M1200"/>
      <c r="N1200"/>
      <c r="O1200"/>
      <c r="P1200"/>
      <c r="Q1200"/>
      <c r="R1200"/>
      <c r="S1200"/>
    </row>
    <row r="1201" spans="11:19">
      <c r="K1201"/>
      <c r="L1201"/>
      <c r="M1201"/>
      <c r="N1201"/>
      <c r="O1201"/>
      <c r="P1201"/>
      <c r="Q1201"/>
      <c r="R1201"/>
      <c r="S1201"/>
    </row>
    <row r="1202" spans="11:19">
      <c r="K1202"/>
      <c r="L1202"/>
      <c r="M1202"/>
      <c r="N1202"/>
      <c r="O1202"/>
      <c r="P1202"/>
      <c r="Q1202"/>
      <c r="R1202"/>
      <c r="S1202"/>
    </row>
    <row r="1203" spans="11:19">
      <c r="K1203"/>
      <c r="L1203"/>
      <c r="M1203"/>
      <c r="N1203"/>
      <c r="O1203"/>
      <c r="P1203"/>
      <c r="Q1203"/>
      <c r="R1203"/>
      <c r="S1203"/>
    </row>
    <row r="1204" spans="11:19">
      <c r="K1204"/>
      <c r="L1204"/>
      <c r="M1204"/>
      <c r="N1204"/>
      <c r="O1204"/>
      <c r="P1204"/>
      <c r="Q1204"/>
      <c r="R1204"/>
      <c r="S1204"/>
    </row>
    <row r="1205" spans="11:19">
      <c r="K1205"/>
      <c r="L1205"/>
      <c r="M1205"/>
      <c r="N1205"/>
      <c r="O1205"/>
      <c r="P1205"/>
      <c r="Q1205"/>
      <c r="R1205"/>
      <c r="S1205"/>
    </row>
    <row r="1206" spans="11:19">
      <c r="K1206"/>
      <c r="L1206"/>
      <c r="M1206"/>
      <c r="N1206"/>
      <c r="O1206"/>
      <c r="P1206"/>
      <c r="Q1206"/>
      <c r="R1206"/>
      <c r="S1206"/>
    </row>
    <row r="1207" spans="11:19">
      <c r="K1207"/>
      <c r="L1207"/>
      <c r="M1207"/>
      <c r="N1207"/>
      <c r="O1207"/>
      <c r="P1207"/>
      <c r="Q1207"/>
      <c r="R1207"/>
      <c r="S1207"/>
    </row>
    <row r="1208" spans="11:19">
      <c r="K1208"/>
      <c r="L1208"/>
      <c r="M1208"/>
      <c r="N1208"/>
      <c r="O1208"/>
      <c r="P1208"/>
      <c r="Q1208"/>
      <c r="R1208"/>
      <c r="S1208"/>
    </row>
    <row r="1209" spans="11:19">
      <c r="K1209"/>
      <c r="L1209"/>
      <c r="M1209"/>
      <c r="N1209"/>
      <c r="O1209"/>
      <c r="P1209"/>
      <c r="Q1209"/>
      <c r="R1209"/>
      <c r="S1209"/>
    </row>
    <row r="1210" spans="11:19">
      <c r="K1210"/>
      <c r="L1210"/>
      <c r="M1210"/>
      <c r="N1210"/>
      <c r="O1210"/>
      <c r="P1210"/>
      <c r="Q1210"/>
      <c r="R1210"/>
      <c r="S1210"/>
    </row>
    <row r="1211" spans="11:19">
      <c r="K1211"/>
      <c r="L1211"/>
      <c r="M1211"/>
      <c r="N1211"/>
      <c r="O1211"/>
      <c r="P1211"/>
      <c r="Q1211"/>
      <c r="R1211"/>
      <c r="S1211"/>
    </row>
    <row r="1212" spans="11:19">
      <c r="K1212"/>
      <c r="L1212"/>
      <c r="M1212"/>
      <c r="N1212"/>
      <c r="O1212"/>
      <c r="P1212"/>
      <c r="Q1212"/>
      <c r="R1212"/>
      <c r="S1212"/>
    </row>
    <row r="1213" spans="11:19">
      <c r="K1213"/>
      <c r="L1213"/>
      <c r="M1213"/>
      <c r="N1213"/>
      <c r="O1213"/>
      <c r="P1213"/>
      <c r="Q1213"/>
      <c r="R1213"/>
      <c r="S1213"/>
    </row>
    <row r="1214" spans="11:19">
      <c r="K1214"/>
      <c r="L1214"/>
      <c r="M1214"/>
      <c r="N1214"/>
      <c r="O1214"/>
      <c r="P1214"/>
      <c r="Q1214"/>
      <c r="R1214"/>
      <c r="S1214"/>
    </row>
    <row r="1215" spans="11:19">
      <c r="K1215"/>
      <c r="L1215"/>
      <c r="M1215"/>
      <c r="N1215"/>
      <c r="O1215"/>
      <c r="P1215"/>
      <c r="Q1215"/>
      <c r="R1215"/>
      <c r="S1215"/>
    </row>
    <row r="1216" spans="11:19">
      <c r="K1216"/>
      <c r="L1216"/>
      <c r="M1216"/>
      <c r="N1216"/>
      <c r="O1216"/>
      <c r="P1216"/>
      <c r="Q1216"/>
      <c r="R1216"/>
      <c r="S1216"/>
    </row>
    <row r="1217" spans="11:19">
      <c r="K1217"/>
      <c r="L1217"/>
      <c r="M1217"/>
      <c r="N1217"/>
      <c r="O1217"/>
      <c r="P1217"/>
      <c r="Q1217"/>
      <c r="R1217"/>
      <c r="S1217"/>
    </row>
    <row r="1218" spans="11:19">
      <c r="K1218"/>
      <c r="L1218"/>
      <c r="M1218"/>
      <c r="N1218"/>
      <c r="O1218"/>
      <c r="P1218"/>
      <c r="Q1218"/>
      <c r="R1218"/>
      <c r="S1218"/>
    </row>
    <row r="1219" spans="11:19">
      <c r="K1219"/>
      <c r="L1219"/>
      <c r="M1219"/>
      <c r="N1219"/>
      <c r="O1219"/>
      <c r="P1219"/>
      <c r="Q1219"/>
      <c r="R1219"/>
      <c r="S1219"/>
    </row>
    <row r="1220" spans="11:19">
      <c r="K1220"/>
      <c r="L1220"/>
      <c r="M1220"/>
      <c r="N1220"/>
      <c r="O1220"/>
      <c r="P1220"/>
      <c r="Q1220"/>
      <c r="R1220"/>
      <c r="S1220"/>
    </row>
    <row r="1221" spans="11:19">
      <c r="K1221"/>
      <c r="L1221"/>
      <c r="M1221"/>
      <c r="N1221"/>
      <c r="O1221"/>
      <c r="P1221"/>
      <c r="Q1221"/>
      <c r="R1221"/>
      <c r="S1221"/>
    </row>
    <row r="1222" spans="11:19">
      <c r="K1222"/>
      <c r="L1222"/>
      <c r="M1222"/>
      <c r="N1222"/>
      <c r="O1222"/>
      <c r="P1222"/>
      <c r="Q1222"/>
      <c r="R1222"/>
      <c r="S1222"/>
    </row>
    <row r="1223" spans="11:19">
      <c r="K1223"/>
      <c r="L1223"/>
      <c r="M1223"/>
      <c r="N1223"/>
      <c r="O1223"/>
      <c r="P1223"/>
      <c r="Q1223"/>
      <c r="R1223"/>
      <c r="S1223"/>
    </row>
    <row r="1224" spans="11:19">
      <c r="K1224"/>
      <c r="S1224"/>
    </row>
    <row r="1225" spans="11:19">
      <c r="K1225"/>
      <c r="S1225"/>
    </row>
  </sheetData>
  <mergeCells count="57">
    <mergeCell ref="F192:G192"/>
    <mergeCell ref="A221:D221"/>
    <mergeCell ref="B222:C222"/>
    <mergeCell ref="D222:E222"/>
    <mergeCell ref="F222:G222"/>
    <mergeCell ref="A7:G7"/>
    <mergeCell ref="A8:G8"/>
    <mergeCell ref="L48:R48"/>
    <mergeCell ref="L65:R65"/>
    <mergeCell ref="L28:R28"/>
    <mergeCell ref="B10:D10"/>
    <mergeCell ref="A37:I37"/>
    <mergeCell ref="A24:G24"/>
    <mergeCell ref="A18:D18"/>
    <mergeCell ref="A9:G9"/>
    <mergeCell ref="A20:C20"/>
    <mergeCell ref="L4:R4"/>
    <mergeCell ref="A1:R1"/>
    <mergeCell ref="A2:R2"/>
    <mergeCell ref="A3:R3"/>
    <mergeCell ref="L6:R6"/>
    <mergeCell ref="L5:R5"/>
    <mergeCell ref="A6:G6"/>
    <mergeCell ref="A5:G5"/>
    <mergeCell ref="A4:G4"/>
    <mergeCell ref="A347:C347"/>
    <mergeCell ref="A331:C331"/>
    <mergeCell ref="A319:E319"/>
    <mergeCell ref="A230:I230"/>
    <mergeCell ref="E10:G10"/>
    <mergeCell ref="A247:C247"/>
    <mergeCell ref="A260:C260"/>
    <mergeCell ref="A280:C280"/>
    <mergeCell ref="A292:C292"/>
    <mergeCell ref="A153:D153"/>
    <mergeCell ref="A180:D180"/>
    <mergeCell ref="A228:I228"/>
    <mergeCell ref="A229:I229"/>
    <mergeCell ref="A231:C231"/>
    <mergeCell ref="A40:F40"/>
    <mergeCell ref="A39:F39"/>
    <mergeCell ref="A110:F110"/>
    <mergeCell ref="A102:E102"/>
    <mergeCell ref="A304:E304"/>
    <mergeCell ref="A41:F41"/>
    <mergeCell ref="A81:E81"/>
    <mergeCell ref="A73:B73"/>
    <mergeCell ref="F111:F112"/>
    <mergeCell ref="B111:E111"/>
    <mergeCell ref="E231:G231"/>
    <mergeCell ref="A42:A43"/>
    <mergeCell ref="E42:F42"/>
    <mergeCell ref="C42:D42"/>
    <mergeCell ref="B42:B43"/>
    <mergeCell ref="A191:D191"/>
    <mergeCell ref="B192:C192"/>
    <mergeCell ref="D192:E192"/>
  </mergeCells>
  <pageMargins left="0.7" right="0.7" top="0.75" bottom="0.75" header="0.3" footer="0.3"/>
  <pageSetup orientation="portrait" horizontalDpi="1200" verticalDpi="120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54"/>
  <sheetViews>
    <sheetView zoomScaleNormal="100" workbookViewId="0">
      <selection activeCell="B13" sqref="B13"/>
    </sheetView>
  </sheetViews>
  <sheetFormatPr defaultColWidth="8.85546875" defaultRowHeight="12.75"/>
  <cols>
    <col min="1" max="1" width="37.7109375" customWidth="1"/>
    <col min="2" max="2" width="17.85546875" style="361" customWidth="1"/>
    <col min="3" max="3" width="15.85546875" style="52" customWidth="1"/>
    <col min="4" max="4" width="17.140625" style="52" customWidth="1"/>
    <col min="5" max="5" width="21.28515625" style="52" customWidth="1"/>
    <col min="6" max="6" width="17.85546875" style="52" customWidth="1"/>
    <col min="7" max="7" width="17.42578125" style="52" customWidth="1"/>
    <col min="8" max="9" width="15.140625" style="52" customWidth="1"/>
    <col min="10" max="10" width="0.42578125" style="133" customWidth="1"/>
    <col min="11" max="11" width="11.85546875" style="52" customWidth="1"/>
    <col min="12" max="12" width="12.85546875" style="52" customWidth="1"/>
    <col min="13" max="16" width="12.85546875" customWidth="1"/>
    <col min="17" max="17" width="9" customWidth="1"/>
  </cols>
  <sheetData>
    <row r="1" spans="1:23" ht="13.35" customHeight="1">
      <c r="A1" s="1448" t="str">
        <f>Cover!B8</f>
        <v>KCP&amp;L-MO Evaluation, Measurement, and Verification Report – Appendix Databook</v>
      </c>
      <c r="B1" s="1448"/>
      <c r="C1" s="1448"/>
      <c r="D1" s="1448"/>
      <c r="E1" s="1448"/>
      <c r="F1" s="1448"/>
      <c r="G1" s="1448"/>
      <c r="H1" s="1448"/>
      <c r="I1" s="1448"/>
      <c r="J1" s="1448"/>
      <c r="K1" s="1448"/>
      <c r="L1" s="1448"/>
      <c r="M1" s="1448"/>
      <c r="N1" s="1448"/>
      <c r="O1" s="1448"/>
      <c r="P1" s="1448"/>
      <c r="Q1" s="1448"/>
      <c r="R1" s="1448"/>
    </row>
    <row r="2" spans="1:23" ht="35.25" customHeight="1">
      <c r="A2" s="1449"/>
      <c r="B2" s="1449"/>
      <c r="C2" s="1449"/>
      <c r="D2" s="1449"/>
      <c r="E2" s="1449"/>
      <c r="F2" s="1449"/>
      <c r="G2" s="1449"/>
      <c r="H2" s="1449"/>
      <c r="I2" s="1449"/>
      <c r="J2" s="1449"/>
      <c r="K2" s="1449"/>
      <c r="L2" s="1449"/>
      <c r="M2" s="1449"/>
      <c r="N2" s="1449"/>
      <c r="O2" s="1449"/>
      <c r="P2" s="1449"/>
      <c r="Q2" s="1449"/>
      <c r="R2" s="1449"/>
    </row>
    <row r="3" spans="1:23" ht="5.25" customHeight="1">
      <c r="A3" s="1456"/>
      <c r="B3" s="1456"/>
      <c r="C3" s="1456"/>
      <c r="D3" s="1456"/>
      <c r="E3" s="1456"/>
      <c r="F3" s="1456"/>
      <c r="G3" s="1456"/>
      <c r="H3" s="1456"/>
      <c r="I3" s="1456"/>
      <c r="J3" s="1456"/>
      <c r="K3" s="1456"/>
      <c r="L3" s="1456"/>
      <c r="M3" s="1456"/>
      <c r="N3" s="1456"/>
      <c r="O3" s="1456"/>
      <c r="P3" s="1456"/>
      <c r="Q3" s="1456"/>
      <c r="R3" s="1456"/>
    </row>
    <row r="4" spans="1:23" s="28" customFormat="1" ht="30" customHeight="1">
      <c r="A4" s="1585" t="s">
        <v>702</v>
      </c>
      <c r="B4" s="1585"/>
      <c r="C4" s="1585"/>
      <c r="D4" s="1585"/>
      <c r="E4" s="1585"/>
      <c r="F4" s="1585"/>
      <c r="G4" s="1585"/>
      <c r="H4" s="458"/>
      <c r="I4" s="458"/>
      <c r="J4" s="115"/>
      <c r="K4" s="458"/>
      <c r="L4" s="1455" t="s">
        <v>53</v>
      </c>
      <c r="M4" s="1455"/>
      <c r="N4" s="1455"/>
      <c r="O4" s="1455"/>
      <c r="P4" s="1455"/>
      <c r="Q4" s="1455"/>
      <c r="R4" s="1455"/>
    </row>
    <row r="5" spans="1:23" s="28" customFormat="1" ht="15.75">
      <c r="A5" s="1460" t="s">
        <v>1047</v>
      </c>
      <c r="B5" s="1460"/>
      <c r="C5" s="1460"/>
      <c r="D5" s="1460"/>
      <c r="E5" s="1460"/>
      <c r="F5" s="1460"/>
      <c r="G5" s="1460"/>
      <c r="H5" s="458"/>
      <c r="I5" s="458"/>
      <c r="J5" s="115"/>
      <c r="K5" s="458"/>
      <c r="L5" s="1503"/>
      <c r="M5" s="1503"/>
      <c r="N5" s="1503"/>
      <c r="O5" s="1503"/>
      <c r="P5" s="1503"/>
      <c r="Q5" s="1503"/>
      <c r="R5" s="1503"/>
    </row>
    <row r="6" spans="1:23" s="975" customFormat="1" ht="13.5" customHeight="1">
      <c r="A6" s="1460"/>
      <c r="B6" s="1460"/>
      <c r="C6" s="1460"/>
      <c r="D6" s="1460"/>
      <c r="E6" s="1460"/>
      <c r="F6" s="1460"/>
      <c r="G6" s="1460"/>
      <c r="H6" s="976"/>
      <c r="I6" s="976"/>
      <c r="J6" s="115"/>
      <c r="K6" s="976"/>
      <c r="L6" s="1503"/>
      <c r="M6" s="1503"/>
      <c r="N6" s="1503"/>
      <c r="O6" s="1503"/>
      <c r="P6" s="1503"/>
      <c r="Q6" s="1503"/>
      <c r="R6" s="1503"/>
    </row>
    <row r="7" spans="1:23" s="975" customFormat="1" ht="13.5" customHeight="1">
      <c r="A7" s="1502" t="s">
        <v>1101</v>
      </c>
      <c r="B7" s="1502"/>
      <c r="C7" s="1502"/>
      <c r="D7" s="1502"/>
      <c r="E7" s="1502"/>
      <c r="F7" s="1502"/>
      <c r="G7" s="1502"/>
      <c r="H7" s="976"/>
      <c r="I7" s="976"/>
      <c r="J7" s="115"/>
      <c r="K7" s="976"/>
      <c r="L7" s="1503"/>
      <c r="M7" s="1503"/>
      <c r="N7" s="1503"/>
      <c r="O7" s="1503"/>
      <c r="P7" s="1503"/>
      <c r="Q7" s="1503"/>
      <c r="R7" s="1503"/>
    </row>
    <row r="8" spans="1:23" ht="13.5" customHeight="1">
      <c r="A8" s="1460"/>
      <c r="B8" s="1460"/>
      <c r="C8" s="1460"/>
      <c r="D8" s="1460"/>
      <c r="E8" s="1460"/>
      <c r="F8" s="1460"/>
      <c r="G8" s="1460"/>
      <c r="H8" s="458"/>
      <c r="I8" s="458"/>
      <c r="J8" s="115"/>
      <c r="K8" s="451"/>
      <c r="L8" s="1496" t="s">
        <v>77</v>
      </c>
      <c r="M8" s="1496"/>
      <c r="N8" s="1496"/>
      <c r="O8" s="1496"/>
      <c r="P8" s="1496"/>
      <c r="Q8" s="1496"/>
      <c r="R8" s="1496"/>
    </row>
    <row r="9" spans="1:23" ht="12.75" customHeight="1">
      <c r="A9" s="1438" t="s">
        <v>76</v>
      </c>
      <c r="B9" s="1438"/>
      <c r="C9" s="1438"/>
      <c r="D9" s="1438"/>
      <c r="E9" s="1438"/>
      <c r="F9" s="1438"/>
      <c r="G9" s="1438"/>
      <c r="H9" s="458"/>
      <c r="I9" s="458"/>
      <c r="J9" s="115"/>
      <c r="K9" s="451"/>
      <c r="L9" s="451"/>
      <c r="M9" s="451"/>
      <c r="N9" s="451"/>
      <c r="O9" s="451"/>
      <c r="P9" s="451"/>
      <c r="Q9" s="451"/>
    </row>
    <row r="10" spans="1:23" ht="13.5" thickBot="1">
      <c r="A10" s="227"/>
      <c r="B10" s="1490" t="s">
        <v>11</v>
      </c>
      <c r="C10" s="1491"/>
      <c r="D10" s="1492"/>
      <c r="E10" s="1488" t="s">
        <v>12</v>
      </c>
      <c r="F10" s="1489"/>
      <c r="G10" s="1489"/>
      <c r="H10" s="778"/>
      <c r="I10" s="458"/>
      <c r="J10" s="116"/>
      <c r="K10" s="46"/>
      <c r="L10"/>
    </row>
    <row r="11" spans="1:23" ht="29.25" customHeight="1" thickBot="1">
      <c r="A11" s="226"/>
      <c r="B11" s="1122" t="s">
        <v>13</v>
      </c>
      <c r="C11" s="1122" t="s">
        <v>14</v>
      </c>
      <c r="D11" s="1246" t="s">
        <v>15</v>
      </c>
      <c r="E11" s="1246" t="s">
        <v>1145</v>
      </c>
      <c r="F11" s="1122" t="s">
        <v>14</v>
      </c>
      <c r="G11" s="1122" t="s">
        <v>16</v>
      </c>
      <c r="H11" s="778"/>
      <c r="I11" s="458"/>
      <c r="J11" s="117"/>
      <c r="K11" s="70"/>
      <c r="L11" s="54"/>
    </row>
    <row r="12" spans="1:23" ht="13.5" customHeight="1">
      <c r="A12" s="1171" t="s">
        <v>1198</v>
      </c>
      <c r="B12" s="81">
        <v>1753762.0066</v>
      </c>
      <c r="C12" s="81">
        <v>1451448</v>
      </c>
      <c r="D12" s="223">
        <f>C12/B12</f>
        <v>0.82761970811188179</v>
      </c>
      <c r="E12" s="770">
        <f>'MEEIA Targets'!D15</f>
        <v>1682755.5000001835</v>
      </c>
      <c r="F12" s="81">
        <f>F27</f>
        <v>1451448.1</v>
      </c>
      <c r="G12" s="222">
        <f>F12/E12</f>
        <v>0.86254247869036338</v>
      </c>
      <c r="H12" s="778"/>
      <c r="I12" s="458"/>
      <c r="J12" s="118"/>
      <c r="K12" s="69"/>
      <c r="L12" s="54"/>
    </row>
    <row r="13" spans="1:23" ht="13.5" customHeight="1">
      <c r="A13" s="1171" t="s">
        <v>1199</v>
      </c>
      <c r="B13" s="81">
        <v>316.19029999999998</v>
      </c>
      <c r="C13" s="81">
        <f>C12*(B13/B12)</f>
        <v>261.68532379380827</v>
      </c>
      <c r="D13" s="221">
        <f>C13/B13</f>
        <v>0.82761970811188157</v>
      </c>
      <c r="E13" s="770">
        <f>'MEEIA Targets'!K15</f>
        <v>474.29999999999995</v>
      </c>
      <c r="F13" s="81">
        <f>C13*D20</f>
        <v>261.68532379380827</v>
      </c>
      <c r="G13" s="156">
        <f>F13/E13</f>
        <v>0.55172954626567217</v>
      </c>
      <c r="H13" s="778"/>
      <c r="I13" s="458"/>
      <c r="J13" s="117"/>
      <c r="K13" s="70"/>
      <c r="L13" s="54"/>
      <c r="V13" s="5"/>
      <c r="W13" s="5"/>
    </row>
    <row r="14" spans="1:23" s="783" customFormat="1" ht="13.5" customHeight="1">
      <c r="A14" s="155"/>
      <c r="B14" s="83"/>
      <c r="C14" s="81"/>
      <c r="D14" s="81"/>
      <c r="E14" s="156"/>
      <c r="F14" s="81"/>
      <c r="G14" s="156"/>
      <c r="H14" s="778"/>
      <c r="I14" s="780"/>
      <c r="J14" s="900"/>
      <c r="K14" s="895"/>
      <c r="L14" s="54"/>
      <c r="V14" s="5"/>
      <c r="W14" s="5"/>
    </row>
    <row r="15" spans="1:23" s="783" customFormat="1" ht="13.5" customHeight="1">
      <c r="A15" s="1131" t="s">
        <v>1157</v>
      </c>
      <c r="B15" s="83"/>
      <c r="C15" s="81"/>
      <c r="D15" s="81"/>
      <c r="E15" s="156"/>
      <c r="F15" s="81"/>
      <c r="G15" s="156"/>
      <c r="H15" s="778"/>
      <c r="I15" s="780"/>
      <c r="J15" s="900"/>
      <c r="K15" s="895"/>
      <c r="L15" s="54"/>
      <c r="V15" s="5"/>
      <c r="W15" s="5"/>
    </row>
    <row r="16" spans="1:23" s="1124" customFormat="1" ht="13.5" customHeight="1">
      <c r="A16" s="1131"/>
      <c r="B16" s="83"/>
      <c r="C16" s="81"/>
      <c r="D16" s="81"/>
      <c r="E16" s="156"/>
      <c r="F16" s="81"/>
      <c r="G16" s="156"/>
      <c r="H16" s="1135"/>
      <c r="I16" s="1136"/>
      <c r="J16" s="900"/>
      <c r="K16" s="895"/>
      <c r="L16" s="54"/>
      <c r="V16" s="1139"/>
      <c r="W16" s="1139"/>
    </row>
    <row r="17" spans="1:32" s="5" customFormat="1" ht="13.35" customHeight="1">
      <c r="A17" s="155"/>
      <c r="B17" s="81"/>
      <c r="C17" s="81"/>
      <c r="D17" s="156"/>
      <c r="E17" s="453"/>
      <c r="F17" s="453"/>
      <c r="G17" s="453"/>
      <c r="H17" s="453"/>
      <c r="I17" s="458"/>
      <c r="J17" s="116"/>
      <c r="K17" s="7"/>
      <c r="L17" s="38"/>
    </row>
    <row r="18" spans="1:32" s="5" customFormat="1" ht="13.35" customHeight="1">
      <c r="A18" s="1438" t="s">
        <v>78</v>
      </c>
      <c r="B18" s="1438"/>
      <c r="C18" s="1438"/>
      <c r="D18" s="1438"/>
      <c r="E18" s="453"/>
      <c r="F18" s="453"/>
      <c r="G18" s="453"/>
      <c r="H18" s="458"/>
      <c r="I18" s="458"/>
      <c r="J18" s="119"/>
      <c r="K18" s="37"/>
      <c r="L18" s="37"/>
    </row>
    <row r="19" spans="1:32" s="5" customFormat="1" ht="26.25" thickBot="1">
      <c r="A19" s="158" t="s">
        <v>37</v>
      </c>
      <c r="B19" s="142" t="s">
        <v>38</v>
      </c>
      <c r="C19" s="142" t="s">
        <v>39</v>
      </c>
      <c r="D19" s="142" t="s">
        <v>40</v>
      </c>
      <c r="E19" s="453"/>
      <c r="F19" s="458"/>
      <c r="G19" s="458"/>
      <c r="H19" s="458"/>
      <c r="I19" s="458"/>
      <c r="J19" s="119"/>
      <c r="K19" s="37"/>
      <c r="L19" s="37"/>
      <c r="V19" s="355"/>
    </row>
    <row r="20" spans="1:32" s="5" customFormat="1" ht="13.5" thickTop="1">
      <c r="A20" s="1565" t="s">
        <v>1223</v>
      </c>
      <c r="B20" s="1565"/>
      <c r="C20" s="1565"/>
      <c r="D20" s="1164">
        <v>1</v>
      </c>
      <c r="E20" s="458"/>
      <c r="F20" s="458"/>
      <c r="G20" s="458"/>
      <c r="H20" s="458"/>
      <c r="I20" s="458"/>
      <c r="J20" s="120"/>
      <c r="K20" s="45"/>
      <c r="L20" s="45"/>
      <c r="V20" s="355"/>
    </row>
    <row r="21" spans="1:32" s="5" customFormat="1">
      <c r="A21" s="351"/>
      <c r="B21" s="351"/>
      <c r="C21" s="351"/>
      <c r="D21" s="351"/>
      <c r="E21" s="780"/>
      <c r="F21" s="780"/>
      <c r="G21" s="780"/>
      <c r="H21" s="780"/>
      <c r="I21" s="780"/>
      <c r="J21" s="120"/>
      <c r="K21" s="45"/>
      <c r="L21" s="45"/>
      <c r="V21" s="355"/>
    </row>
    <row r="22" spans="1:32" s="5" customFormat="1">
      <c r="A22" s="351"/>
      <c r="B22" s="351"/>
      <c r="C22" s="351"/>
      <c r="D22" s="351"/>
      <c r="E22" s="780"/>
      <c r="F22" s="1245"/>
      <c r="G22" s="780"/>
      <c r="H22" s="780"/>
      <c r="I22" s="780"/>
      <c r="J22" s="120"/>
      <c r="K22" s="45"/>
      <c r="L22" s="45"/>
      <c r="V22" s="355"/>
    </row>
    <row r="23" spans="1:32" s="5" customFormat="1">
      <c r="A23" s="351"/>
      <c r="B23" s="351"/>
      <c r="C23" s="351"/>
      <c r="D23" s="351"/>
      <c r="E23" s="458"/>
      <c r="F23" s="458"/>
      <c r="G23" s="458"/>
      <c r="H23" s="458"/>
      <c r="I23" s="458"/>
      <c r="J23" s="120"/>
      <c r="K23" s="45"/>
      <c r="L23" s="45"/>
      <c r="V23" s="355"/>
    </row>
    <row r="24" spans="1:32" s="5" customFormat="1">
      <c r="A24" s="1586" t="s">
        <v>703</v>
      </c>
      <c r="B24" s="1586"/>
      <c r="C24" s="1586"/>
      <c r="D24" s="1586"/>
      <c r="E24" s="1586"/>
      <c r="F24" s="1586"/>
      <c r="G24" s="1586"/>
      <c r="H24" s="458"/>
      <c r="I24" s="458"/>
      <c r="J24" s="120"/>
      <c r="K24" s="45"/>
      <c r="L24" s="45"/>
      <c r="V24" s="355"/>
    </row>
    <row r="25" spans="1:32" s="5" customFormat="1" ht="51.75" thickBot="1">
      <c r="A25" s="352" t="s">
        <v>704</v>
      </c>
      <c r="B25" s="142" t="s">
        <v>705</v>
      </c>
      <c r="C25" s="142" t="s">
        <v>706</v>
      </c>
      <c r="D25" s="142" t="s">
        <v>707</v>
      </c>
      <c r="E25" s="142" t="s">
        <v>708</v>
      </c>
      <c r="F25" s="142" t="s">
        <v>709</v>
      </c>
      <c r="G25" s="142" t="s">
        <v>710</v>
      </c>
      <c r="H25" s="458"/>
      <c r="I25" s="458"/>
      <c r="J25" s="120"/>
      <c r="K25" s="45"/>
      <c r="L25" s="45"/>
      <c r="R25"/>
      <c r="S25"/>
      <c r="T25"/>
      <c r="U25"/>
      <c r="V25" s="355"/>
      <c r="X25"/>
      <c r="Y25"/>
      <c r="Z25"/>
      <c r="AA25"/>
      <c r="AB25"/>
      <c r="AC25"/>
      <c r="AD25"/>
      <c r="AE25"/>
      <c r="AF25"/>
    </row>
    <row r="26" spans="1:32" s="5" customFormat="1" ht="13.5" thickTop="1">
      <c r="A26" s="345" t="s">
        <v>875</v>
      </c>
      <c r="B26" s="388">
        <v>-0.28699999999999998</v>
      </c>
      <c r="C26" s="364">
        <v>5164572</v>
      </c>
      <c r="D26" s="364">
        <f>-1483072.1*-1</f>
        <v>1483072.1</v>
      </c>
      <c r="E26" s="365">
        <v>31624</v>
      </c>
      <c r="F26" s="365">
        <f>D26-E26</f>
        <v>1451448.1</v>
      </c>
      <c r="G26" s="389">
        <v>372</v>
      </c>
      <c r="H26" s="458"/>
      <c r="I26" s="458"/>
      <c r="J26" s="120"/>
      <c r="K26" s="45"/>
      <c r="L26" s="45"/>
      <c r="R26"/>
      <c r="S26"/>
      <c r="T26"/>
      <c r="U26"/>
      <c r="V26" s="355"/>
      <c r="X26"/>
      <c r="Y26"/>
      <c r="Z26"/>
      <c r="AA26"/>
      <c r="AB26"/>
      <c r="AC26"/>
      <c r="AD26"/>
      <c r="AE26"/>
      <c r="AF26"/>
    </row>
    <row r="27" spans="1:32" s="5" customFormat="1" ht="13.5" thickBot="1">
      <c r="A27" s="933" t="s">
        <v>69</v>
      </c>
      <c r="B27" s="934"/>
      <c r="C27" s="935"/>
      <c r="D27" s="934">
        <f>D26</f>
        <v>1483072.1</v>
      </c>
      <c r="E27" s="934">
        <f>E26</f>
        <v>31624</v>
      </c>
      <c r="F27" s="934">
        <f>F26</f>
        <v>1451448.1</v>
      </c>
      <c r="G27" s="936">
        <f>G26</f>
        <v>372</v>
      </c>
      <c r="H27" s="458"/>
      <c r="I27" s="458"/>
      <c r="J27" s="120"/>
      <c r="K27" s="45"/>
      <c r="L27" s="45"/>
      <c r="R27"/>
      <c r="S27"/>
      <c r="T27"/>
      <c r="U27"/>
      <c r="V27" s="355"/>
      <c r="X27"/>
      <c r="Y27"/>
      <c r="Z27"/>
      <c r="AA27"/>
      <c r="AB27"/>
      <c r="AC27"/>
      <c r="AD27"/>
      <c r="AE27"/>
      <c r="AF27"/>
    </row>
    <row r="28" spans="1:32" s="5" customFormat="1" ht="13.5" thickTop="1">
      <c r="A28" s="772"/>
      <c r="B28" s="194"/>
      <c r="C28" s="772"/>
      <c r="D28" s="194"/>
      <c r="E28" s="194"/>
      <c r="F28" s="194"/>
      <c r="G28" s="931"/>
      <c r="H28" s="780"/>
      <c r="I28" s="780"/>
      <c r="J28" s="120"/>
      <c r="K28" s="45"/>
      <c r="L28" s="45"/>
      <c r="R28" s="783"/>
      <c r="S28" s="783"/>
      <c r="T28" s="783"/>
      <c r="U28" s="783"/>
      <c r="V28" s="355"/>
      <c r="X28" s="783"/>
      <c r="Y28" s="783"/>
      <c r="Z28" s="783"/>
      <c r="AA28" s="783"/>
      <c r="AB28" s="783"/>
      <c r="AC28" s="783"/>
      <c r="AD28" s="783"/>
      <c r="AE28" s="783"/>
      <c r="AF28" s="783"/>
    </row>
    <row r="29" spans="1:32" s="5" customFormat="1">
      <c r="A29" s="183" t="s">
        <v>799</v>
      </c>
      <c r="B29" s="351"/>
      <c r="C29" s="351"/>
      <c r="D29" s="351"/>
      <c r="E29" s="458"/>
      <c r="F29" s="458"/>
      <c r="G29" s="458"/>
      <c r="H29" s="458"/>
      <c r="I29" s="458"/>
      <c r="J29" s="120"/>
      <c r="K29" s="45"/>
      <c r="L29" s="1531" t="s">
        <v>162</v>
      </c>
      <c r="M29" s="1531"/>
      <c r="N29" s="1531"/>
      <c r="O29" s="1531"/>
      <c r="P29" s="1531"/>
      <c r="Q29" s="1531"/>
      <c r="R29" s="1531"/>
      <c r="S29"/>
      <c r="T29"/>
      <c r="U29"/>
      <c r="V29" s="355"/>
      <c r="X29"/>
      <c r="Y29"/>
      <c r="Z29"/>
      <c r="AA29"/>
      <c r="AB29"/>
      <c r="AC29"/>
      <c r="AD29"/>
      <c r="AE29"/>
      <c r="AF29"/>
    </row>
    <row r="30" spans="1:32" s="5" customFormat="1">
      <c r="A30" s="183" t="s">
        <v>1028</v>
      </c>
      <c r="B30" s="351"/>
      <c r="C30" s="351"/>
      <c r="D30" s="351"/>
      <c r="E30" s="458"/>
      <c r="F30" s="458"/>
      <c r="G30" s="458"/>
      <c r="H30" s="458"/>
      <c r="I30" s="458"/>
      <c r="J30" s="120"/>
      <c r="K30" s="45"/>
      <c r="L30" s="45"/>
      <c r="S30"/>
      <c r="T30"/>
      <c r="U30"/>
      <c r="X30"/>
      <c r="Y30"/>
      <c r="Z30"/>
      <c r="AA30"/>
      <c r="AB30"/>
      <c r="AC30"/>
      <c r="AD30"/>
      <c r="AE30"/>
      <c r="AF30"/>
    </row>
    <row r="31" spans="1:32" s="5" customFormat="1">
      <c r="A31" s="544" t="s">
        <v>1027</v>
      </c>
      <c r="B31" s="351"/>
      <c r="C31" s="351"/>
      <c r="D31" s="351"/>
      <c r="E31" s="458"/>
      <c r="F31" s="458"/>
      <c r="G31" s="458"/>
      <c r="H31" s="458"/>
      <c r="I31" s="458"/>
      <c r="J31" s="120"/>
      <c r="K31" s="45"/>
      <c r="L31" s="45"/>
    </row>
    <row r="32" spans="1:32" s="5" customFormat="1">
      <c r="A32" s="351"/>
      <c r="B32" s="351"/>
      <c r="C32" s="351"/>
      <c r="D32" s="351"/>
      <c r="E32" s="458"/>
      <c r="F32" s="458"/>
      <c r="G32" s="458"/>
      <c r="H32" s="458"/>
      <c r="I32" s="458"/>
      <c r="J32" s="120"/>
      <c r="K32" s="45"/>
      <c r="L32" s="45"/>
    </row>
    <row r="33" spans="1:32" s="5" customFormat="1">
      <c r="A33" s="351"/>
      <c r="B33" s="351"/>
      <c r="C33" s="351"/>
      <c r="D33" s="351"/>
      <c r="E33" s="458"/>
      <c r="F33" s="458"/>
      <c r="G33" s="458"/>
      <c r="H33" s="458"/>
      <c r="I33" s="458"/>
      <c r="J33" s="120"/>
      <c r="K33" s="45"/>
      <c r="L33" s="45"/>
      <c r="R33" s="30"/>
    </row>
    <row r="34" spans="1:32" s="5" customFormat="1">
      <c r="A34" s="159"/>
      <c r="B34" s="143"/>
      <c r="C34" s="159"/>
      <c r="D34" s="159"/>
      <c r="E34" s="458"/>
      <c r="F34" s="458"/>
      <c r="G34" s="458"/>
      <c r="H34" s="458"/>
      <c r="I34" s="458"/>
      <c r="J34" s="120"/>
      <c r="K34" s="45"/>
      <c r="L34" s="46"/>
      <c r="R34" s="30"/>
      <c r="S34" s="20"/>
    </row>
    <row r="35" spans="1:32" s="5" customFormat="1" ht="5.25" customHeight="1">
      <c r="A35" s="1497"/>
      <c r="B35" s="1497"/>
      <c r="C35" s="1497"/>
      <c r="D35" s="1497"/>
      <c r="E35" s="1497"/>
      <c r="F35" s="1497"/>
      <c r="G35" s="1497"/>
      <c r="H35" s="1497"/>
      <c r="I35" s="1497"/>
      <c r="J35" s="116"/>
      <c r="K35" s="7"/>
      <c r="L35"/>
      <c r="M35"/>
      <c r="N35"/>
      <c r="O35"/>
      <c r="P35"/>
      <c r="Q35"/>
      <c r="R35"/>
      <c r="S35" s="20"/>
    </row>
    <row r="36" spans="1:32" s="5" customFormat="1" ht="13.5" customHeight="1">
      <c r="A36" s="160"/>
      <c r="B36" s="160"/>
      <c r="C36" s="160"/>
      <c r="D36" s="160"/>
      <c r="E36" s="160"/>
      <c r="F36" s="160"/>
      <c r="G36" s="160"/>
      <c r="H36" s="160"/>
      <c r="I36" s="160"/>
      <c r="J36" s="247"/>
      <c r="K36"/>
      <c r="L36" s="451"/>
      <c r="M36"/>
      <c r="N36"/>
      <c r="O36"/>
      <c r="P36"/>
      <c r="Q36"/>
      <c r="R36" s="30"/>
      <c r="S36"/>
    </row>
    <row r="37" spans="1:32" ht="12.75" customHeight="1">
      <c r="A37" s="1125" t="s">
        <v>1155</v>
      </c>
      <c r="B37" s="458"/>
      <c r="C37" s="458"/>
      <c r="D37" s="458"/>
      <c r="E37" s="458"/>
      <c r="F37" s="458"/>
      <c r="G37" s="458"/>
      <c r="H37" s="458"/>
      <c r="I37" s="458"/>
      <c r="J37" s="115"/>
      <c r="K37" s="451"/>
      <c r="L37" s="776"/>
      <c r="M37" s="783"/>
      <c r="N37" s="783"/>
      <c r="O37" s="783"/>
      <c r="P37" s="783"/>
      <c r="Q37" s="783"/>
      <c r="R37" s="30"/>
      <c r="S37" s="20"/>
      <c r="T37" s="5"/>
      <c r="U37" s="5"/>
      <c r="V37" s="5"/>
      <c r="W37" s="5"/>
      <c r="X37" s="5"/>
      <c r="Y37" s="5"/>
      <c r="Z37" s="5"/>
      <c r="AA37" s="5"/>
      <c r="AB37" s="5"/>
      <c r="AC37" s="5"/>
      <c r="AD37" s="5"/>
      <c r="AE37" s="5"/>
      <c r="AF37" s="5"/>
    </row>
    <row r="38" spans="1:32" s="783" customFormat="1" ht="12.75" customHeight="1">
      <c r="A38" s="775"/>
      <c r="B38" s="780"/>
      <c r="C38" s="780"/>
      <c r="D38" s="780"/>
      <c r="E38" s="780"/>
      <c r="F38" s="780"/>
      <c r="G38" s="780"/>
      <c r="H38" s="780"/>
      <c r="I38" s="780"/>
      <c r="J38" s="115"/>
      <c r="K38" s="776"/>
      <c r="L38"/>
      <c r="M38"/>
      <c r="N38"/>
      <c r="O38"/>
      <c r="P38"/>
      <c r="Q38"/>
      <c r="R38" s="30"/>
      <c r="S38" s="20"/>
      <c r="T38" s="5"/>
      <c r="U38" s="5"/>
      <c r="V38" s="5"/>
      <c r="W38" s="5"/>
      <c r="X38" s="5"/>
      <c r="Y38" s="5"/>
      <c r="Z38" s="5"/>
      <c r="AA38" s="5"/>
      <c r="AB38" s="5"/>
      <c r="AC38" s="5"/>
      <c r="AD38" s="5"/>
      <c r="AE38" s="5"/>
      <c r="AF38" s="5"/>
    </row>
    <row r="39" spans="1:32">
      <c r="A39" s="1496" t="s">
        <v>714</v>
      </c>
      <c r="B39" s="1496"/>
      <c r="C39" s="1496"/>
      <c r="D39" s="1496"/>
      <c r="E39" s="1496"/>
      <c r="F39" s="1496"/>
      <c r="G39" s="451"/>
      <c r="H39" s="451"/>
      <c r="I39" s="451"/>
      <c r="J39" s="116"/>
      <c r="K39" s="46"/>
      <c r="L39" s="54"/>
      <c r="R39" s="30"/>
      <c r="S39" s="20"/>
      <c r="T39" s="5"/>
      <c r="U39" s="5"/>
      <c r="V39" s="5"/>
      <c r="W39" s="5"/>
      <c r="X39" s="5"/>
      <c r="Y39" s="5"/>
      <c r="Z39" s="5"/>
      <c r="AA39" s="5"/>
      <c r="AB39" s="5"/>
      <c r="AC39" s="5"/>
      <c r="AD39" s="5"/>
      <c r="AE39" s="5"/>
      <c r="AF39" s="5"/>
    </row>
    <row r="40" spans="1:32" ht="13.5" customHeight="1" thickBot="1">
      <c r="A40" s="1450" t="s">
        <v>704</v>
      </c>
      <c r="B40" s="1450" t="s">
        <v>715</v>
      </c>
      <c r="C40" s="1582" t="s">
        <v>716</v>
      </c>
      <c r="D40" s="1582"/>
      <c r="E40" s="1582" t="s">
        <v>717</v>
      </c>
      <c r="F40" s="1582"/>
      <c r="G40" s="237"/>
      <c r="H40" s="7"/>
      <c r="I40" s="7"/>
      <c r="J40" s="117"/>
      <c r="K40" s="70"/>
      <c r="L40" s="54"/>
      <c r="R40" s="30"/>
      <c r="S40" s="20"/>
      <c r="T40" s="5"/>
      <c r="U40" s="5"/>
      <c r="V40" s="5"/>
      <c r="W40" s="5"/>
      <c r="X40" s="5"/>
      <c r="Y40" s="5"/>
      <c r="Z40" s="5"/>
      <c r="AA40" s="5"/>
      <c r="AB40" s="5"/>
      <c r="AC40" s="5"/>
      <c r="AD40" s="5"/>
      <c r="AE40" s="5"/>
      <c r="AF40" s="5"/>
    </row>
    <row r="41" spans="1:32" ht="13.5" customHeight="1" thickBot="1">
      <c r="A41" s="1580"/>
      <c r="B41" s="1580"/>
      <c r="C41" s="470" t="s">
        <v>718</v>
      </c>
      <c r="D41" s="470" t="s">
        <v>719</v>
      </c>
      <c r="E41" s="470" t="s">
        <v>718</v>
      </c>
      <c r="F41" s="470" t="s">
        <v>719</v>
      </c>
      <c r="G41" s="70"/>
      <c r="H41" s="70"/>
      <c r="I41" s="70"/>
      <c r="J41" s="118"/>
      <c r="K41" s="69"/>
      <c r="L41" s="54"/>
      <c r="R41" s="30"/>
      <c r="S41" s="20"/>
      <c r="T41" s="5"/>
      <c r="U41" s="5"/>
      <c r="V41" s="5"/>
      <c r="W41" s="5"/>
      <c r="X41" s="5"/>
      <c r="Y41" s="5"/>
      <c r="Z41" s="5"/>
      <c r="AA41" s="5"/>
      <c r="AB41" s="5"/>
      <c r="AC41" s="5"/>
      <c r="AD41" s="5"/>
      <c r="AE41" s="5"/>
      <c r="AF41" s="5"/>
    </row>
    <row r="42" spans="1:32" ht="13.5" customHeight="1" thickTop="1">
      <c r="A42" s="33" t="s">
        <v>875</v>
      </c>
      <c r="B42" s="932" t="s">
        <v>721</v>
      </c>
      <c r="C42" s="938">
        <v>20999</v>
      </c>
      <c r="D42" s="938">
        <v>12599</v>
      </c>
      <c r="E42" s="938">
        <v>483801</v>
      </c>
      <c r="F42" s="938">
        <v>291227</v>
      </c>
      <c r="G42" s="37"/>
      <c r="H42" s="37"/>
      <c r="I42" s="37"/>
      <c r="J42" s="117"/>
      <c r="K42" s="70"/>
      <c r="L42" s="38"/>
      <c r="M42" s="5"/>
      <c r="N42" s="5"/>
      <c r="O42" s="5"/>
      <c r="P42" s="5"/>
      <c r="Q42" s="5"/>
      <c r="R42" s="30"/>
      <c r="S42" s="20"/>
      <c r="T42" s="5"/>
      <c r="U42" s="5"/>
      <c r="V42" s="5"/>
      <c r="W42" s="5"/>
      <c r="X42" s="5"/>
      <c r="Y42" s="5"/>
      <c r="Z42" s="5"/>
      <c r="AA42" s="5"/>
      <c r="AB42" s="5"/>
      <c r="AC42" s="5"/>
      <c r="AD42" s="5"/>
      <c r="AE42" s="5"/>
      <c r="AF42" s="5"/>
    </row>
    <row r="43" spans="1:32" s="5" customFormat="1" ht="13.35" customHeight="1">
      <c r="A43" s="785"/>
      <c r="B43" s="932" t="s">
        <v>722</v>
      </c>
      <c r="C43" s="938">
        <v>20999</v>
      </c>
      <c r="D43" s="938">
        <v>12599</v>
      </c>
      <c r="E43" s="938">
        <v>483151</v>
      </c>
      <c r="F43" s="938">
        <v>290847</v>
      </c>
      <c r="G43" s="37"/>
      <c r="H43" s="37"/>
      <c r="I43" s="37"/>
      <c r="J43" s="116"/>
      <c r="K43" s="7"/>
      <c r="L43" s="1495"/>
      <c r="M43" s="1495"/>
      <c r="N43" s="1495"/>
      <c r="O43" s="1495"/>
      <c r="P43" s="1495"/>
      <c r="Q43" s="1495"/>
      <c r="R43" s="30"/>
      <c r="S43" s="20"/>
    </row>
    <row r="44" spans="1:32" s="5" customFormat="1" ht="13.35" customHeight="1">
      <c r="A44" s="785"/>
      <c r="B44" s="932" t="s">
        <v>723</v>
      </c>
      <c r="C44" s="938">
        <v>20999</v>
      </c>
      <c r="D44" s="938">
        <v>12599</v>
      </c>
      <c r="E44" s="938">
        <v>462558</v>
      </c>
      <c r="F44" s="938">
        <v>278513</v>
      </c>
      <c r="G44" s="37"/>
      <c r="H44" s="37"/>
      <c r="I44" s="37"/>
      <c r="J44" s="119"/>
      <c r="K44" s="37"/>
      <c r="L44" s="37"/>
      <c r="R44" s="30"/>
      <c r="S44" s="20"/>
    </row>
    <row r="45" spans="1:32" s="5" customFormat="1" ht="25.5">
      <c r="A45" s="785"/>
      <c r="B45" s="937" t="s">
        <v>724</v>
      </c>
      <c r="C45" s="938">
        <v>20999</v>
      </c>
      <c r="D45" s="938">
        <v>12599</v>
      </c>
      <c r="E45" s="938">
        <v>437585</v>
      </c>
      <c r="F45" s="938">
        <v>263411</v>
      </c>
      <c r="G45" s="37"/>
      <c r="H45" s="37"/>
      <c r="I45" s="37"/>
      <c r="J45" s="119"/>
      <c r="K45" s="37"/>
      <c r="L45" s="48"/>
      <c r="P45" s="19"/>
      <c r="Q45" s="29"/>
      <c r="R45" s="30"/>
      <c r="S45" s="20"/>
    </row>
    <row r="46" spans="1:32" s="5" customFormat="1" ht="25.5">
      <c r="A46" s="785"/>
      <c r="B46" s="937" t="s">
        <v>725</v>
      </c>
      <c r="C46" s="938">
        <v>20991</v>
      </c>
      <c r="D46" s="938">
        <v>12590</v>
      </c>
      <c r="E46" s="938">
        <v>437431</v>
      </c>
      <c r="F46" s="938">
        <v>263227</v>
      </c>
      <c r="G46" s="37"/>
      <c r="H46" s="37"/>
      <c r="I46" s="37"/>
      <c r="J46" s="121"/>
      <c r="K46" s="47"/>
      <c r="L46" s="48"/>
      <c r="P46" s="19"/>
      <c r="Q46" s="29"/>
      <c r="R46" s="30"/>
      <c r="S46" s="20"/>
    </row>
    <row r="47" spans="1:32" s="5" customFormat="1" ht="25.5">
      <c r="A47" s="785"/>
      <c r="B47" s="937" t="s">
        <v>726</v>
      </c>
      <c r="C47" s="938">
        <v>14742</v>
      </c>
      <c r="D47" s="938">
        <v>8910</v>
      </c>
      <c r="E47" s="938">
        <v>351698</v>
      </c>
      <c r="F47" s="938">
        <v>212797</v>
      </c>
      <c r="G47" s="37"/>
      <c r="H47" s="37"/>
      <c r="I47" s="37"/>
      <c r="J47" s="121"/>
      <c r="K47" s="47"/>
      <c r="L47" s="48"/>
      <c r="P47" s="19"/>
      <c r="Q47" s="29"/>
      <c r="R47" s="30"/>
      <c r="S47" s="20"/>
    </row>
    <row r="48" spans="1:32" s="5" customFormat="1">
      <c r="A48" s="785"/>
      <c r="B48" s="932" t="s">
        <v>727</v>
      </c>
      <c r="C48" s="938">
        <v>14742</v>
      </c>
      <c r="D48" s="938">
        <v>8910</v>
      </c>
      <c r="E48" s="938">
        <v>342401</v>
      </c>
      <c r="F48" s="938">
        <v>207198</v>
      </c>
      <c r="G48" s="37"/>
      <c r="H48" s="37"/>
      <c r="I48" s="37"/>
      <c r="J48" s="121"/>
      <c r="K48" s="47"/>
      <c r="L48" s="48"/>
      <c r="P48" s="19"/>
      <c r="Q48" s="29"/>
      <c r="R48" s="30"/>
      <c r="S48" s="20"/>
    </row>
    <row r="49" spans="1:19" s="5" customFormat="1" ht="13.5" thickBot="1">
      <c r="A49" s="737"/>
      <c r="B49" s="737"/>
      <c r="C49" s="737"/>
      <c r="D49" s="737"/>
      <c r="E49" s="737"/>
      <c r="F49" s="737"/>
      <c r="G49" s="37"/>
      <c r="H49" s="37"/>
      <c r="I49" s="37"/>
      <c r="J49" s="121"/>
      <c r="K49" s="47"/>
      <c r="L49" s="48"/>
      <c r="P49" s="19"/>
      <c r="Q49" s="29"/>
      <c r="R49" s="30"/>
      <c r="S49" s="20"/>
    </row>
    <row r="50" spans="1:19" s="5" customFormat="1">
      <c r="A50" s="324"/>
      <c r="B50" s="324"/>
      <c r="C50" s="324"/>
      <c r="D50" s="324"/>
      <c r="E50" s="324"/>
      <c r="F50" s="324"/>
      <c r="G50" s="37"/>
      <c r="H50" s="37"/>
      <c r="I50" s="37"/>
      <c r="J50" s="121"/>
      <c r="K50" s="893"/>
      <c r="L50" s="356"/>
      <c r="P50" s="19"/>
      <c r="Q50" s="29"/>
      <c r="R50" s="30"/>
      <c r="S50" s="20"/>
    </row>
    <row r="51" spans="1:19" s="5" customFormat="1">
      <c r="A51" s="183" t="s">
        <v>799</v>
      </c>
      <c r="B51" s="324"/>
      <c r="C51" s="444"/>
      <c r="D51" s="444"/>
      <c r="E51" s="37"/>
      <c r="F51" s="37"/>
      <c r="G51" s="37"/>
      <c r="H51" s="37"/>
      <c r="I51" s="37"/>
      <c r="J51" s="121"/>
      <c r="K51" s="47"/>
      <c r="L51" s="48"/>
      <c r="P51" s="19"/>
      <c r="Q51" s="29"/>
      <c r="R51" s="30"/>
      <c r="S51" s="20"/>
    </row>
    <row r="52" spans="1:19" s="5" customFormat="1">
      <c r="A52" s="183"/>
      <c r="B52" s="324"/>
      <c r="C52" s="444"/>
      <c r="D52" s="444"/>
      <c r="E52" s="37"/>
      <c r="F52" s="37"/>
      <c r="G52" s="37"/>
      <c r="H52" s="37"/>
      <c r="I52" s="37"/>
      <c r="J52" s="121"/>
      <c r="K52" s="47"/>
      <c r="L52" s="48"/>
      <c r="P52" s="19"/>
      <c r="Q52" s="29"/>
      <c r="R52" s="30"/>
      <c r="S52" s="20"/>
    </row>
    <row r="53" spans="1:19" s="5" customFormat="1">
      <c r="A53" s="468"/>
      <c r="B53" s="324"/>
      <c r="C53" s="444"/>
      <c r="D53" s="444"/>
      <c r="E53" s="37"/>
      <c r="F53" s="37"/>
      <c r="G53" s="37"/>
      <c r="H53" s="37"/>
      <c r="I53" s="37"/>
      <c r="J53" s="121"/>
      <c r="K53" s="47"/>
      <c r="L53" s="437"/>
      <c r="P53" s="19"/>
      <c r="Q53" s="29"/>
      <c r="S53" s="20"/>
    </row>
    <row r="54" spans="1:19" s="5" customFormat="1">
      <c r="A54" s="468"/>
      <c r="B54" s="324"/>
      <c r="C54" s="444"/>
      <c r="D54" s="444"/>
      <c r="E54" s="37"/>
      <c r="F54" s="37"/>
      <c r="G54" s="37"/>
      <c r="H54" s="37"/>
      <c r="I54" s="37"/>
      <c r="J54" s="121"/>
      <c r="K54" s="47"/>
      <c r="L54" s="48"/>
      <c r="P54" s="19"/>
      <c r="Q54" s="29"/>
    </row>
    <row r="55" spans="1:19" s="5" customFormat="1">
      <c r="A55" s="1496" t="s">
        <v>755</v>
      </c>
      <c r="B55" s="1496"/>
      <c r="C55" s="1496"/>
      <c r="D55" s="1496"/>
      <c r="E55" s="1496"/>
      <c r="F55" s="1496"/>
      <c r="G55" s="1496"/>
      <c r="H55" s="37"/>
      <c r="I55" s="37"/>
      <c r="J55" s="121"/>
      <c r="K55" s="47"/>
      <c r="L55" s="48"/>
      <c r="P55" s="19"/>
      <c r="Q55" s="29"/>
    </row>
    <row r="56" spans="1:19" s="5" customFormat="1" ht="13.5" thickBot="1">
      <c r="A56" s="469"/>
      <c r="B56" s="1581" t="s">
        <v>756</v>
      </c>
      <c r="C56" s="1581"/>
      <c r="D56" s="1581"/>
      <c r="E56" s="1581"/>
      <c r="F56" s="1450" t="s">
        <v>69</v>
      </c>
      <c r="G56" s="1587"/>
      <c r="H56" s="37"/>
      <c r="I56" s="37"/>
      <c r="J56" s="121"/>
      <c r="K56" s="47"/>
      <c r="L56" s="48"/>
      <c r="P56" s="19"/>
      <c r="Q56" s="29"/>
    </row>
    <row r="57" spans="1:19" s="5" customFormat="1" ht="26.25" thickBot="1">
      <c r="A57" s="470" t="s">
        <v>757</v>
      </c>
      <c r="B57" s="784" t="s">
        <v>758</v>
      </c>
      <c r="C57" s="784" t="s">
        <v>759</v>
      </c>
      <c r="D57" s="746" t="s">
        <v>760</v>
      </c>
      <c r="E57" s="746" t="s">
        <v>761</v>
      </c>
      <c r="F57" s="1580"/>
      <c r="G57" s="1587"/>
      <c r="H57" s="37"/>
      <c r="I57" s="37"/>
      <c r="J57" s="121"/>
      <c r="K57" s="47"/>
      <c r="L57" s="48"/>
      <c r="P57" s="19"/>
      <c r="Q57" s="29"/>
      <c r="R57" s="30"/>
    </row>
    <row r="58" spans="1:19" s="5" customFormat="1" ht="14.25" thickTop="1" thickBot="1">
      <c r="A58" s="343" t="s">
        <v>1039</v>
      </c>
      <c r="B58" s="343"/>
      <c r="C58" s="343"/>
      <c r="D58" s="343"/>
      <c r="E58" s="343"/>
      <c r="F58" s="343"/>
      <c r="G58" s="369"/>
      <c r="H58" s="37"/>
      <c r="I58" s="37"/>
      <c r="J58" s="121"/>
      <c r="K58" s="47"/>
      <c r="L58" s="48"/>
      <c r="P58" s="19"/>
      <c r="Q58" s="29"/>
      <c r="R58" s="30"/>
      <c r="S58" s="20"/>
    </row>
    <row r="59" spans="1:19" s="5" customFormat="1" ht="26.25" thickBot="1">
      <c r="A59" s="740" t="s">
        <v>762</v>
      </c>
      <c r="B59" s="950">
        <v>1974.989</v>
      </c>
      <c r="C59" s="951">
        <v>916.36500000000001</v>
      </c>
      <c r="D59" s="950">
        <v>573</v>
      </c>
      <c r="E59" s="950">
        <v>462</v>
      </c>
      <c r="F59" s="939" t="s">
        <v>385</v>
      </c>
      <c r="G59" s="370"/>
      <c r="H59" s="37"/>
      <c r="I59" s="37"/>
      <c r="J59" s="121"/>
      <c r="K59" s="47"/>
      <c r="L59" s="48"/>
      <c r="P59" s="19"/>
      <c r="Q59" s="29"/>
      <c r="R59" s="30"/>
      <c r="S59" s="20"/>
    </row>
    <row r="60" spans="1:19" s="5" customFormat="1" ht="13.5" thickBot="1">
      <c r="A60" s="740" t="s">
        <v>763</v>
      </c>
      <c r="B60" s="940">
        <v>26</v>
      </c>
      <c r="C60" s="941">
        <v>1</v>
      </c>
      <c r="D60" s="940">
        <v>32</v>
      </c>
      <c r="E60" s="940">
        <v>92</v>
      </c>
      <c r="F60" s="939" t="s">
        <v>385</v>
      </c>
      <c r="G60" s="370"/>
      <c r="H60" s="37"/>
      <c r="I60" s="37"/>
      <c r="J60" s="121"/>
      <c r="K60" s="47"/>
      <c r="L60" s="48"/>
      <c r="P60" s="19"/>
      <c r="Q60" s="29"/>
      <c r="R60" s="30"/>
      <c r="S60" s="20"/>
    </row>
    <row r="61" spans="1:19" s="5" customFormat="1" ht="13.5" thickBot="1">
      <c r="A61" s="342" t="s">
        <v>764</v>
      </c>
      <c r="B61" s="942">
        <v>15131</v>
      </c>
      <c r="C61" s="943">
        <v>15131</v>
      </c>
      <c r="D61" s="942">
        <v>15131</v>
      </c>
      <c r="E61" s="942">
        <v>15131</v>
      </c>
      <c r="F61" s="939" t="s">
        <v>385</v>
      </c>
      <c r="G61" s="370"/>
      <c r="H61" s="37"/>
      <c r="I61" s="37"/>
      <c r="J61" s="121"/>
      <c r="K61" s="47"/>
      <c r="L61" s="48"/>
      <c r="P61" s="19"/>
      <c r="Q61" s="29"/>
      <c r="R61" s="30"/>
      <c r="S61" s="20"/>
    </row>
    <row r="62" spans="1:19" s="5" customFormat="1" ht="13.5" thickBot="1">
      <c r="A62" s="342" t="s">
        <v>765</v>
      </c>
      <c r="B62" s="944">
        <v>1.6999999999999999E-3</v>
      </c>
      <c r="C62" s="945">
        <v>1E-4</v>
      </c>
      <c r="D62" s="944">
        <v>2.0999999999999999E-3</v>
      </c>
      <c r="E62" s="944">
        <v>6.1000000000000004E-3</v>
      </c>
      <c r="F62" s="939" t="s">
        <v>385</v>
      </c>
      <c r="G62" s="370"/>
      <c r="H62" s="37"/>
      <c r="I62" s="37"/>
      <c r="J62" s="121"/>
      <c r="K62" s="47"/>
      <c r="L62" s="48"/>
      <c r="P62" s="19"/>
      <c r="Q62" s="29"/>
      <c r="S62" s="20"/>
    </row>
    <row r="63" spans="1:19" s="5" customFormat="1" ht="13.5" thickBot="1">
      <c r="A63" s="740" t="s">
        <v>766</v>
      </c>
      <c r="B63" s="940">
        <v>7</v>
      </c>
      <c r="C63" s="941">
        <v>3</v>
      </c>
      <c r="D63" s="940">
        <v>15</v>
      </c>
      <c r="E63" s="940">
        <v>52</v>
      </c>
      <c r="F63" s="939" t="s">
        <v>385</v>
      </c>
      <c r="G63" s="370"/>
      <c r="H63" s="37"/>
      <c r="I63" s="37"/>
      <c r="J63" s="121"/>
      <c r="K63" s="47"/>
      <c r="L63" s="48"/>
      <c r="P63" s="19"/>
      <c r="Q63" s="29"/>
    </row>
    <row r="64" spans="1:19" s="5" customFormat="1" ht="13.5" thickBot="1">
      <c r="A64" s="342" t="s">
        <v>767</v>
      </c>
      <c r="B64" s="942">
        <v>9135</v>
      </c>
      <c r="C64" s="943">
        <v>9135</v>
      </c>
      <c r="D64" s="942">
        <v>9135</v>
      </c>
      <c r="E64" s="942">
        <v>9135</v>
      </c>
      <c r="F64" s="939" t="s">
        <v>385</v>
      </c>
      <c r="G64" s="370"/>
      <c r="H64" s="37"/>
      <c r="I64" s="37"/>
      <c r="J64" s="121"/>
      <c r="K64" s="47"/>
      <c r="L64" s="40"/>
      <c r="P64" s="21"/>
      <c r="R64" s="30"/>
    </row>
    <row r="65" spans="1:32" s="5" customFormat="1" ht="13.5" thickBot="1">
      <c r="A65" s="342" t="s">
        <v>765</v>
      </c>
      <c r="B65" s="944">
        <v>7.6999999999999996E-4</v>
      </c>
      <c r="C65" s="945">
        <v>3.3E-4</v>
      </c>
      <c r="D65" s="944">
        <v>1.6000000000000001E-3</v>
      </c>
      <c r="E65" s="944">
        <v>5.7000000000000002E-3</v>
      </c>
      <c r="F65" s="939" t="s">
        <v>385</v>
      </c>
      <c r="G65" s="370"/>
      <c r="H65" s="37"/>
      <c r="I65" s="37"/>
      <c r="J65" s="122"/>
      <c r="K65" s="42"/>
      <c r="L65" s="45"/>
      <c r="R65" s="30"/>
      <c r="S65" s="20"/>
    </row>
    <row r="66" spans="1:32" s="5" customFormat="1" ht="13.5" thickBot="1">
      <c r="A66" s="342" t="s">
        <v>1031</v>
      </c>
      <c r="B66" s="944">
        <v>1E-3</v>
      </c>
      <c r="C66" s="945">
        <v>-2.9999999999999997E-4</v>
      </c>
      <c r="D66" s="944">
        <v>5.0000000000000001E-4</v>
      </c>
      <c r="E66" s="944">
        <v>4.0000000000000002E-4</v>
      </c>
      <c r="F66" s="939" t="s">
        <v>385</v>
      </c>
      <c r="G66" s="370"/>
      <c r="H66" s="37"/>
      <c r="I66" s="37"/>
      <c r="J66" s="120"/>
      <c r="K66" s="45"/>
      <c r="L66" s="49"/>
      <c r="P66" s="21"/>
      <c r="R66" s="30"/>
      <c r="S66" s="20"/>
    </row>
    <row r="67" spans="1:32" s="5" customFormat="1" ht="26.25" thickBot="1">
      <c r="A67" s="740" t="s">
        <v>768</v>
      </c>
      <c r="B67" s="946">
        <v>14.41</v>
      </c>
      <c r="C67" s="947">
        <v>-3.97</v>
      </c>
      <c r="D67" s="946">
        <v>7.15</v>
      </c>
      <c r="E67" s="946">
        <v>5.87</v>
      </c>
      <c r="F67" s="939" t="s">
        <v>385</v>
      </c>
      <c r="G67" s="370"/>
      <c r="H67" s="37"/>
      <c r="I67" s="37"/>
      <c r="J67" s="119"/>
      <c r="K67" s="37"/>
      <c r="L67" s="49"/>
      <c r="P67" s="21"/>
      <c r="R67" s="30"/>
      <c r="S67" s="20"/>
    </row>
    <row r="68" spans="1:32" s="5" customFormat="1" ht="26.25" thickBot="1">
      <c r="A68" s="740" t="s">
        <v>769</v>
      </c>
      <c r="B68" s="940" t="s">
        <v>771</v>
      </c>
      <c r="C68" s="941" t="s">
        <v>770</v>
      </c>
      <c r="D68" s="940" t="s">
        <v>770</v>
      </c>
      <c r="E68" s="940" t="s">
        <v>770</v>
      </c>
      <c r="F68" s="939" t="s">
        <v>385</v>
      </c>
      <c r="G68" s="370"/>
      <c r="H68" s="37"/>
      <c r="I68" s="37"/>
      <c r="J68" s="119"/>
      <c r="K68" s="37"/>
      <c r="L68" s="48"/>
      <c r="N68" s="355"/>
      <c r="P68" s="19"/>
      <c r="Q68" s="29"/>
      <c r="R68" s="438"/>
      <c r="S68" s="20"/>
      <c r="V68" s="438"/>
      <c r="W68" s="438"/>
    </row>
    <row r="69" spans="1:32" s="5" customFormat="1" ht="26.25" thickBot="1">
      <c r="A69" s="953" t="s">
        <v>772</v>
      </c>
      <c r="B69" s="954">
        <v>28450.43</v>
      </c>
      <c r="C69" s="955">
        <v>-3637.17</v>
      </c>
      <c r="D69" s="954">
        <v>4099.4399999999996</v>
      </c>
      <c r="E69" s="954">
        <v>2711.21</v>
      </c>
      <c r="F69" s="954">
        <f>B69+C69+D69+E69</f>
        <v>31623.91</v>
      </c>
      <c r="G69" s="371"/>
      <c r="H69" s="37"/>
      <c r="I69" s="37"/>
      <c r="J69" s="121"/>
      <c r="K69" s="47"/>
      <c r="L69" s="48"/>
      <c r="N69" s="355"/>
      <c r="P69" s="19"/>
      <c r="Q69" s="29"/>
      <c r="R69" s="781"/>
      <c r="S69" s="438"/>
      <c r="T69" s="438"/>
      <c r="U69" s="438"/>
      <c r="X69" s="438"/>
      <c r="Y69" s="438"/>
      <c r="Z69" s="438"/>
      <c r="AA69" s="438"/>
      <c r="AB69" s="438"/>
      <c r="AC69" s="438"/>
      <c r="AD69" s="438"/>
      <c r="AE69" s="438"/>
      <c r="AF69" s="438"/>
    </row>
    <row r="70" spans="1:32" s="5" customFormat="1">
      <c r="A70" s="172"/>
      <c r="B70" s="948"/>
      <c r="C70" s="949"/>
      <c r="D70" s="948"/>
      <c r="E70" s="948"/>
      <c r="F70" s="948"/>
      <c r="G70" s="371"/>
      <c r="H70" s="37"/>
      <c r="I70" s="37"/>
      <c r="J70" s="121"/>
      <c r="K70" s="893"/>
      <c r="L70" s="48"/>
      <c r="P70" s="19"/>
      <c r="Q70" s="29"/>
      <c r="S70" s="781"/>
      <c r="T70" s="781"/>
      <c r="U70" s="781"/>
      <c r="X70" s="781"/>
      <c r="Y70" s="781"/>
      <c r="Z70" s="781"/>
      <c r="AA70" s="781"/>
      <c r="AB70" s="781"/>
      <c r="AC70" s="781"/>
      <c r="AD70" s="781"/>
      <c r="AE70" s="781"/>
      <c r="AF70" s="781"/>
    </row>
    <row r="71" spans="1:32" s="5" customFormat="1">
      <c r="A71" s="777" t="s">
        <v>799</v>
      </c>
      <c r="B71" s="324"/>
      <c r="C71" s="444"/>
      <c r="D71" s="444"/>
      <c r="E71" s="37"/>
      <c r="F71" s="37"/>
      <c r="G71" s="37"/>
      <c r="H71" s="37"/>
      <c r="I71" s="37"/>
      <c r="J71" s="121"/>
      <c r="K71" s="47"/>
      <c r="L71" s="48"/>
      <c r="P71" s="19"/>
      <c r="Q71" s="29"/>
    </row>
    <row r="72" spans="1:32" s="5" customFormat="1">
      <c r="A72" s="340"/>
      <c r="B72" s="324"/>
      <c r="C72" s="772"/>
      <c r="D72" s="772"/>
      <c r="E72" s="37"/>
      <c r="F72" s="37"/>
      <c r="G72" s="37"/>
      <c r="H72" s="37"/>
      <c r="I72" s="37"/>
      <c r="J72" s="121"/>
      <c r="K72" s="893"/>
      <c r="L72" s="48"/>
      <c r="P72" s="19"/>
      <c r="Q72" s="29"/>
    </row>
    <row r="73" spans="1:32" s="5" customFormat="1">
      <c r="A73" s="340"/>
      <c r="B73" s="324"/>
      <c r="C73" s="772"/>
      <c r="D73" s="772"/>
      <c r="E73" s="37"/>
      <c r="F73" s="37"/>
      <c r="G73" s="37"/>
      <c r="H73" s="37"/>
      <c r="I73" s="37"/>
      <c r="J73" s="121"/>
      <c r="K73" s="893"/>
      <c r="L73" s="48"/>
      <c r="P73" s="19"/>
      <c r="Q73" s="29"/>
    </row>
    <row r="74" spans="1:32" s="5" customFormat="1">
      <c r="A74" s="468"/>
      <c r="B74" s="324"/>
      <c r="C74" s="444"/>
      <c r="D74" s="444"/>
      <c r="E74" s="37"/>
      <c r="F74" s="37"/>
      <c r="G74" s="37"/>
      <c r="H74" s="37"/>
      <c r="I74" s="37"/>
      <c r="J74" s="121"/>
      <c r="K74" s="47"/>
      <c r="L74" s="48"/>
      <c r="P74" s="19"/>
      <c r="Q74" s="29"/>
    </row>
    <row r="75" spans="1:32" s="5" customFormat="1">
      <c r="A75" s="1494" t="s">
        <v>1032</v>
      </c>
      <c r="B75" s="1494"/>
      <c r="C75" s="778"/>
      <c r="D75" s="778"/>
      <c r="E75" s="37"/>
      <c r="F75" s="37"/>
      <c r="G75" s="37"/>
      <c r="H75" s="37"/>
      <c r="I75" s="37"/>
      <c r="J75" s="121"/>
      <c r="K75" s="47"/>
      <c r="L75" s="48"/>
      <c r="P75" s="19"/>
      <c r="Q75" s="29"/>
    </row>
    <row r="76" spans="1:32" s="5" customFormat="1" ht="26.25" thickBot="1">
      <c r="A76" s="325"/>
      <c r="B76" s="325" t="s">
        <v>875</v>
      </c>
      <c r="C76" s="37"/>
      <c r="D76" s="37"/>
      <c r="E76" s="37"/>
      <c r="F76" s="37"/>
      <c r="G76" s="37"/>
      <c r="H76" s="37"/>
      <c r="I76" s="37"/>
      <c r="J76" s="121"/>
      <c r="K76" s="47"/>
      <c r="L76" s="48"/>
      <c r="P76" s="19"/>
      <c r="Q76" s="29"/>
    </row>
    <row r="77" spans="1:32" s="5" customFormat="1" ht="14.25" thickTop="1" thickBot="1">
      <c r="A77" s="339" t="s">
        <v>773</v>
      </c>
      <c r="B77" s="339"/>
      <c r="C77" s="37"/>
      <c r="D77" s="37"/>
      <c r="E77" s="37"/>
      <c r="F77" s="37"/>
      <c r="G77" s="37"/>
      <c r="H77" s="37"/>
      <c r="I77" s="37"/>
      <c r="J77" s="121"/>
      <c r="K77" s="47"/>
      <c r="L77" s="48"/>
      <c r="P77" s="19"/>
      <c r="Q77" s="29"/>
    </row>
    <row r="78" spans="1:32" s="5" customFormat="1">
      <c r="A78" s="324" t="s">
        <v>774</v>
      </c>
      <c r="B78" s="324" t="s">
        <v>775</v>
      </c>
      <c r="C78" s="37"/>
      <c r="D78" s="37"/>
      <c r="E78" s="37"/>
      <c r="F78" s="37"/>
      <c r="G78" s="37"/>
      <c r="H78" s="37"/>
      <c r="I78" s="37"/>
      <c r="J78" s="121"/>
      <c r="K78" s="47"/>
      <c r="L78" s="48"/>
      <c r="P78" s="19"/>
      <c r="Q78" s="29"/>
    </row>
    <row r="79" spans="1:32" s="5" customFormat="1">
      <c r="A79" s="324" t="s">
        <v>777</v>
      </c>
      <c r="B79" s="952" t="s">
        <v>778</v>
      </c>
      <c r="C79" s="37"/>
      <c r="D79" s="37"/>
      <c r="E79" s="37"/>
      <c r="F79" s="37"/>
      <c r="G79" s="37"/>
      <c r="H79" s="37"/>
      <c r="I79" s="37"/>
      <c r="J79" s="121"/>
      <c r="K79" s="47"/>
      <c r="L79" s="48"/>
      <c r="P79" s="19"/>
      <c r="Q79" s="29"/>
    </row>
    <row r="80" spans="1:32" s="5" customFormat="1">
      <c r="A80" s="324" t="s">
        <v>781</v>
      </c>
      <c r="B80" s="390">
        <v>9135</v>
      </c>
      <c r="C80" s="37"/>
      <c r="D80" s="37"/>
      <c r="E80" s="37"/>
      <c r="F80" s="37"/>
      <c r="G80" s="37"/>
      <c r="H80" s="37"/>
      <c r="I80" s="37"/>
      <c r="J80" s="121"/>
      <c r="K80" s="47"/>
      <c r="L80" s="48"/>
      <c r="P80" s="19"/>
      <c r="Q80" s="29"/>
    </row>
    <row r="81" spans="1:32" s="5" customFormat="1">
      <c r="A81" s="324" t="s">
        <v>782</v>
      </c>
      <c r="B81" s="390">
        <v>15131</v>
      </c>
      <c r="C81" s="37"/>
      <c r="D81" s="37"/>
      <c r="E81" s="37"/>
      <c r="F81" s="37"/>
      <c r="G81" s="37"/>
      <c r="H81" s="37"/>
      <c r="I81" s="37"/>
      <c r="J81" s="121"/>
      <c r="K81" s="47"/>
      <c r="L81" s="48"/>
      <c r="P81" s="19"/>
      <c r="Q81" s="29"/>
    </row>
    <row r="82" spans="1:32" s="5" customFormat="1">
      <c r="A82" s="324" t="s">
        <v>783</v>
      </c>
      <c r="B82" s="390">
        <v>8910</v>
      </c>
      <c r="C82" s="37"/>
      <c r="D82" s="37"/>
      <c r="E82" s="37"/>
      <c r="F82" s="37"/>
      <c r="G82" s="37"/>
      <c r="H82" s="37"/>
      <c r="I82" s="37"/>
      <c r="J82" s="121"/>
      <c r="K82" s="47"/>
      <c r="L82" s="48"/>
      <c r="P82" s="19"/>
      <c r="Q82" s="29"/>
    </row>
    <row r="83" spans="1:32" s="5" customFormat="1">
      <c r="A83" s="324" t="s">
        <v>784</v>
      </c>
      <c r="B83" s="390">
        <v>14742</v>
      </c>
      <c r="C83" s="37"/>
      <c r="D83" s="37"/>
      <c r="E83" s="37"/>
      <c r="F83" s="37"/>
      <c r="G83" s="37"/>
      <c r="H83" s="37"/>
      <c r="I83" s="37"/>
      <c r="J83" s="121"/>
      <c r="K83" s="47"/>
      <c r="L83" s="48"/>
      <c r="P83" s="19"/>
      <c r="Q83" s="29"/>
    </row>
    <row r="84" spans="1:32" s="5" customFormat="1" ht="13.5" thickBot="1">
      <c r="A84" s="761" t="s">
        <v>785</v>
      </c>
      <c r="B84" s="747">
        <v>31.27</v>
      </c>
      <c r="C84" s="37"/>
      <c r="D84" s="37"/>
      <c r="E84" s="37"/>
      <c r="F84" s="37"/>
      <c r="G84" s="37"/>
      <c r="H84" s="37"/>
      <c r="I84" s="37"/>
      <c r="J84" s="121"/>
      <c r="K84" s="47"/>
      <c r="L84" s="48"/>
      <c r="P84" s="19"/>
      <c r="Q84" s="29"/>
    </row>
    <row r="85" spans="1:32" s="5" customFormat="1" ht="13.5" thickBot="1">
      <c r="A85" s="341" t="s">
        <v>786</v>
      </c>
      <c r="B85" s="341"/>
      <c r="C85" s="37"/>
      <c r="D85" s="37"/>
      <c r="E85" s="37"/>
      <c r="F85" s="37"/>
      <c r="G85" s="37"/>
      <c r="H85" s="37"/>
      <c r="I85" s="37"/>
      <c r="J85" s="121"/>
      <c r="K85" s="47"/>
      <c r="L85" s="48"/>
      <c r="P85" s="19"/>
      <c r="Q85" s="29"/>
    </row>
    <row r="86" spans="1:32" s="5" customFormat="1">
      <c r="A86" s="750" t="s">
        <v>787</v>
      </c>
      <c r="B86" s="391">
        <v>-0.28999999999999998</v>
      </c>
      <c r="C86" s="37"/>
      <c r="D86" s="37"/>
      <c r="E86" s="37"/>
      <c r="F86" s="37"/>
      <c r="G86" s="37"/>
      <c r="H86" s="37"/>
      <c r="I86" s="37"/>
      <c r="J86" s="121"/>
      <c r="K86" s="47"/>
      <c r="L86" s="48"/>
      <c r="P86" s="19"/>
      <c r="Q86" s="29"/>
    </row>
    <row r="87" spans="1:32" s="5" customFormat="1" ht="25.5">
      <c r="A87" s="750" t="s">
        <v>788</v>
      </c>
      <c r="B87" s="391">
        <v>0.19</v>
      </c>
      <c r="C87" s="37"/>
      <c r="D87" s="37"/>
      <c r="E87" s="37"/>
      <c r="F87" s="37"/>
      <c r="G87" s="37"/>
      <c r="H87" s="37"/>
      <c r="I87" s="37"/>
      <c r="J87" s="121"/>
      <c r="K87" s="47"/>
      <c r="L87" s="48"/>
      <c r="P87" s="19"/>
      <c r="Q87" s="29"/>
    </row>
    <row r="88" spans="1:32" s="5" customFormat="1">
      <c r="A88" s="324" t="s">
        <v>789</v>
      </c>
      <c r="B88" s="390">
        <v>5164572</v>
      </c>
      <c r="C88" s="37"/>
      <c r="D88" s="37"/>
      <c r="E88" s="37"/>
      <c r="F88" s="37"/>
      <c r="G88" s="37"/>
      <c r="H88" s="37"/>
      <c r="I88" s="37"/>
      <c r="J88" s="121"/>
      <c r="K88" s="47"/>
      <c r="L88" s="48"/>
      <c r="P88" s="19"/>
      <c r="Q88" s="29"/>
    </row>
    <row r="89" spans="1:32" s="5" customFormat="1">
      <c r="A89" s="750" t="s">
        <v>790</v>
      </c>
      <c r="B89" s="390">
        <v>1483072.11</v>
      </c>
      <c r="C89" s="37"/>
      <c r="D89" s="37"/>
      <c r="E89" s="37"/>
      <c r="F89" s="37"/>
      <c r="G89" s="37"/>
      <c r="H89" s="37"/>
      <c r="I89" s="37"/>
      <c r="J89" s="121"/>
      <c r="K89" s="47"/>
      <c r="L89" s="40"/>
      <c r="P89" s="19"/>
      <c r="Q89" s="29"/>
    </row>
    <row r="90" spans="1:32" s="5" customFormat="1" ht="25.5">
      <c r="A90" s="750" t="s">
        <v>791</v>
      </c>
      <c r="B90" s="390">
        <v>979843.95</v>
      </c>
      <c r="C90" s="37"/>
      <c r="D90" s="37"/>
      <c r="E90" s="37"/>
      <c r="F90" s="37"/>
      <c r="G90" s="37"/>
      <c r="H90" s="37"/>
      <c r="I90" s="37"/>
      <c r="J90" s="122"/>
      <c r="K90" s="42"/>
      <c r="L90" s="40"/>
      <c r="R90" s="355"/>
      <c r="V90" s="355"/>
      <c r="W90" s="355"/>
    </row>
    <row r="91" spans="1:32" s="5" customFormat="1" ht="15">
      <c r="A91" s="750" t="s">
        <v>792</v>
      </c>
      <c r="B91" s="392">
        <v>-9.1999999999999998E-3</v>
      </c>
      <c r="C91" s="37"/>
      <c r="D91" s="37"/>
      <c r="E91" s="37"/>
      <c r="F91" s="37"/>
      <c r="G91" s="37"/>
      <c r="H91" s="37"/>
      <c r="I91" s="37"/>
      <c r="J91" s="126"/>
      <c r="K91" s="41"/>
      <c r="L91" s="40"/>
      <c r="R91" s="355"/>
      <c r="S91" s="355"/>
      <c r="T91" s="355"/>
      <c r="U91" s="355"/>
      <c r="V91" s="355"/>
      <c r="W91" s="355"/>
      <c r="X91" s="355"/>
      <c r="Y91" s="355"/>
      <c r="Z91" s="355"/>
      <c r="AA91" s="355"/>
      <c r="AB91" s="355"/>
      <c r="AC91" s="355"/>
      <c r="AD91" s="355"/>
      <c r="AE91" s="355"/>
      <c r="AF91" s="355"/>
    </row>
    <row r="92" spans="1:32" s="5" customFormat="1" ht="13.5" thickBot="1">
      <c r="A92" s="761" t="s">
        <v>793</v>
      </c>
      <c r="B92" s="748">
        <v>6.1000000000000004E-3</v>
      </c>
      <c r="C92" s="37"/>
      <c r="D92" s="37"/>
      <c r="E92" s="37"/>
      <c r="F92" s="37"/>
      <c r="G92" s="37"/>
      <c r="H92" s="37"/>
      <c r="I92" s="37"/>
      <c r="J92" s="124"/>
      <c r="K92" s="50"/>
      <c r="L92" s="40"/>
      <c r="R92" s="355"/>
      <c r="S92" s="355"/>
      <c r="T92" s="355"/>
      <c r="U92" s="355"/>
      <c r="V92" s="355"/>
      <c r="W92" s="355"/>
      <c r="X92" s="355"/>
      <c r="Y92" s="355"/>
      <c r="Z92" s="355"/>
      <c r="AA92" s="355"/>
      <c r="AB92" s="355"/>
      <c r="AC92" s="355"/>
      <c r="AD92" s="355"/>
      <c r="AE92" s="355"/>
      <c r="AF92" s="355"/>
    </row>
    <row r="93" spans="1:32" s="5" customFormat="1" ht="13.5" thickBot="1">
      <c r="A93" s="341" t="s">
        <v>794</v>
      </c>
      <c r="B93" s="341"/>
      <c r="C93" s="37"/>
      <c r="D93" s="37"/>
      <c r="E93" s="37"/>
      <c r="F93" s="37"/>
      <c r="G93" s="37"/>
      <c r="H93" s="37"/>
      <c r="I93" s="37"/>
      <c r="J93" s="122"/>
      <c r="K93" s="42"/>
      <c r="L93" s="40"/>
      <c r="R93" s="355"/>
      <c r="S93" s="355"/>
      <c r="T93" s="355"/>
      <c r="U93" s="355"/>
      <c r="V93" s="355"/>
      <c r="W93" s="355"/>
      <c r="X93" s="355"/>
      <c r="Y93" s="355"/>
      <c r="Z93" s="355"/>
      <c r="AA93" s="355"/>
      <c r="AB93" s="355"/>
      <c r="AC93" s="355"/>
      <c r="AD93" s="355"/>
      <c r="AE93" s="355"/>
      <c r="AF93" s="355"/>
    </row>
    <row r="94" spans="1:32" s="5" customFormat="1" ht="12.75" customHeight="1">
      <c r="A94" s="750" t="s">
        <v>795</v>
      </c>
      <c r="B94" s="393">
        <f>F69</f>
        <v>31623.91</v>
      </c>
      <c r="C94" s="37"/>
      <c r="D94" s="37"/>
      <c r="E94" s="37"/>
      <c r="F94" s="37"/>
      <c r="G94" s="37"/>
      <c r="H94" s="37"/>
      <c r="I94" s="37"/>
      <c r="J94" s="125"/>
      <c r="K94" s="39"/>
      <c r="L94" s="40"/>
      <c r="R94" s="355"/>
      <c r="S94" s="355"/>
      <c r="T94" s="355"/>
      <c r="U94" s="355"/>
      <c r="V94" s="355"/>
      <c r="W94" s="355"/>
      <c r="X94" s="355"/>
      <c r="Y94" s="355"/>
      <c r="Z94" s="355"/>
      <c r="AA94" s="355"/>
      <c r="AB94" s="355"/>
      <c r="AC94" s="355"/>
      <c r="AD94" s="355"/>
      <c r="AE94" s="355"/>
      <c r="AF94" s="355"/>
    </row>
    <row r="95" spans="1:32" s="5" customFormat="1" ht="26.25" thickBot="1">
      <c r="A95" s="761" t="s">
        <v>796</v>
      </c>
      <c r="B95" s="749">
        <f>B89-B94</f>
        <v>1451448.2000000002</v>
      </c>
      <c r="C95" s="37"/>
      <c r="D95" s="37"/>
      <c r="E95" s="37"/>
      <c r="F95" s="37"/>
      <c r="G95" s="37"/>
      <c r="H95" s="37"/>
      <c r="I95" s="37"/>
      <c r="J95" s="125"/>
      <c r="K95" s="39"/>
      <c r="L95" s="40"/>
      <c r="R95" s="355"/>
      <c r="S95" s="355"/>
      <c r="T95" s="355"/>
      <c r="U95" s="355"/>
      <c r="V95" s="355"/>
      <c r="W95" s="355"/>
      <c r="X95" s="355"/>
      <c r="Y95" s="355"/>
      <c r="Z95" s="355"/>
      <c r="AA95" s="355"/>
      <c r="AB95" s="355"/>
      <c r="AC95" s="355"/>
      <c r="AD95" s="355"/>
      <c r="AE95" s="355"/>
      <c r="AF95" s="355"/>
    </row>
    <row r="96" spans="1:32" s="5" customFormat="1">
      <c r="A96" s="324"/>
      <c r="B96" s="393"/>
      <c r="C96" s="37"/>
      <c r="D96" s="37"/>
      <c r="E96" s="37"/>
      <c r="F96" s="37"/>
      <c r="G96" s="37"/>
      <c r="H96" s="37"/>
      <c r="I96" s="37"/>
      <c r="J96" s="125"/>
      <c r="K96" s="39"/>
      <c r="L96" s="93"/>
      <c r="M96" s="355"/>
      <c r="N96" s="355"/>
      <c r="O96" s="355"/>
      <c r="P96" s="355"/>
      <c r="Q96" s="355"/>
      <c r="R96" s="438"/>
      <c r="S96" s="355"/>
      <c r="T96" s="355"/>
      <c r="U96" s="355"/>
      <c r="V96" s="355"/>
      <c r="W96" s="355"/>
      <c r="X96" s="355"/>
      <c r="Y96" s="355"/>
      <c r="Z96" s="355"/>
      <c r="AA96" s="355"/>
      <c r="AB96" s="355"/>
      <c r="AC96" s="355"/>
      <c r="AD96" s="355"/>
      <c r="AE96" s="355"/>
      <c r="AF96" s="355"/>
    </row>
    <row r="97" spans="1:32" s="355" customFormat="1">
      <c r="A97" s="777" t="s">
        <v>797</v>
      </c>
      <c r="B97" s="324"/>
      <c r="C97" s="444"/>
      <c r="D97" s="444"/>
      <c r="E97" s="37"/>
      <c r="F97" s="37"/>
      <c r="G97" s="37"/>
      <c r="H97" s="37"/>
      <c r="I97" s="37"/>
      <c r="J97" s="129"/>
      <c r="K97" s="93"/>
      <c r="L97" s="92"/>
      <c r="R97" s="5"/>
      <c r="S97" s="438"/>
      <c r="T97" s="438"/>
      <c r="U97" s="438"/>
      <c r="V97" s="5"/>
      <c r="W97" s="5"/>
      <c r="X97" s="438"/>
      <c r="Y97" s="438"/>
      <c r="Z97" s="438"/>
      <c r="AA97" s="438"/>
      <c r="AB97" s="438"/>
      <c r="AC97" s="438"/>
      <c r="AD97" s="438"/>
      <c r="AE97" s="438"/>
      <c r="AF97" s="438"/>
    </row>
    <row r="98" spans="1:32" s="355" customFormat="1">
      <c r="A98" s="545" t="s">
        <v>1091</v>
      </c>
      <c r="B98" s="324"/>
      <c r="C98" s="444"/>
      <c r="D98" s="444"/>
      <c r="E98" s="37"/>
      <c r="F98" s="37"/>
      <c r="G98" s="37"/>
      <c r="H98" s="37"/>
      <c r="I98" s="37"/>
      <c r="J98" s="130"/>
      <c r="K98" s="94"/>
      <c r="L98" s="92"/>
      <c r="R98" s="5"/>
      <c r="S98" s="5"/>
      <c r="T98" s="5"/>
      <c r="U98" s="5"/>
      <c r="V98" s="5"/>
      <c r="W98" s="5"/>
      <c r="X98" s="5"/>
      <c r="Y98" s="5"/>
      <c r="Z98" s="5"/>
      <c r="AA98" s="5"/>
      <c r="AB98" s="5"/>
      <c r="AC98" s="5"/>
      <c r="AD98" s="5"/>
      <c r="AE98" s="5"/>
      <c r="AF98" s="5"/>
    </row>
    <row r="99" spans="1:32" s="355" customFormat="1">
      <c r="A99" s="77"/>
      <c r="B99" s="324"/>
      <c r="C99" s="772"/>
      <c r="D99" s="772"/>
      <c r="E99" s="37"/>
      <c r="F99" s="37"/>
      <c r="G99" s="37"/>
      <c r="H99" s="37"/>
      <c r="I99" s="37"/>
      <c r="J99" s="130"/>
      <c r="K99" s="94"/>
      <c r="L99" s="92"/>
      <c r="R99" s="5"/>
      <c r="S99" s="5"/>
      <c r="T99" s="5"/>
      <c r="U99" s="5"/>
      <c r="V99" s="5"/>
      <c r="W99" s="5"/>
      <c r="X99" s="5"/>
      <c r="Y99" s="5"/>
      <c r="Z99" s="5"/>
      <c r="AA99" s="5"/>
      <c r="AB99" s="5"/>
      <c r="AC99" s="5"/>
      <c r="AD99" s="5"/>
      <c r="AE99" s="5"/>
      <c r="AF99" s="5"/>
    </row>
    <row r="100" spans="1:32" s="355" customFormat="1">
      <c r="A100" s="77"/>
      <c r="B100" s="324"/>
      <c r="C100" s="772"/>
      <c r="D100" s="772"/>
      <c r="E100" s="37"/>
      <c r="F100" s="37"/>
      <c r="G100" s="37"/>
      <c r="H100" s="37"/>
      <c r="I100" s="37"/>
      <c r="J100" s="130"/>
      <c r="K100" s="94"/>
      <c r="L100" s="92"/>
      <c r="R100" s="5"/>
      <c r="S100" s="5"/>
      <c r="T100" s="5"/>
      <c r="U100" s="5"/>
      <c r="V100" s="5"/>
      <c r="W100" s="5"/>
      <c r="X100" s="5"/>
      <c r="Y100" s="5"/>
      <c r="Z100" s="5"/>
      <c r="AA100" s="5"/>
      <c r="AB100" s="5"/>
      <c r="AC100" s="5"/>
      <c r="AD100" s="5"/>
      <c r="AE100" s="5"/>
      <c r="AF100" s="5"/>
    </row>
    <row r="101" spans="1:32" s="355" customFormat="1">
      <c r="A101" s="468"/>
      <c r="B101" s="324"/>
      <c r="C101" s="444"/>
      <c r="D101" s="444"/>
      <c r="E101" s="37"/>
      <c r="F101" s="37"/>
      <c r="G101" s="37"/>
      <c r="H101" s="37"/>
      <c r="I101" s="37"/>
      <c r="J101" s="127"/>
      <c r="K101" s="91"/>
      <c r="L101" s="92"/>
      <c r="R101" s="5"/>
      <c r="S101" s="5"/>
      <c r="T101" s="5"/>
      <c r="U101" s="5"/>
      <c r="V101" s="5"/>
      <c r="W101" s="5"/>
      <c r="X101" s="5"/>
      <c r="Y101" s="5"/>
      <c r="Z101" s="5"/>
      <c r="AA101" s="5"/>
      <c r="AB101" s="5"/>
      <c r="AC101" s="5"/>
      <c r="AD101" s="5"/>
      <c r="AE101" s="5"/>
      <c r="AF101" s="5"/>
    </row>
    <row r="102" spans="1:32" s="355" customFormat="1">
      <c r="A102" s="1531" t="s">
        <v>798</v>
      </c>
      <c r="B102" s="1531"/>
      <c r="C102" s="1531"/>
      <c r="D102" s="1531"/>
      <c r="E102" s="37"/>
      <c r="F102" s="37"/>
      <c r="G102" s="37"/>
      <c r="H102" s="37"/>
      <c r="I102" s="37"/>
      <c r="J102" s="127"/>
      <c r="K102" s="91"/>
      <c r="L102" s="92"/>
      <c r="R102" s="5"/>
      <c r="S102" s="5"/>
      <c r="T102" s="5"/>
      <c r="U102" s="5"/>
      <c r="V102" s="5"/>
      <c r="W102" s="5"/>
      <c r="X102" s="5"/>
      <c r="Y102" s="5"/>
      <c r="Z102" s="5"/>
      <c r="AA102" s="5"/>
      <c r="AB102" s="5"/>
      <c r="AC102" s="5"/>
      <c r="AD102" s="5"/>
      <c r="AE102" s="5"/>
      <c r="AF102" s="5"/>
    </row>
    <row r="103" spans="1:32" s="355" customFormat="1" ht="26.25" thickBot="1">
      <c r="A103" s="325"/>
      <c r="B103" s="325" t="s">
        <v>875</v>
      </c>
      <c r="C103" s="37"/>
      <c r="D103" s="37"/>
      <c r="E103" s="37"/>
      <c r="F103" s="37"/>
      <c r="G103" s="37"/>
      <c r="H103" s="37"/>
      <c r="I103" s="37"/>
      <c r="J103" s="127"/>
      <c r="K103" s="91"/>
      <c r="L103" s="92"/>
      <c r="R103" s="5"/>
      <c r="S103" s="5"/>
      <c r="T103" s="5"/>
      <c r="U103" s="5"/>
      <c r="V103" s="5"/>
      <c r="W103" s="5"/>
      <c r="X103" s="5"/>
      <c r="Y103" s="5"/>
      <c r="Z103" s="5"/>
      <c r="AA103" s="5"/>
      <c r="AB103" s="5"/>
      <c r="AC103" s="5"/>
      <c r="AD103" s="5"/>
      <c r="AE103" s="5"/>
      <c r="AF103" s="5"/>
    </row>
    <row r="104" spans="1:32" s="355" customFormat="1" ht="16.5" thickTop="1" thickBot="1">
      <c r="A104" s="957" t="s">
        <v>786</v>
      </c>
      <c r="B104" s="324"/>
      <c r="C104" s="37"/>
      <c r="D104" s="37"/>
      <c r="E104" s="37"/>
      <c r="F104" s="37"/>
      <c r="G104" s="37"/>
      <c r="H104" s="37"/>
      <c r="I104" s="37"/>
      <c r="J104" s="126"/>
      <c r="K104" s="41"/>
      <c r="L104" s="92"/>
      <c r="R104" s="5"/>
      <c r="S104" s="5"/>
      <c r="T104" s="5"/>
      <c r="U104" s="5"/>
      <c r="V104" s="5"/>
      <c r="W104" s="5"/>
      <c r="X104" s="5"/>
      <c r="Y104" s="5"/>
      <c r="Z104" s="5"/>
      <c r="AA104" s="5"/>
      <c r="AB104" s="5"/>
      <c r="AC104" s="5"/>
      <c r="AD104" s="5"/>
      <c r="AE104" s="5"/>
      <c r="AF104" s="5"/>
    </row>
    <row r="105" spans="1:32" s="355" customFormat="1">
      <c r="A105" s="750" t="s">
        <v>787</v>
      </c>
      <c r="B105" s="324">
        <v>-0.33300000000000002</v>
      </c>
      <c r="C105" s="37"/>
      <c r="D105" s="37"/>
      <c r="E105" s="37"/>
      <c r="F105" s="37"/>
      <c r="G105" s="37"/>
      <c r="H105" s="37"/>
      <c r="I105" s="37"/>
      <c r="J105" s="128"/>
      <c r="K105" s="87"/>
      <c r="L105" s="92"/>
      <c r="R105" s="5"/>
      <c r="S105" s="5"/>
      <c r="T105" s="5"/>
      <c r="U105" s="5"/>
      <c r="V105" s="5"/>
      <c r="W105" s="5"/>
      <c r="X105" s="5"/>
      <c r="Y105" s="5"/>
      <c r="Z105" s="5"/>
      <c r="AA105" s="5"/>
      <c r="AB105" s="5"/>
      <c r="AC105" s="5"/>
      <c r="AD105" s="5"/>
      <c r="AE105" s="5"/>
      <c r="AF105" s="5"/>
    </row>
    <row r="106" spans="1:32" s="355" customFormat="1" ht="25.5">
      <c r="A106" s="750" t="s">
        <v>788</v>
      </c>
      <c r="B106" s="324">
        <v>0.22500000000000001</v>
      </c>
      <c r="C106" s="37"/>
      <c r="D106" s="37"/>
      <c r="E106" s="37"/>
      <c r="F106" s="37"/>
      <c r="G106" s="37"/>
      <c r="H106" s="37"/>
      <c r="I106" s="37"/>
      <c r="J106" s="130"/>
      <c r="K106" s="94"/>
      <c r="L106" s="92"/>
      <c r="R106" s="5"/>
      <c r="S106" s="5"/>
      <c r="T106" s="5"/>
      <c r="U106" s="5"/>
      <c r="V106" s="5"/>
      <c r="W106" s="5"/>
      <c r="X106" s="5"/>
      <c r="Y106" s="5"/>
      <c r="Z106" s="5"/>
      <c r="AA106" s="5"/>
      <c r="AB106" s="5"/>
      <c r="AC106" s="5"/>
      <c r="AD106" s="5"/>
      <c r="AE106" s="5"/>
      <c r="AF106" s="5"/>
    </row>
    <row r="107" spans="1:32" s="355" customFormat="1">
      <c r="A107" s="750" t="s">
        <v>792</v>
      </c>
      <c r="B107" s="394">
        <v>-1.065E-2</v>
      </c>
      <c r="C107" s="37"/>
      <c r="D107" s="37"/>
      <c r="E107" s="37"/>
      <c r="F107" s="37"/>
      <c r="G107" s="37"/>
      <c r="H107" s="37"/>
      <c r="I107" s="37"/>
      <c r="J107" s="130"/>
      <c r="K107" s="94"/>
      <c r="L107" s="92"/>
      <c r="R107" s="5"/>
      <c r="S107" s="5"/>
      <c r="T107" s="5"/>
      <c r="U107" s="5"/>
      <c r="V107" s="5"/>
      <c r="W107" s="5"/>
      <c r="X107" s="5"/>
      <c r="Y107" s="5"/>
      <c r="Z107" s="5"/>
      <c r="AA107" s="5"/>
      <c r="AB107" s="5"/>
      <c r="AC107" s="5"/>
      <c r="AD107" s="5"/>
      <c r="AE107" s="5"/>
      <c r="AF107" s="5"/>
    </row>
    <row r="108" spans="1:32" s="355" customFormat="1" ht="13.5" thickBot="1">
      <c r="A108" s="761" t="s">
        <v>793</v>
      </c>
      <c r="B108" s="956">
        <v>7.1900000000000002E-3</v>
      </c>
      <c r="C108" s="37"/>
      <c r="D108" s="37"/>
      <c r="E108" s="37"/>
      <c r="F108" s="37"/>
      <c r="G108" s="37"/>
      <c r="H108" s="37"/>
      <c r="I108" s="37"/>
      <c r="J108" s="130"/>
      <c r="K108" s="94"/>
      <c r="L108" s="92"/>
      <c r="R108" s="5"/>
      <c r="S108" s="5"/>
      <c r="T108" s="5"/>
      <c r="U108" s="5"/>
      <c r="V108" s="5"/>
      <c r="W108" s="5"/>
      <c r="X108" s="5"/>
      <c r="Y108" s="5"/>
      <c r="Z108" s="5"/>
      <c r="AA108" s="5"/>
      <c r="AB108" s="5"/>
      <c r="AC108" s="5"/>
      <c r="AD108" s="5"/>
      <c r="AE108" s="5"/>
      <c r="AF108" s="5"/>
    </row>
    <row r="109" spans="1:32" s="355" customFormat="1" ht="13.5" thickBot="1">
      <c r="A109" s="1342" t="s">
        <v>790</v>
      </c>
      <c r="B109" s="1356">
        <f>B105*B88*-1</f>
        <v>1719802.476</v>
      </c>
      <c r="C109" s="37"/>
      <c r="D109" s="37"/>
      <c r="E109" s="37"/>
      <c r="F109" s="37"/>
      <c r="G109" s="37"/>
      <c r="H109" s="37"/>
      <c r="I109" s="37"/>
      <c r="J109" s="130"/>
      <c r="K109" s="94"/>
      <c r="L109" s="92"/>
      <c r="R109" s="1340"/>
      <c r="S109" s="1340"/>
      <c r="T109" s="1340"/>
      <c r="U109" s="1340"/>
      <c r="V109" s="1340"/>
      <c r="W109" s="1340"/>
      <c r="X109" s="1340"/>
      <c r="Y109" s="1340"/>
      <c r="Z109" s="1340"/>
      <c r="AA109" s="1340"/>
      <c r="AB109" s="1340"/>
      <c r="AC109" s="1340"/>
      <c r="AD109" s="1340"/>
      <c r="AE109" s="1340"/>
      <c r="AF109" s="1340"/>
    </row>
    <row r="110" spans="1:32" s="355" customFormat="1">
      <c r="A110" s="750"/>
      <c r="B110" s="394"/>
      <c r="C110" s="37"/>
      <c r="D110" s="37"/>
      <c r="E110" s="37"/>
      <c r="F110" s="37"/>
      <c r="G110" s="37"/>
      <c r="H110" s="37"/>
      <c r="I110" s="37"/>
      <c r="J110" s="130"/>
      <c r="K110" s="94"/>
      <c r="L110" s="92"/>
      <c r="R110" s="5"/>
      <c r="S110" s="5"/>
      <c r="T110" s="5"/>
      <c r="U110" s="5"/>
      <c r="V110" s="5"/>
      <c r="W110" s="5"/>
      <c r="X110" s="5"/>
      <c r="Y110" s="5"/>
      <c r="Z110" s="5"/>
      <c r="AA110" s="5"/>
      <c r="AB110" s="5"/>
      <c r="AC110" s="5"/>
      <c r="AD110" s="5"/>
      <c r="AE110" s="5"/>
      <c r="AF110" s="5"/>
    </row>
    <row r="111" spans="1:32" s="355" customFormat="1" ht="15">
      <c r="A111" s="751" t="s">
        <v>799</v>
      </c>
      <c r="B111" s="8"/>
      <c r="C111" s="37"/>
      <c r="D111" s="37"/>
      <c r="E111" s="37"/>
      <c r="F111" s="37"/>
      <c r="G111" s="37"/>
      <c r="H111" s="37"/>
      <c r="I111" s="37"/>
      <c r="J111" s="126"/>
      <c r="K111" s="41"/>
      <c r="L111" s="92"/>
      <c r="R111" s="5"/>
      <c r="S111" s="5"/>
      <c r="T111" s="5"/>
      <c r="U111" s="5"/>
      <c r="V111" s="5"/>
      <c r="W111" s="5"/>
      <c r="X111" s="5"/>
      <c r="Y111" s="5"/>
      <c r="Z111" s="5"/>
      <c r="AA111" s="5"/>
      <c r="AB111" s="5"/>
      <c r="AC111" s="5"/>
      <c r="AD111" s="5"/>
      <c r="AE111" s="5"/>
      <c r="AF111" s="5"/>
    </row>
    <row r="112" spans="1:32" s="355" customFormat="1" ht="15">
      <c r="A112" s="751"/>
      <c r="B112" s="8"/>
      <c r="C112" s="37"/>
      <c r="D112" s="37"/>
      <c r="E112" s="37"/>
      <c r="F112" s="37"/>
      <c r="G112" s="37"/>
      <c r="H112" s="37"/>
      <c r="I112" s="37"/>
      <c r="J112" s="126"/>
      <c r="K112" s="41"/>
      <c r="L112" s="92"/>
      <c r="R112" s="1340"/>
      <c r="S112" s="1340"/>
      <c r="T112" s="1340"/>
      <c r="U112" s="1340"/>
      <c r="V112" s="1340"/>
      <c r="W112" s="1340"/>
      <c r="X112" s="1340"/>
      <c r="Y112" s="1340"/>
      <c r="Z112" s="1340"/>
      <c r="AA112" s="1340"/>
      <c r="AB112" s="1340"/>
      <c r="AC112" s="1340"/>
      <c r="AD112" s="1340"/>
      <c r="AE112" s="1340"/>
      <c r="AF112" s="1340"/>
    </row>
    <row r="113" spans="1:32" s="355" customFormat="1" ht="15">
      <c r="A113" s="1583" t="s">
        <v>1325</v>
      </c>
      <c r="B113" s="1583"/>
      <c r="C113" s="1583"/>
      <c r="D113" s="1583"/>
      <c r="E113" s="1344"/>
      <c r="F113" s="1344"/>
      <c r="G113" s="1344"/>
      <c r="H113" s="37"/>
      <c r="I113" s="37"/>
      <c r="J113" s="126"/>
      <c r="K113" s="41"/>
      <c r="L113" s="92"/>
      <c r="R113" s="1340"/>
      <c r="S113" s="1340"/>
      <c r="T113" s="1340"/>
      <c r="U113" s="1340"/>
      <c r="V113" s="1340"/>
      <c r="W113" s="1340"/>
      <c r="X113" s="1340"/>
      <c r="Y113" s="1340"/>
      <c r="Z113" s="1340"/>
      <c r="AA113" s="1340"/>
      <c r="AB113" s="1340"/>
      <c r="AC113" s="1340"/>
      <c r="AD113" s="1340"/>
      <c r="AE113" s="1340"/>
      <c r="AF113" s="1340"/>
    </row>
    <row r="114" spans="1:32" s="355" customFormat="1" ht="14.45" customHeight="1" thickBot="1">
      <c r="A114" s="1345"/>
      <c r="B114" s="1584" t="s">
        <v>875</v>
      </c>
      <c r="C114" s="1584"/>
      <c r="D114" s="1588"/>
      <c r="E114" s="1588"/>
      <c r="F114" s="1588"/>
      <c r="G114" s="1588"/>
      <c r="H114" s="37"/>
      <c r="I114" s="37"/>
      <c r="J114" s="126"/>
      <c r="K114" s="41"/>
      <c r="L114" s="92"/>
      <c r="R114" s="1340"/>
      <c r="S114" s="1340"/>
      <c r="T114" s="1340"/>
      <c r="U114" s="1340"/>
      <c r="V114" s="1340"/>
      <c r="W114" s="1340"/>
      <c r="X114" s="1340"/>
      <c r="Y114" s="1340"/>
      <c r="Z114" s="1340"/>
      <c r="AA114" s="1340"/>
      <c r="AB114" s="1340"/>
      <c r="AC114" s="1340"/>
      <c r="AD114" s="1340"/>
      <c r="AE114" s="1340"/>
      <c r="AF114" s="1340"/>
    </row>
    <row r="115" spans="1:32" s="355" customFormat="1" ht="16.5" thickTop="1" thickBot="1">
      <c r="A115" s="1346"/>
      <c r="B115" s="1347" t="s">
        <v>1326</v>
      </c>
      <c r="C115" s="1347" t="s">
        <v>752</v>
      </c>
      <c r="D115" s="1354"/>
      <c r="E115" s="1354"/>
      <c r="F115" s="1354"/>
      <c r="G115" s="1354"/>
      <c r="H115" s="37"/>
      <c r="I115" s="37"/>
      <c r="J115" s="126"/>
      <c r="K115" s="41"/>
      <c r="L115" s="92"/>
      <c r="R115" s="1340"/>
      <c r="S115" s="1340"/>
      <c r="T115" s="1340"/>
      <c r="U115" s="1340"/>
      <c r="V115" s="1340"/>
      <c r="W115" s="1340"/>
      <c r="X115" s="1340"/>
      <c r="Y115" s="1340"/>
      <c r="Z115" s="1340"/>
      <c r="AA115" s="1340"/>
      <c r="AB115" s="1340"/>
      <c r="AC115" s="1340"/>
      <c r="AD115" s="1340"/>
      <c r="AE115" s="1340"/>
      <c r="AF115" s="1340"/>
    </row>
    <row r="116" spans="1:32" s="355" customFormat="1" ht="15">
      <c r="A116" s="1348" t="s">
        <v>1327</v>
      </c>
      <c r="B116" s="1349">
        <v>-0.28716263518682089</v>
      </c>
      <c r="C116" s="1349">
        <v>4.7796515397280533E-2</v>
      </c>
      <c r="D116" s="1355"/>
      <c r="E116" s="1355"/>
      <c r="F116" s="1355"/>
      <c r="G116" s="1355"/>
      <c r="H116" s="37"/>
      <c r="I116" s="37"/>
      <c r="J116" s="126"/>
      <c r="K116" s="41"/>
      <c r="L116" s="92"/>
      <c r="R116" s="1340"/>
      <c r="S116" s="1340"/>
      <c r="T116" s="1340"/>
      <c r="U116" s="1340"/>
      <c r="V116" s="1340"/>
      <c r="W116" s="1340"/>
      <c r="X116" s="1340"/>
      <c r="Y116" s="1340"/>
      <c r="Z116" s="1340"/>
      <c r="AA116" s="1340"/>
      <c r="AB116" s="1340"/>
      <c r="AC116" s="1340"/>
      <c r="AD116" s="1340"/>
      <c r="AE116" s="1340"/>
      <c r="AF116" s="1340"/>
    </row>
    <row r="117" spans="1:32" s="355" customFormat="1" ht="15">
      <c r="A117" s="1348" t="s">
        <v>1328</v>
      </c>
      <c r="B117" s="1349">
        <v>0.65694503898474321</v>
      </c>
      <c r="C117" s="1349">
        <v>2.3614834459692994E-3</v>
      </c>
      <c r="D117" s="1355"/>
      <c r="E117" s="1355"/>
      <c r="F117" s="1355"/>
      <c r="G117" s="1355"/>
      <c r="H117" s="37"/>
      <c r="I117" s="37"/>
      <c r="J117" s="126"/>
      <c r="K117" s="41"/>
      <c r="L117" s="92"/>
      <c r="R117" s="1340"/>
      <c r="S117" s="1340"/>
      <c r="T117" s="1340"/>
      <c r="U117" s="1340"/>
      <c r="V117" s="1340"/>
      <c r="W117" s="1340"/>
      <c r="X117" s="1340"/>
      <c r="Y117" s="1340"/>
      <c r="Z117" s="1340"/>
      <c r="AA117" s="1340"/>
      <c r="AB117" s="1340"/>
      <c r="AC117" s="1340"/>
      <c r="AD117" s="1340"/>
      <c r="AE117" s="1340"/>
      <c r="AF117" s="1340"/>
    </row>
    <row r="118" spans="1:32" s="355" customFormat="1" ht="15">
      <c r="A118" s="1348" t="s">
        <v>1329</v>
      </c>
      <c r="B118" s="1349">
        <v>7.2295560546403221</v>
      </c>
      <c r="C118" s="1349">
        <v>0.13054632025407739</v>
      </c>
      <c r="D118" s="1355"/>
      <c r="E118" s="1355"/>
      <c r="F118" s="1355"/>
      <c r="G118" s="1355"/>
      <c r="H118" s="37"/>
      <c r="I118" s="37"/>
      <c r="J118" s="126"/>
      <c r="K118" s="41"/>
      <c r="L118" s="92"/>
      <c r="R118" s="1340"/>
      <c r="S118" s="1340"/>
      <c r="T118" s="1340"/>
      <c r="U118" s="1340"/>
      <c r="V118" s="1340"/>
      <c r="W118" s="1340"/>
      <c r="X118" s="1340"/>
      <c r="Y118" s="1340"/>
      <c r="Z118" s="1340"/>
      <c r="AA118" s="1340"/>
      <c r="AB118" s="1340"/>
      <c r="AC118" s="1340"/>
      <c r="AD118" s="1340"/>
      <c r="AE118" s="1340"/>
      <c r="AF118" s="1340"/>
    </row>
    <row r="119" spans="1:32" s="355" customFormat="1" ht="15">
      <c r="A119" s="1348" t="s">
        <v>1330</v>
      </c>
      <c r="B119" s="1349">
        <v>8.6286564651557534</v>
      </c>
      <c r="C119" s="1349">
        <v>0.13113921284090405</v>
      </c>
      <c r="D119" s="1355"/>
      <c r="E119" s="1355"/>
      <c r="F119" s="1355"/>
      <c r="G119" s="1355"/>
      <c r="H119" s="37"/>
      <c r="I119" s="37"/>
      <c r="J119" s="126"/>
      <c r="K119" s="41"/>
      <c r="L119" s="92"/>
      <c r="R119" s="1340"/>
      <c r="S119" s="1340"/>
      <c r="T119" s="1340"/>
      <c r="U119" s="1340"/>
      <c r="V119" s="1340"/>
      <c r="W119" s="1340"/>
      <c r="X119" s="1340"/>
      <c r="Y119" s="1340"/>
      <c r="Z119" s="1340"/>
      <c r="AA119" s="1340"/>
      <c r="AB119" s="1340"/>
      <c r="AC119" s="1340"/>
      <c r="AD119" s="1340"/>
      <c r="AE119" s="1340"/>
      <c r="AF119" s="1340"/>
    </row>
    <row r="120" spans="1:32" s="355" customFormat="1" ht="15">
      <c r="A120" s="1348" t="s">
        <v>1331</v>
      </c>
      <c r="B120" s="1349">
        <v>7.0670184930518642</v>
      </c>
      <c r="C120" s="1349">
        <v>0.14401228620695006</v>
      </c>
      <c r="D120" s="1355"/>
      <c r="E120" s="1355"/>
      <c r="F120" s="1355"/>
      <c r="G120" s="1355"/>
      <c r="H120" s="37"/>
      <c r="I120" s="37"/>
      <c r="J120" s="126"/>
      <c r="K120" s="41"/>
      <c r="L120" s="92"/>
      <c r="R120" s="1340"/>
      <c r="S120" s="1340"/>
      <c r="T120" s="1340"/>
      <c r="U120" s="1340"/>
      <c r="V120" s="1340"/>
      <c r="W120" s="1340"/>
      <c r="X120" s="1340"/>
      <c r="Y120" s="1340"/>
      <c r="Z120" s="1340"/>
      <c r="AA120" s="1340"/>
      <c r="AB120" s="1340"/>
      <c r="AC120" s="1340"/>
      <c r="AD120" s="1340"/>
      <c r="AE120" s="1340"/>
      <c r="AF120" s="1340"/>
    </row>
    <row r="121" spans="1:32" s="355" customFormat="1" ht="15">
      <c r="A121" s="1348" t="s">
        <v>1332</v>
      </c>
      <c r="B121" s="1349">
        <v>4.9687488084468683</v>
      </c>
      <c r="C121" s="1349">
        <v>0.16263014369772782</v>
      </c>
      <c r="D121" s="1355"/>
      <c r="E121" s="1355"/>
      <c r="F121" s="288"/>
      <c r="G121" s="288"/>
      <c r="H121" s="37"/>
      <c r="I121" s="37"/>
      <c r="J121" s="126"/>
      <c r="K121" s="41"/>
      <c r="L121" s="92"/>
      <c r="R121" s="1340"/>
      <c r="S121" s="1340"/>
      <c r="T121" s="1340"/>
      <c r="U121" s="1340"/>
      <c r="V121" s="1340"/>
      <c r="W121" s="1340"/>
      <c r="X121" s="1340"/>
      <c r="Y121" s="1340"/>
      <c r="Z121" s="1340"/>
      <c r="AA121" s="1340"/>
      <c r="AB121" s="1340"/>
      <c r="AC121" s="1340"/>
      <c r="AD121" s="1340"/>
      <c r="AE121" s="1340"/>
      <c r="AF121" s="1340"/>
    </row>
    <row r="122" spans="1:32" s="355" customFormat="1" ht="15">
      <c r="A122" s="1348" t="s">
        <v>1333</v>
      </c>
      <c r="B122" s="1349">
        <v>4.8439802795457512</v>
      </c>
      <c r="C122" s="1349">
        <v>0.18461821246268401</v>
      </c>
      <c r="D122" s="1355"/>
      <c r="E122" s="1355"/>
      <c r="F122" s="288"/>
      <c r="G122" s="288"/>
      <c r="H122" s="37"/>
      <c r="I122" s="37"/>
      <c r="J122" s="126"/>
      <c r="K122" s="41"/>
      <c r="L122" s="92"/>
      <c r="R122" s="1340"/>
      <c r="S122" s="1340"/>
      <c r="T122" s="1340"/>
      <c r="U122" s="1340"/>
      <c r="V122" s="1340"/>
      <c r="W122" s="1340"/>
      <c r="X122" s="1340"/>
      <c r="Y122" s="1340"/>
      <c r="Z122" s="1340"/>
      <c r="AA122" s="1340"/>
      <c r="AB122" s="1340"/>
      <c r="AC122" s="1340"/>
      <c r="AD122" s="1340"/>
      <c r="AE122" s="1340"/>
      <c r="AF122" s="1340"/>
    </row>
    <row r="123" spans="1:32" s="355" customFormat="1" ht="15">
      <c r="A123" s="1348" t="s">
        <v>1334</v>
      </c>
      <c r="B123" s="1349">
        <v>9.3297693578057448</v>
      </c>
      <c r="C123" s="1349">
        <v>0.18650988683049835</v>
      </c>
      <c r="D123" s="1355"/>
      <c r="E123" s="1355"/>
      <c r="F123" s="288"/>
      <c r="G123" s="288"/>
      <c r="H123" s="37"/>
      <c r="I123" s="37"/>
      <c r="J123" s="126"/>
      <c r="K123" s="41"/>
      <c r="L123" s="92"/>
      <c r="R123" s="1340"/>
      <c r="S123" s="1340"/>
      <c r="T123" s="1340"/>
      <c r="U123" s="1340"/>
      <c r="V123" s="1340"/>
      <c r="W123" s="1340"/>
      <c r="X123" s="1340"/>
      <c r="Y123" s="1340"/>
      <c r="Z123" s="1340"/>
      <c r="AA123" s="1340"/>
      <c r="AB123" s="1340"/>
      <c r="AC123" s="1340"/>
      <c r="AD123" s="1340"/>
      <c r="AE123" s="1340"/>
      <c r="AF123" s="1340"/>
    </row>
    <row r="124" spans="1:32" s="355" customFormat="1" ht="15">
      <c r="A124" s="1348" t="s">
        <v>1335</v>
      </c>
      <c r="B124" s="1349">
        <v>10.410754486021061</v>
      </c>
      <c r="C124" s="1349">
        <v>0.1959579464073522</v>
      </c>
      <c r="D124" s="1355"/>
      <c r="E124" s="1355"/>
      <c r="F124" s="288"/>
      <c r="G124" s="288"/>
      <c r="H124" s="37"/>
      <c r="I124" s="37"/>
      <c r="J124" s="126"/>
      <c r="K124" s="41"/>
      <c r="L124" s="92"/>
      <c r="R124" s="1340"/>
      <c r="S124" s="1340"/>
      <c r="T124" s="1340"/>
      <c r="U124" s="1340"/>
      <c r="V124" s="1340"/>
      <c r="W124" s="1340"/>
      <c r="X124" s="1340"/>
      <c r="Y124" s="1340"/>
      <c r="Z124" s="1340"/>
      <c r="AA124" s="1340"/>
      <c r="AB124" s="1340"/>
      <c r="AC124" s="1340"/>
      <c r="AD124" s="1340"/>
      <c r="AE124" s="1340"/>
      <c r="AF124" s="1340"/>
    </row>
    <row r="125" spans="1:32" s="355" customFormat="1" ht="15">
      <c r="A125" s="1348" t="s">
        <v>1336</v>
      </c>
      <c r="B125" s="1349">
        <v>8.9441728859944121</v>
      </c>
      <c r="C125" s="1349">
        <v>0.19713686140450698</v>
      </c>
      <c r="D125" s="1355"/>
      <c r="E125" s="1355"/>
      <c r="F125" s="1355"/>
      <c r="G125" s="1355"/>
      <c r="H125" s="37"/>
      <c r="I125" s="37"/>
      <c r="J125" s="126"/>
      <c r="K125" s="41"/>
      <c r="L125" s="92"/>
      <c r="R125" s="1340"/>
      <c r="S125" s="1340"/>
      <c r="T125" s="1340"/>
      <c r="U125" s="1340"/>
      <c r="V125" s="1340"/>
      <c r="W125" s="1340"/>
      <c r="X125" s="1340"/>
      <c r="Y125" s="1340"/>
      <c r="Z125" s="1340"/>
      <c r="AA125" s="1340"/>
      <c r="AB125" s="1340"/>
      <c r="AC125" s="1340"/>
      <c r="AD125" s="1340"/>
      <c r="AE125" s="1340"/>
      <c r="AF125" s="1340"/>
    </row>
    <row r="126" spans="1:32" s="355" customFormat="1" ht="15">
      <c r="A126" s="1348" t="s">
        <v>1337</v>
      </c>
      <c r="B126" s="1349">
        <v>6.328429660519701</v>
      </c>
      <c r="C126" s="1349">
        <v>0.19967570409947405</v>
      </c>
      <c r="D126" s="1355"/>
      <c r="E126" s="1355"/>
      <c r="F126" s="1355"/>
      <c r="G126" s="1355"/>
      <c r="H126" s="37"/>
      <c r="I126" s="37"/>
      <c r="J126" s="126"/>
      <c r="K126" s="41"/>
      <c r="L126" s="92"/>
      <c r="R126" s="1340"/>
      <c r="S126" s="1340"/>
      <c r="T126" s="1340"/>
      <c r="U126" s="1340"/>
      <c r="V126" s="1340"/>
      <c r="W126" s="1340"/>
      <c r="X126" s="1340"/>
      <c r="Y126" s="1340"/>
      <c r="Z126" s="1340"/>
      <c r="AA126" s="1340"/>
      <c r="AB126" s="1340"/>
      <c r="AC126" s="1340"/>
      <c r="AD126" s="1340"/>
      <c r="AE126" s="1340"/>
      <c r="AF126" s="1340"/>
    </row>
    <row r="127" spans="1:32" s="355" customFormat="1" ht="15">
      <c r="A127" s="1348" t="s">
        <v>1338</v>
      </c>
      <c r="B127" s="1349">
        <v>8.1681863805460608</v>
      </c>
      <c r="C127" s="1349">
        <v>0.18059829896694451</v>
      </c>
      <c r="D127" s="1355"/>
      <c r="E127" s="1355"/>
      <c r="F127" s="1355"/>
      <c r="G127" s="1355"/>
      <c r="H127" s="37"/>
      <c r="I127" s="37"/>
      <c r="J127" s="126"/>
      <c r="K127" s="41"/>
      <c r="L127" s="92"/>
      <c r="R127" s="1340"/>
      <c r="S127" s="1340"/>
      <c r="T127" s="1340"/>
      <c r="U127" s="1340"/>
      <c r="V127" s="1340"/>
      <c r="W127" s="1340"/>
      <c r="X127" s="1340"/>
      <c r="Y127" s="1340"/>
      <c r="Z127" s="1340"/>
      <c r="AA127" s="1340"/>
      <c r="AB127" s="1340"/>
      <c r="AC127" s="1340"/>
      <c r="AD127" s="1340"/>
      <c r="AE127" s="1340"/>
      <c r="AF127" s="1340"/>
    </row>
    <row r="128" spans="1:32" s="355" customFormat="1" ht="15">
      <c r="A128" s="1348" t="s">
        <v>1339</v>
      </c>
      <c r="B128" s="1349">
        <v>8.3649707950433587</v>
      </c>
      <c r="C128" s="1349">
        <v>0.15525827017484117</v>
      </c>
      <c r="D128" s="1355"/>
      <c r="E128" s="1355"/>
      <c r="F128" s="1355"/>
      <c r="G128" s="1355"/>
      <c r="H128" s="37"/>
      <c r="I128" s="37"/>
      <c r="J128" s="126"/>
      <c r="K128" s="41"/>
      <c r="L128" s="92"/>
      <c r="R128" s="1340"/>
      <c r="S128" s="1340"/>
      <c r="T128" s="1340"/>
      <c r="U128" s="1340"/>
      <c r="V128" s="1340"/>
      <c r="W128" s="1340"/>
      <c r="X128" s="1340"/>
      <c r="Y128" s="1340"/>
      <c r="Z128" s="1340"/>
      <c r="AA128" s="1340"/>
      <c r="AB128" s="1340"/>
      <c r="AC128" s="1340"/>
      <c r="AD128" s="1340"/>
      <c r="AE128" s="1340"/>
      <c r="AF128" s="1340"/>
    </row>
    <row r="129" spans="1:32" s="355" customFormat="1" ht="15">
      <c r="A129" s="1348" t="s">
        <v>1340</v>
      </c>
      <c r="B129" s="1349">
        <v>6.5290028340398427</v>
      </c>
      <c r="C129" s="1349">
        <v>0.13403209836156285</v>
      </c>
      <c r="D129" s="1355"/>
      <c r="E129" s="1355"/>
      <c r="F129" s="1355"/>
      <c r="G129" s="1355"/>
      <c r="H129" s="37"/>
      <c r="I129" s="37"/>
      <c r="J129" s="126"/>
      <c r="K129" s="41"/>
      <c r="L129" s="92"/>
      <c r="R129" s="1340"/>
      <c r="S129" s="1340"/>
      <c r="T129" s="1340"/>
      <c r="U129" s="1340"/>
      <c r="V129" s="1340"/>
      <c r="W129" s="1340"/>
      <c r="X129" s="1340"/>
      <c r="Y129" s="1340"/>
      <c r="Z129" s="1340"/>
      <c r="AA129" s="1340"/>
      <c r="AB129" s="1340"/>
      <c r="AC129" s="1340"/>
      <c r="AD129" s="1340"/>
      <c r="AE129" s="1340"/>
      <c r="AF129" s="1340"/>
    </row>
    <row r="130" spans="1:32" s="355" customFormat="1" ht="15">
      <c r="A130" s="1348" t="s">
        <v>1341</v>
      </c>
      <c r="B130" s="1349">
        <v>-0.16799415756522743</v>
      </c>
      <c r="C130" s="1349">
        <v>3.4377795516622499E-3</v>
      </c>
      <c r="D130" s="1355"/>
      <c r="E130" s="1355"/>
      <c r="F130" s="1355"/>
      <c r="G130" s="1355"/>
      <c r="H130" s="37"/>
      <c r="I130" s="37"/>
      <c r="J130" s="126"/>
      <c r="K130" s="41"/>
      <c r="L130" s="92"/>
      <c r="R130" s="1340"/>
      <c r="S130" s="1340"/>
      <c r="T130" s="1340"/>
      <c r="U130" s="1340"/>
      <c r="V130" s="1340"/>
      <c r="W130" s="1340"/>
      <c r="X130" s="1340"/>
      <c r="Y130" s="1340"/>
      <c r="Z130" s="1340"/>
      <c r="AA130" s="1340"/>
      <c r="AB130" s="1340"/>
      <c r="AC130" s="1340"/>
      <c r="AD130" s="1340"/>
      <c r="AE130" s="1340"/>
      <c r="AF130" s="1340"/>
    </row>
    <row r="131" spans="1:32" s="355" customFormat="1" ht="15">
      <c r="A131" s="1348" t="s">
        <v>1342</v>
      </c>
      <c r="B131" s="1349">
        <v>-7.3956484743113546E-2</v>
      </c>
      <c r="C131" s="1349">
        <v>4.384395269516568E-3</v>
      </c>
      <c r="D131" s="1355"/>
      <c r="E131" s="1355"/>
      <c r="F131" s="1355"/>
      <c r="G131" s="1355"/>
      <c r="H131" s="37"/>
      <c r="I131" s="37"/>
      <c r="J131" s="126"/>
      <c r="K131" s="41"/>
      <c r="L131" s="92"/>
      <c r="R131" s="1340"/>
      <c r="S131" s="1340"/>
      <c r="T131" s="1340"/>
      <c r="U131" s="1340"/>
      <c r="V131" s="1340"/>
      <c r="W131" s="1340"/>
      <c r="X131" s="1340"/>
      <c r="Y131" s="1340"/>
      <c r="Z131" s="1340"/>
      <c r="AA131" s="1340"/>
      <c r="AB131" s="1340"/>
      <c r="AC131" s="1340"/>
      <c r="AD131" s="1340"/>
      <c r="AE131" s="1340"/>
      <c r="AF131" s="1340"/>
    </row>
    <row r="132" spans="1:32" s="355" customFormat="1" ht="15">
      <c r="A132" s="1348" t="s">
        <v>1343</v>
      </c>
      <c r="B132" s="1349">
        <v>1.2442108730022742E-2</v>
      </c>
      <c r="C132" s="1349">
        <v>6.2565649695131825E-3</v>
      </c>
      <c r="D132" s="1355"/>
      <c r="E132" s="1355"/>
      <c r="F132" s="288"/>
      <c r="G132" s="288"/>
      <c r="H132" s="37"/>
      <c r="I132" s="37"/>
      <c r="J132" s="126"/>
      <c r="K132" s="41"/>
      <c r="L132" s="92"/>
      <c r="R132" s="1340"/>
      <c r="S132" s="1340"/>
      <c r="T132" s="1340"/>
      <c r="U132" s="1340"/>
      <c r="V132" s="1340"/>
      <c r="W132" s="1340"/>
      <c r="X132" s="1340"/>
      <c r="Y132" s="1340"/>
      <c r="Z132" s="1340"/>
      <c r="AA132" s="1340"/>
      <c r="AB132" s="1340"/>
      <c r="AC132" s="1340"/>
      <c r="AD132" s="1340"/>
      <c r="AE132" s="1340"/>
      <c r="AF132" s="1340"/>
    </row>
    <row r="133" spans="1:32" s="355" customFormat="1" ht="15">
      <c r="A133" s="1348" t="s">
        <v>1344</v>
      </c>
      <c r="B133" s="1349">
        <v>4.6617977551913624E-2</v>
      </c>
      <c r="C133" s="1349">
        <v>6.527468006386635E-3</v>
      </c>
      <c r="D133" s="1355"/>
      <c r="E133" s="1355"/>
      <c r="F133" s="288"/>
      <c r="G133" s="288"/>
      <c r="H133" s="37"/>
      <c r="I133" s="37"/>
      <c r="J133" s="126"/>
      <c r="K133" s="41"/>
      <c r="L133" s="92"/>
      <c r="R133" s="1340"/>
      <c r="S133" s="1340"/>
      <c r="T133" s="1340"/>
      <c r="U133" s="1340"/>
      <c r="V133" s="1340"/>
      <c r="W133" s="1340"/>
      <c r="X133" s="1340"/>
      <c r="Y133" s="1340"/>
      <c r="Z133" s="1340"/>
      <c r="AA133" s="1340"/>
      <c r="AB133" s="1340"/>
      <c r="AC133" s="1340"/>
      <c r="AD133" s="1340"/>
      <c r="AE133" s="1340"/>
      <c r="AF133" s="1340"/>
    </row>
    <row r="134" spans="1:32" s="355" customFormat="1" ht="15">
      <c r="A134" s="1348" t="s">
        <v>1345</v>
      </c>
      <c r="B134" s="1349">
        <v>0.21754866278274898</v>
      </c>
      <c r="C134" s="1349">
        <v>5.3381581435431279E-3</v>
      </c>
      <c r="D134" s="1355"/>
      <c r="E134" s="1355"/>
      <c r="F134" s="288"/>
      <c r="G134" s="288"/>
      <c r="H134" s="37"/>
      <c r="I134" s="37"/>
      <c r="J134" s="126"/>
      <c r="K134" s="41"/>
      <c r="L134" s="92"/>
      <c r="R134" s="1340"/>
      <c r="S134" s="1340"/>
      <c r="T134" s="1340"/>
      <c r="U134" s="1340"/>
      <c r="V134" s="1340"/>
      <c r="W134" s="1340"/>
      <c r="X134" s="1340"/>
      <c r="Y134" s="1340"/>
      <c r="Z134" s="1340"/>
      <c r="AA134" s="1340"/>
      <c r="AB134" s="1340"/>
      <c r="AC134" s="1340"/>
      <c r="AD134" s="1340"/>
      <c r="AE134" s="1340"/>
      <c r="AF134" s="1340"/>
    </row>
    <row r="135" spans="1:32" s="355" customFormat="1" ht="15">
      <c r="A135" s="1348" t="s">
        <v>1346</v>
      </c>
      <c r="B135" s="1349">
        <v>0.20803171525299954</v>
      </c>
      <c r="C135" s="1349">
        <v>4.8809701856241889E-3</v>
      </c>
      <c r="D135" s="1355"/>
      <c r="E135" s="1355"/>
      <c r="F135" s="288"/>
      <c r="G135" s="288"/>
      <c r="H135" s="37"/>
      <c r="I135" s="37"/>
      <c r="J135" s="126"/>
      <c r="K135" s="41"/>
      <c r="L135" s="92"/>
      <c r="R135" s="1340"/>
      <c r="S135" s="1340"/>
      <c r="T135" s="1340"/>
      <c r="U135" s="1340"/>
      <c r="V135" s="1340"/>
      <c r="W135" s="1340"/>
      <c r="X135" s="1340"/>
      <c r="Y135" s="1340"/>
      <c r="Z135" s="1340"/>
      <c r="AA135" s="1340"/>
      <c r="AB135" s="1340"/>
      <c r="AC135" s="1340"/>
      <c r="AD135" s="1340"/>
      <c r="AE135" s="1340"/>
      <c r="AF135" s="1340"/>
    </row>
    <row r="136" spans="1:32" s="355" customFormat="1" ht="15">
      <c r="A136" s="1348" t="s">
        <v>1347</v>
      </c>
      <c r="B136" s="1349">
        <v>0.14366304027249363</v>
      </c>
      <c r="C136" s="1349">
        <v>5.0614854596899052E-3</v>
      </c>
      <c r="D136" s="1355"/>
      <c r="E136" s="1355"/>
      <c r="F136" s="1355"/>
      <c r="G136" s="1355"/>
      <c r="H136" s="37"/>
      <c r="I136" s="37"/>
      <c r="J136" s="126"/>
      <c r="K136" s="41"/>
      <c r="L136" s="92"/>
      <c r="R136" s="1340"/>
      <c r="S136" s="1340"/>
      <c r="T136" s="1340"/>
      <c r="U136" s="1340"/>
      <c r="V136" s="1340"/>
      <c r="W136" s="1340"/>
      <c r="X136" s="1340"/>
      <c r="Y136" s="1340"/>
      <c r="Z136" s="1340"/>
      <c r="AA136" s="1340"/>
      <c r="AB136" s="1340"/>
      <c r="AC136" s="1340"/>
      <c r="AD136" s="1340"/>
      <c r="AE136" s="1340"/>
      <c r="AF136" s="1340"/>
    </row>
    <row r="137" spans="1:32" s="355" customFormat="1" ht="15">
      <c r="A137" s="1348" t="s">
        <v>1348</v>
      </c>
      <c r="B137" s="1349">
        <v>7.7774239106921425E-2</v>
      </c>
      <c r="C137" s="1349">
        <v>5.8671403120227729E-3</v>
      </c>
      <c r="D137" s="1355"/>
      <c r="E137" s="1355"/>
      <c r="F137" s="1355"/>
      <c r="G137" s="1355"/>
      <c r="H137" s="37"/>
      <c r="I137" s="37"/>
      <c r="J137" s="126"/>
      <c r="K137" s="41"/>
      <c r="L137" s="92"/>
      <c r="R137" s="1340"/>
      <c r="S137" s="1340"/>
      <c r="T137" s="1340"/>
      <c r="U137" s="1340"/>
      <c r="V137" s="1340"/>
      <c r="W137" s="1340"/>
      <c r="X137" s="1340"/>
      <c r="Y137" s="1340"/>
      <c r="Z137" s="1340"/>
      <c r="AA137" s="1340"/>
      <c r="AB137" s="1340"/>
      <c r="AC137" s="1340"/>
      <c r="AD137" s="1340"/>
      <c r="AE137" s="1340"/>
      <c r="AF137" s="1340"/>
    </row>
    <row r="138" spans="1:32" s="355" customFormat="1" ht="15">
      <c r="A138" s="1348" t="s">
        <v>1349</v>
      </c>
      <c r="B138" s="1349">
        <v>-7.7571744926858782E-2</v>
      </c>
      <c r="C138" s="1349">
        <v>6.740955542581608E-3</v>
      </c>
      <c r="D138" s="1355"/>
      <c r="E138" s="1355"/>
      <c r="F138" s="1355"/>
      <c r="G138" s="1355"/>
      <c r="H138" s="37"/>
      <c r="I138" s="37"/>
      <c r="J138" s="126"/>
      <c r="K138" s="41"/>
      <c r="L138" s="92"/>
      <c r="R138" s="1340"/>
      <c r="S138" s="1340"/>
      <c r="T138" s="1340"/>
      <c r="U138" s="1340"/>
      <c r="V138" s="1340"/>
      <c r="W138" s="1340"/>
      <c r="X138" s="1340"/>
      <c r="Y138" s="1340"/>
      <c r="Z138" s="1340"/>
      <c r="AA138" s="1340"/>
      <c r="AB138" s="1340"/>
      <c r="AC138" s="1340"/>
      <c r="AD138" s="1340"/>
      <c r="AE138" s="1340"/>
      <c r="AF138" s="1340"/>
    </row>
    <row r="139" spans="1:32" s="355" customFormat="1" ht="15">
      <c r="A139" s="1348" t="s">
        <v>1350</v>
      </c>
      <c r="B139" s="1349">
        <v>-0.10040294873494542</v>
      </c>
      <c r="C139" s="1349">
        <v>4.6302217684076078E-3</v>
      </c>
      <c r="D139" s="1355"/>
      <c r="E139" s="1355"/>
      <c r="F139" s="1355"/>
      <c r="G139" s="1355"/>
      <c r="H139" s="37"/>
      <c r="I139" s="37"/>
      <c r="J139" s="126"/>
      <c r="K139" s="41"/>
      <c r="L139" s="92"/>
      <c r="R139" s="1340"/>
      <c r="S139" s="1340"/>
      <c r="T139" s="1340"/>
      <c r="U139" s="1340"/>
      <c r="V139" s="1340"/>
      <c r="W139" s="1340"/>
      <c r="X139" s="1340"/>
      <c r="Y139" s="1340"/>
      <c r="Z139" s="1340"/>
      <c r="AA139" s="1340"/>
      <c r="AB139" s="1340"/>
      <c r="AC139" s="1340"/>
      <c r="AD139" s="1340"/>
      <c r="AE139" s="1340"/>
      <c r="AF139" s="1340"/>
    </row>
    <row r="140" spans="1:32" s="355" customFormat="1" ht="15">
      <c r="A140" s="1351" t="s">
        <v>1351</v>
      </c>
      <c r="B140" s="1352">
        <v>6.4973912523594024E-2</v>
      </c>
      <c r="C140" s="1352">
        <v>3.5089039897252313E-3</v>
      </c>
      <c r="D140" s="1355"/>
      <c r="E140" s="1355"/>
      <c r="F140" s="1355"/>
      <c r="G140" s="1355"/>
      <c r="H140" s="37"/>
      <c r="I140" s="37"/>
      <c r="J140" s="126"/>
      <c r="K140" s="41"/>
      <c r="L140" s="92"/>
      <c r="R140" s="1340"/>
      <c r="S140" s="1340"/>
      <c r="T140" s="1340"/>
      <c r="U140" s="1340"/>
      <c r="V140" s="1340"/>
      <c r="W140" s="1340"/>
      <c r="X140" s="1340"/>
      <c r="Y140" s="1340"/>
      <c r="Z140" s="1340"/>
      <c r="AA140" s="1340"/>
      <c r="AB140" s="1340"/>
      <c r="AC140" s="1340"/>
      <c r="AD140" s="1340"/>
      <c r="AE140" s="1340"/>
      <c r="AF140" s="1340"/>
    </row>
    <row r="141" spans="1:32" s="355" customFormat="1" ht="15">
      <c r="A141" s="1350"/>
      <c r="B141" s="1353"/>
      <c r="C141" s="1344"/>
      <c r="D141" s="1344"/>
      <c r="E141" s="1344"/>
      <c r="F141" s="1344"/>
      <c r="G141" s="1344"/>
      <c r="H141" s="37"/>
      <c r="I141" s="37"/>
      <c r="J141" s="126"/>
      <c r="K141" s="41"/>
      <c r="L141" s="92"/>
      <c r="R141" s="1340"/>
      <c r="S141" s="1340"/>
      <c r="T141" s="1340"/>
      <c r="U141" s="1340"/>
      <c r="V141" s="1340"/>
      <c r="W141" s="1340"/>
      <c r="X141" s="1340"/>
      <c r="Y141" s="1340"/>
      <c r="Z141" s="1340"/>
      <c r="AA141" s="1340"/>
      <c r="AB141" s="1340"/>
      <c r="AC141" s="1340"/>
      <c r="AD141" s="1340"/>
      <c r="AE141" s="1340"/>
      <c r="AF141" s="1340"/>
    </row>
    <row r="142" spans="1:32" s="355" customFormat="1" ht="15">
      <c r="A142" s="1350"/>
      <c r="B142" s="1353"/>
      <c r="C142" s="1344"/>
      <c r="D142" s="1344"/>
      <c r="E142" s="1344"/>
      <c r="F142" s="1344"/>
      <c r="G142" s="1344"/>
      <c r="H142" s="37"/>
      <c r="I142" s="37"/>
      <c r="J142" s="126"/>
      <c r="K142" s="41"/>
      <c r="L142" s="92"/>
      <c r="R142" s="1340"/>
      <c r="S142" s="1340"/>
      <c r="T142" s="1340"/>
      <c r="U142" s="1340"/>
      <c r="V142" s="1340"/>
      <c r="W142" s="1340"/>
      <c r="X142" s="1340"/>
      <c r="Y142" s="1340"/>
      <c r="Z142" s="1340"/>
      <c r="AA142" s="1340"/>
      <c r="AB142" s="1340"/>
      <c r="AC142" s="1340"/>
      <c r="AD142" s="1340"/>
      <c r="AE142" s="1340"/>
      <c r="AF142" s="1340"/>
    </row>
    <row r="143" spans="1:32" s="355" customFormat="1" ht="15">
      <c r="A143" s="1583" t="s">
        <v>1352</v>
      </c>
      <c r="B143" s="1583"/>
      <c r="C143" s="1583"/>
      <c r="D143" s="1583"/>
      <c r="E143" s="1344"/>
      <c r="F143" s="1344"/>
      <c r="G143" s="1344"/>
      <c r="H143" s="37"/>
      <c r="I143" s="37"/>
      <c r="J143" s="126"/>
      <c r="K143" s="41"/>
      <c r="L143" s="92"/>
      <c r="R143" s="1340"/>
      <c r="S143" s="1340"/>
      <c r="T143" s="1340"/>
      <c r="U143" s="1340"/>
      <c r="V143" s="1340"/>
      <c r="W143" s="1340"/>
      <c r="X143" s="1340"/>
      <c r="Y143" s="1340"/>
      <c r="Z143" s="1340"/>
      <c r="AA143" s="1340"/>
      <c r="AB143" s="1340"/>
      <c r="AC143" s="1340"/>
      <c r="AD143" s="1340"/>
      <c r="AE143" s="1340"/>
      <c r="AF143" s="1340"/>
    </row>
    <row r="144" spans="1:32" s="355" customFormat="1" ht="14.45" customHeight="1" thickBot="1">
      <c r="A144" s="1345"/>
      <c r="B144" s="1584" t="s">
        <v>875</v>
      </c>
      <c r="C144" s="1584"/>
      <c r="D144" s="1588"/>
      <c r="E144" s="1588"/>
      <c r="F144" s="1588"/>
      <c r="G144" s="1588"/>
      <c r="H144" s="37"/>
      <c r="I144" s="37"/>
      <c r="J144" s="126"/>
      <c r="K144" s="41"/>
      <c r="L144" s="92"/>
      <c r="R144" s="1340"/>
      <c r="S144" s="1340"/>
      <c r="T144" s="1340"/>
      <c r="U144" s="1340"/>
      <c r="V144" s="1340"/>
      <c r="W144" s="1340"/>
      <c r="X144" s="1340"/>
      <c r="Y144" s="1340"/>
      <c r="Z144" s="1340"/>
      <c r="AA144" s="1340"/>
      <c r="AB144" s="1340"/>
      <c r="AC144" s="1340"/>
      <c r="AD144" s="1340"/>
      <c r="AE144" s="1340"/>
      <c r="AF144" s="1340"/>
    </row>
    <row r="145" spans="1:32" s="355" customFormat="1" ht="16.5" thickTop="1" thickBot="1">
      <c r="A145" s="1346"/>
      <c r="B145" s="1347" t="s">
        <v>1326</v>
      </c>
      <c r="C145" s="1347" t="s">
        <v>752</v>
      </c>
      <c r="D145" s="1354"/>
      <c r="E145" s="1354"/>
      <c r="F145" s="1354"/>
      <c r="G145" s="1354"/>
      <c r="H145" s="37"/>
      <c r="I145" s="37"/>
      <c r="J145" s="126"/>
      <c r="K145" s="41"/>
      <c r="L145" s="92"/>
      <c r="R145" s="1340"/>
      <c r="S145" s="1340"/>
      <c r="T145" s="1340"/>
      <c r="U145" s="1340"/>
      <c r="V145" s="1340"/>
      <c r="W145" s="1340"/>
      <c r="X145" s="1340"/>
      <c r="Y145" s="1340"/>
      <c r="Z145" s="1340"/>
      <c r="AA145" s="1340"/>
      <c r="AB145" s="1340"/>
      <c r="AC145" s="1340"/>
      <c r="AD145" s="1340"/>
      <c r="AE145" s="1340"/>
      <c r="AF145" s="1340"/>
    </row>
    <row r="146" spans="1:32" s="355" customFormat="1">
      <c r="A146" s="1348" t="s">
        <v>1353</v>
      </c>
      <c r="B146" s="1349">
        <v>-2.84795694306252</v>
      </c>
      <c r="C146" s="1349">
        <v>0.10848145270567114</v>
      </c>
      <c r="D146" s="1355"/>
      <c r="E146" s="1355"/>
      <c r="F146" s="1355"/>
      <c r="G146" s="1355"/>
      <c r="H146" s="52"/>
      <c r="I146" s="52"/>
      <c r="J146" s="128"/>
      <c r="K146" s="87"/>
      <c r="L146" s="44"/>
      <c r="M146" s="1341"/>
      <c r="N146" s="1341"/>
      <c r="O146" s="1341"/>
      <c r="P146" s="1341"/>
      <c r="Q146" s="1341"/>
      <c r="R146" s="1340"/>
      <c r="S146" s="1340"/>
      <c r="T146" s="1340"/>
      <c r="U146" s="1340"/>
      <c r="V146" s="1340"/>
      <c r="W146" s="1340"/>
      <c r="X146" s="1340"/>
      <c r="Y146" s="1340"/>
      <c r="Z146" s="1340"/>
      <c r="AA146" s="1340"/>
      <c r="AB146" s="1340"/>
      <c r="AC146" s="1340"/>
      <c r="AD146" s="1340"/>
      <c r="AE146" s="1340"/>
      <c r="AF146" s="1340"/>
    </row>
    <row r="147" spans="1:32" s="1341" customFormat="1">
      <c r="A147" s="1351" t="s">
        <v>1354</v>
      </c>
      <c r="B147" s="1352">
        <v>-0.33343765552921789</v>
      </c>
      <c r="C147" s="1352">
        <v>0.13684768679748707</v>
      </c>
      <c r="D147" s="1355"/>
      <c r="E147" s="1355"/>
      <c r="F147" s="1355"/>
      <c r="G147" s="1355"/>
      <c r="H147" s="52"/>
      <c r="I147" s="52"/>
      <c r="J147" s="131"/>
      <c r="K147" s="51"/>
      <c r="L147" s="52"/>
      <c r="M147" s="1339"/>
      <c r="N147" s="1339"/>
      <c r="O147" s="1339"/>
      <c r="P147" s="1339"/>
      <c r="Q147" s="1339"/>
      <c r="R147" s="1339"/>
      <c r="S147" s="1340"/>
      <c r="T147" s="1340"/>
      <c r="U147" s="1340"/>
      <c r="V147" s="1340"/>
      <c r="W147" s="1340"/>
      <c r="X147" s="1340"/>
      <c r="Y147" s="1340"/>
      <c r="Z147" s="1340"/>
      <c r="AA147" s="1340"/>
      <c r="AB147" s="1340"/>
      <c r="AC147" s="1340"/>
      <c r="AD147" s="1340"/>
      <c r="AE147" s="1340"/>
      <c r="AF147" s="1340"/>
    </row>
    <row r="148" spans="1:32" s="355" customFormat="1">
      <c r="A148"/>
      <c r="B148" s="445"/>
      <c r="C148" s="52"/>
      <c r="D148" s="52"/>
      <c r="E148" s="52"/>
      <c r="F148" s="52"/>
      <c r="G148" s="52"/>
      <c r="H148" s="52"/>
      <c r="I148" s="52"/>
      <c r="J148" s="128"/>
      <c r="K148" s="87"/>
      <c r="L148" s="44"/>
      <c r="M148" s="438"/>
      <c r="N148" s="438"/>
      <c r="O148" s="438"/>
      <c r="P148" s="438"/>
      <c r="Q148" s="438"/>
      <c r="R148" s="5"/>
      <c r="S148" s="5"/>
      <c r="T148" s="5"/>
      <c r="U148" s="5"/>
      <c r="V148" s="5"/>
      <c r="W148" s="5"/>
      <c r="X148" s="5"/>
      <c r="Y148" s="5"/>
      <c r="Z148" s="5"/>
      <c r="AA148" s="5"/>
      <c r="AB148" s="5"/>
      <c r="AC148" s="5"/>
      <c r="AD148" s="5"/>
      <c r="AE148" s="5"/>
      <c r="AF148" s="5"/>
    </row>
    <row r="149" spans="1:32" s="362" customFormat="1">
      <c r="A149"/>
      <c r="B149" s="445"/>
      <c r="C149" s="52"/>
      <c r="D149" s="52"/>
      <c r="E149" s="52"/>
      <c r="F149" s="52"/>
      <c r="G149" s="52"/>
      <c r="H149" s="52"/>
      <c r="I149" s="52"/>
      <c r="J149" s="131"/>
      <c r="K149" s="51"/>
      <c r="L149" s="52"/>
      <c r="M149"/>
      <c r="N149"/>
      <c r="O149"/>
      <c r="P149"/>
      <c r="Q149"/>
      <c r="R149"/>
      <c r="S149" s="5"/>
      <c r="T149" s="5"/>
      <c r="U149" s="5"/>
      <c r="V149" s="5"/>
      <c r="W149" s="5"/>
      <c r="X149" s="5"/>
      <c r="Y149" s="5"/>
      <c r="Z149" s="5"/>
      <c r="AA149" s="5"/>
      <c r="AB149" s="5"/>
      <c r="AC149" s="5"/>
      <c r="AD149" s="5"/>
      <c r="AE149" s="5"/>
      <c r="AF149" s="5"/>
    </row>
    <row r="150" spans="1:32">
      <c r="A150" s="774" t="s">
        <v>876</v>
      </c>
    </row>
    <row r="151" spans="1:32">
      <c r="A151" t="s">
        <v>877</v>
      </c>
    </row>
    <row r="152" spans="1:32">
      <c r="A152" s="184" t="s">
        <v>878</v>
      </c>
    </row>
    <row r="153" spans="1:32">
      <c r="A153" s="184" t="s">
        <v>879</v>
      </c>
    </row>
    <row r="154" spans="1:32">
      <c r="A154" s="52"/>
    </row>
  </sheetData>
  <mergeCells count="41">
    <mergeCell ref="B144:C144"/>
    <mergeCell ref="D144:E144"/>
    <mergeCell ref="F144:G144"/>
    <mergeCell ref="A113:D113"/>
    <mergeCell ref="B114:C114"/>
    <mergeCell ref="D114:E114"/>
    <mergeCell ref="F114:G114"/>
    <mergeCell ref="A143:D143"/>
    <mergeCell ref="L7:R7"/>
    <mergeCell ref="L6:R6"/>
    <mergeCell ref="B10:D10"/>
    <mergeCell ref="A18:D18"/>
    <mergeCell ref="A8:G8"/>
    <mergeCell ref="A5:G5"/>
    <mergeCell ref="E10:G10"/>
    <mergeCell ref="A7:G7"/>
    <mergeCell ref="A6:G6"/>
    <mergeCell ref="F56:F57"/>
    <mergeCell ref="A20:C20"/>
    <mergeCell ref="A102:D102"/>
    <mergeCell ref="L43:Q43"/>
    <mergeCell ref="A55:G55"/>
    <mergeCell ref="G56:G57"/>
    <mergeCell ref="B56:E56"/>
    <mergeCell ref="A75:B75"/>
    <mergeCell ref="A1:R1"/>
    <mergeCell ref="A35:I35"/>
    <mergeCell ref="A39:F39"/>
    <mergeCell ref="A40:A41"/>
    <mergeCell ref="B40:B41"/>
    <mergeCell ref="C40:D40"/>
    <mergeCell ref="E40:F40"/>
    <mergeCell ref="L29:R29"/>
    <mergeCell ref="A2:R2"/>
    <mergeCell ref="A3:R3"/>
    <mergeCell ref="L4:R4"/>
    <mergeCell ref="L5:R5"/>
    <mergeCell ref="L8:R8"/>
    <mergeCell ref="A24:G24"/>
    <mergeCell ref="A4:G4"/>
    <mergeCell ref="A9:G9"/>
  </mergeCell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292"/>
  <sheetViews>
    <sheetView workbookViewId="0">
      <selection sqref="A1:T1"/>
    </sheetView>
  </sheetViews>
  <sheetFormatPr defaultColWidth="8.85546875" defaultRowHeight="12.75"/>
  <cols>
    <col min="1" max="1" width="29.85546875" customWidth="1"/>
    <col min="2" max="2" width="17.85546875" style="476" customWidth="1"/>
    <col min="3" max="3" width="17.5703125" style="52" customWidth="1"/>
    <col min="4" max="4" width="16.7109375" style="52" customWidth="1"/>
    <col min="5" max="6" width="17.85546875" style="52" customWidth="1"/>
    <col min="7" max="7" width="17.42578125" style="52" customWidth="1"/>
    <col min="8" max="9" width="15.140625" style="52" customWidth="1"/>
    <col min="10" max="10" width="0.42578125" style="133" customWidth="1"/>
    <col min="11" max="11" width="11.85546875" style="52" customWidth="1"/>
    <col min="12" max="12" width="12.85546875" style="52" customWidth="1"/>
    <col min="13" max="16" width="12.85546875" customWidth="1"/>
    <col min="17" max="17" width="5.85546875" customWidth="1"/>
  </cols>
  <sheetData>
    <row r="1" spans="1:23" ht="13.35" customHeight="1">
      <c r="A1" s="1448" t="str">
        <f>Cover!B8</f>
        <v>KCP&amp;L-MO Evaluation, Measurement, and Verification Report – Appendix Databook</v>
      </c>
      <c r="B1" s="1448"/>
      <c r="C1" s="1448"/>
      <c r="D1" s="1448"/>
      <c r="E1" s="1448"/>
      <c r="F1" s="1448"/>
      <c r="G1" s="1448"/>
      <c r="H1" s="1448"/>
      <c r="I1" s="1448"/>
      <c r="J1" s="1448"/>
      <c r="K1" s="1448"/>
      <c r="L1" s="1448"/>
      <c r="M1" s="1448"/>
      <c r="N1" s="1448"/>
      <c r="O1" s="1448"/>
      <c r="P1" s="1448"/>
      <c r="Q1" s="1448"/>
      <c r="R1" s="1448"/>
      <c r="S1" s="1448"/>
      <c r="T1" s="1448"/>
    </row>
    <row r="2" spans="1:23" ht="35.25" customHeight="1">
      <c r="A2" s="1449"/>
      <c r="B2" s="1449"/>
      <c r="C2" s="1449"/>
      <c r="D2" s="1449"/>
      <c r="E2" s="1449"/>
      <c r="F2" s="1449"/>
      <c r="G2" s="1449"/>
      <c r="H2" s="1449"/>
      <c r="I2" s="1449"/>
      <c r="J2" s="1449"/>
      <c r="K2" s="1449"/>
      <c r="L2" s="1449"/>
      <c r="M2" s="1449"/>
      <c r="N2" s="1449"/>
      <c r="O2" s="1449"/>
      <c r="P2" s="1449"/>
      <c r="Q2" s="1449"/>
      <c r="R2" s="1449"/>
      <c r="S2" s="1449"/>
      <c r="T2" s="1449"/>
    </row>
    <row r="3" spans="1:23" ht="5.25" customHeight="1">
      <c r="A3" s="1456"/>
      <c r="B3" s="1456"/>
      <c r="C3" s="1456"/>
      <c r="D3" s="1456"/>
      <c r="E3" s="1456"/>
      <c r="F3" s="1456"/>
      <c r="G3" s="1456"/>
      <c r="H3" s="1456"/>
      <c r="I3" s="1456"/>
      <c r="J3" s="1456"/>
      <c r="K3" s="1456"/>
      <c r="L3" s="1456"/>
      <c r="M3" s="1456"/>
      <c r="N3" s="1456"/>
      <c r="O3" s="1456"/>
      <c r="P3" s="1456"/>
      <c r="Q3" s="1456"/>
      <c r="R3" s="1456"/>
      <c r="S3" s="1456"/>
      <c r="T3" s="1456"/>
    </row>
    <row r="4" spans="1:23" s="28" customFormat="1" ht="30" customHeight="1">
      <c r="A4" s="1455" t="s">
        <v>897</v>
      </c>
      <c r="B4" s="1455"/>
      <c r="C4" s="1455"/>
      <c r="D4" s="1455"/>
      <c r="E4" s="1455"/>
      <c r="F4" s="1455"/>
      <c r="G4" s="1455"/>
      <c r="H4" s="478"/>
      <c r="I4" s="478"/>
      <c r="J4" s="115"/>
      <c r="K4" s="478"/>
      <c r="L4" s="1455" t="s">
        <v>1214</v>
      </c>
      <c r="M4" s="1455"/>
      <c r="N4" s="1455"/>
      <c r="O4" s="1455"/>
      <c r="P4" s="1455"/>
      <c r="Q4" s="1455"/>
    </row>
    <row r="5" spans="1:23" s="28" customFormat="1" ht="15.75">
      <c r="A5" s="1460" t="s">
        <v>1047</v>
      </c>
      <c r="B5" s="1460"/>
      <c r="C5" s="1460"/>
      <c r="D5" s="1460"/>
      <c r="E5" s="1460"/>
      <c r="F5" s="1460"/>
      <c r="G5" s="1460"/>
      <c r="H5" s="478"/>
      <c r="I5" s="478"/>
      <c r="J5" s="115"/>
      <c r="K5" s="478"/>
      <c r="L5" s="923"/>
      <c r="M5" s="923"/>
      <c r="N5" s="923"/>
      <c r="O5" s="923"/>
      <c r="P5" s="923"/>
      <c r="Q5" s="923"/>
    </row>
    <row r="6" spans="1:23" s="779" customFormat="1" ht="13.5" customHeight="1">
      <c r="A6" s="1460"/>
      <c r="B6" s="1460"/>
      <c r="C6" s="1460"/>
      <c r="D6" s="1460"/>
      <c r="E6" s="1460"/>
      <c r="F6" s="1460"/>
      <c r="G6" s="1460"/>
      <c r="H6" s="780"/>
      <c r="I6" s="780"/>
      <c r="J6" s="115"/>
      <c r="K6" s="780"/>
      <c r="L6" s="780"/>
      <c r="M6" s="780"/>
      <c r="N6" s="780"/>
      <c r="O6" s="780"/>
      <c r="P6" s="780"/>
      <c r="Q6" s="780"/>
    </row>
    <row r="7" spans="1:23" s="975" customFormat="1" ht="13.5" customHeight="1">
      <c r="A7" s="1502" t="s">
        <v>1101</v>
      </c>
      <c r="B7" s="1502"/>
      <c r="C7" s="1502"/>
      <c r="D7" s="1502"/>
      <c r="E7" s="1502"/>
      <c r="F7" s="1502"/>
      <c r="G7" s="1502"/>
      <c r="H7" s="976"/>
      <c r="I7" s="976"/>
      <c r="J7" s="115"/>
      <c r="K7" s="976"/>
      <c r="L7" s="976"/>
      <c r="M7" s="976"/>
      <c r="N7" s="976"/>
      <c r="O7" s="976"/>
      <c r="P7" s="976"/>
      <c r="Q7" s="976"/>
    </row>
    <row r="8" spans="1:23" s="975" customFormat="1" ht="13.5" customHeight="1">
      <c r="A8" s="1047"/>
      <c r="B8" s="1047"/>
      <c r="C8" s="1047"/>
      <c r="D8" s="1047"/>
      <c r="E8" s="1047"/>
      <c r="F8" s="1047"/>
      <c r="G8" s="1047"/>
      <c r="H8" s="976"/>
      <c r="I8" s="976"/>
      <c r="J8" s="115"/>
      <c r="K8" s="976"/>
      <c r="L8" s="976"/>
      <c r="M8" s="976"/>
      <c r="N8" s="976"/>
      <c r="O8" s="976"/>
      <c r="P8" s="976"/>
      <c r="Q8" s="976"/>
    </row>
    <row r="9" spans="1:23" ht="12.75" customHeight="1">
      <c r="A9" s="1047"/>
      <c r="B9" s="1047"/>
      <c r="C9" s="1047"/>
      <c r="D9" s="1047"/>
      <c r="E9" s="1047"/>
      <c r="F9" s="1047"/>
      <c r="G9" s="1047"/>
      <c r="H9" s="478"/>
      <c r="I9" s="478"/>
      <c r="J9" s="115"/>
      <c r="K9" s="479"/>
      <c r="L9" s="922"/>
      <c r="M9" s="922"/>
      <c r="N9" s="922"/>
      <c r="O9" s="922"/>
      <c r="P9" s="922"/>
      <c r="Q9" s="922"/>
      <c r="V9" s="28"/>
      <c r="W9" s="28"/>
    </row>
    <row r="10" spans="1:23">
      <c r="A10" s="1047"/>
      <c r="B10" s="1047"/>
      <c r="C10" s="1047"/>
      <c r="D10" s="1047"/>
      <c r="E10" s="1047"/>
      <c r="F10" s="1047"/>
      <c r="G10" s="1047"/>
      <c r="H10" s="478"/>
      <c r="I10" s="478"/>
      <c r="J10" s="899"/>
      <c r="K10" s="46"/>
      <c r="L10"/>
      <c r="V10" s="28"/>
      <c r="W10" s="28"/>
    </row>
    <row r="11" spans="1:23" ht="13.5" customHeight="1">
      <c r="A11" s="1047"/>
      <c r="B11" s="1047"/>
      <c r="C11" s="1047"/>
      <c r="D11" s="1047"/>
      <c r="E11" s="1047"/>
      <c r="F11" s="1047"/>
      <c r="G11" s="1047"/>
      <c r="H11" s="478"/>
      <c r="I11" s="478"/>
      <c r="J11" s="900"/>
      <c r="K11" s="70"/>
      <c r="L11" s="54"/>
      <c r="V11" s="28"/>
      <c r="W11" s="28"/>
    </row>
    <row r="12" spans="1:23" ht="13.5" customHeight="1">
      <c r="A12" s="1047"/>
      <c r="B12" s="1047"/>
      <c r="C12" s="1047"/>
      <c r="D12" s="1047"/>
      <c r="E12" s="1047"/>
      <c r="F12" s="1047"/>
      <c r="G12" s="1047"/>
      <c r="H12" s="478"/>
      <c r="I12" s="478"/>
      <c r="J12" s="118"/>
      <c r="K12" s="69"/>
      <c r="L12" s="54"/>
      <c r="V12" s="28"/>
      <c r="W12" s="28"/>
    </row>
    <row r="13" spans="1:23" ht="13.5" customHeight="1">
      <c r="A13" s="1047"/>
      <c r="B13" s="1047"/>
      <c r="C13" s="1047"/>
      <c r="D13" s="1047"/>
      <c r="E13" s="1047"/>
      <c r="F13" s="1047"/>
      <c r="G13" s="1047"/>
      <c r="H13" s="478"/>
      <c r="I13" s="478"/>
      <c r="J13" s="900"/>
      <c r="K13" s="70"/>
      <c r="L13" s="54"/>
      <c r="V13" s="28"/>
      <c r="W13" s="28"/>
    </row>
    <row r="14" spans="1:23" s="783" customFormat="1" ht="13.5" customHeight="1">
      <c r="A14" s="1047"/>
      <c r="B14" s="1047"/>
      <c r="C14" s="1047"/>
      <c r="D14" s="1047"/>
      <c r="E14" s="1047"/>
      <c r="F14" s="1047"/>
      <c r="G14" s="1047"/>
      <c r="H14" s="780"/>
      <c r="I14" s="780"/>
      <c r="J14" s="900"/>
      <c r="K14" s="895"/>
      <c r="L14" s="54"/>
      <c r="V14" s="779"/>
      <c r="W14" s="779"/>
    </row>
    <row r="15" spans="1:23" s="783" customFormat="1" ht="13.5" customHeight="1">
      <c r="A15" s="1047"/>
      <c r="B15" s="1047"/>
      <c r="C15" s="1047"/>
      <c r="D15" s="1047"/>
      <c r="E15" s="1047"/>
      <c r="F15" s="1047"/>
      <c r="G15" s="1047"/>
      <c r="H15" s="780"/>
      <c r="I15" s="780"/>
      <c r="J15" s="900"/>
      <c r="K15" s="895"/>
      <c r="L15" s="54"/>
      <c r="V15" s="779"/>
      <c r="W15" s="779"/>
    </row>
    <row r="16" spans="1:23" s="5" customFormat="1" ht="13.35" customHeight="1">
      <c r="A16" s="1047"/>
      <c r="B16" s="1047"/>
      <c r="C16" s="1047"/>
      <c r="D16" s="1047"/>
      <c r="E16" s="1047"/>
      <c r="F16" s="1047"/>
      <c r="G16" s="1047"/>
      <c r="H16" s="478"/>
      <c r="I16" s="478"/>
      <c r="J16" s="899"/>
      <c r="K16" s="7"/>
      <c r="L16" s="38"/>
      <c r="V16" s="28"/>
      <c r="W16" s="28"/>
    </row>
    <row r="17" spans="1:32" s="5" customFormat="1" ht="13.35" customHeight="1">
      <c r="A17" s="1047"/>
      <c r="B17" s="1047"/>
      <c r="C17" s="1047"/>
      <c r="D17" s="1047"/>
      <c r="E17" s="1047"/>
      <c r="F17" s="1047"/>
      <c r="G17" s="1047"/>
      <c r="H17" s="1047"/>
      <c r="I17" s="1047"/>
      <c r="J17" s="119"/>
      <c r="K17" s="37"/>
      <c r="L17" s="37"/>
    </row>
    <row r="18" spans="1:32" s="5" customFormat="1">
      <c r="A18" s="1047"/>
      <c r="B18" s="1047"/>
      <c r="C18" s="1047"/>
      <c r="D18" s="1047"/>
      <c r="E18" s="1047"/>
      <c r="F18" s="1047"/>
      <c r="G18" s="1047"/>
      <c r="H18" s="1047"/>
      <c r="I18" s="1047"/>
      <c r="J18" s="119"/>
      <c r="K18" s="37"/>
      <c r="L18" s="37"/>
    </row>
    <row r="19" spans="1:32" s="5" customFormat="1">
      <c r="A19" s="1047"/>
      <c r="B19" s="1047"/>
      <c r="C19" s="1047"/>
      <c r="D19" s="1047"/>
      <c r="E19" s="1047"/>
      <c r="F19" s="1047"/>
      <c r="G19" s="1047"/>
      <c r="H19" s="1047"/>
      <c r="I19" s="1047"/>
      <c r="J19" s="120"/>
      <c r="K19" s="45"/>
      <c r="L19" s="45"/>
      <c r="V19" s="355"/>
    </row>
    <row r="20" spans="1:32" s="1139" customFormat="1">
      <c r="A20" s="1136"/>
      <c r="B20" s="1136"/>
      <c r="C20" s="1136"/>
      <c r="D20" s="1136"/>
      <c r="E20" s="1136"/>
      <c r="F20" s="1136"/>
      <c r="G20" s="1136"/>
      <c r="H20" s="1136"/>
      <c r="I20" s="1136"/>
      <c r="J20" s="120"/>
      <c r="K20" s="45"/>
      <c r="L20" s="45"/>
      <c r="V20" s="355"/>
    </row>
    <row r="21" spans="1:32" s="1139" customFormat="1">
      <c r="A21" s="1136"/>
      <c r="B21" s="1136"/>
      <c r="C21" s="1136"/>
      <c r="D21" s="1136"/>
      <c r="E21" s="1136"/>
      <c r="F21" s="1136"/>
      <c r="G21" s="1136"/>
      <c r="H21" s="1136"/>
      <c r="I21" s="1136"/>
      <c r="J21" s="120"/>
      <c r="K21" s="45"/>
      <c r="L21" s="45"/>
      <c r="V21" s="355"/>
    </row>
    <row r="22" spans="1:32" s="5" customFormat="1">
      <c r="A22" s="351"/>
      <c r="B22" s="351"/>
      <c r="C22" s="351"/>
      <c r="D22" s="351"/>
      <c r="E22" s="478"/>
      <c r="F22" s="1047"/>
      <c r="G22" s="1047"/>
      <c r="H22" s="1047"/>
      <c r="I22" s="1047"/>
      <c r="J22" s="120"/>
      <c r="K22" s="45"/>
      <c r="L22" s="45"/>
      <c r="R22" s="30"/>
      <c r="S22" s="20"/>
    </row>
    <row r="23" spans="1:32" s="5" customFormat="1">
      <c r="A23" s="351"/>
      <c r="B23" s="351"/>
      <c r="C23" s="351"/>
      <c r="D23" s="351"/>
      <c r="E23" s="478"/>
      <c r="F23" s="478"/>
      <c r="G23" s="478"/>
      <c r="H23" s="478"/>
      <c r="I23" s="478"/>
      <c r="J23" s="899"/>
      <c r="K23" s="7"/>
      <c r="L23" s="46"/>
      <c r="R23" s="30"/>
      <c r="S23" s="20"/>
    </row>
    <row r="24" spans="1:32" ht="13.5" customHeight="1">
      <c r="A24" s="1460" t="s">
        <v>1155</v>
      </c>
      <c r="B24" s="1460"/>
      <c r="C24" s="1460"/>
      <c r="D24" s="478"/>
      <c r="E24" s="478"/>
      <c r="F24" s="478"/>
      <c r="G24" s="478"/>
      <c r="H24" s="478"/>
      <c r="I24" s="478"/>
      <c r="J24" s="900"/>
      <c r="K24" s="70"/>
      <c r="L24" s="54"/>
      <c r="R24" s="30"/>
      <c r="S24" s="20"/>
      <c r="T24" s="5"/>
      <c r="U24" s="5"/>
      <c r="V24" s="5"/>
      <c r="W24" s="5"/>
      <c r="X24" s="5"/>
      <c r="Y24" s="5"/>
      <c r="Z24" s="5"/>
      <c r="AA24" s="5"/>
      <c r="AB24" s="5"/>
      <c r="AC24" s="5"/>
      <c r="AD24" s="5"/>
      <c r="AE24" s="5"/>
      <c r="AF24" s="5"/>
    </row>
    <row r="25" spans="1:32" ht="13.5" customHeight="1">
      <c r="A25" s="1460"/>
      <c r="B25" s="1460"/>
      <c r="C25" s="1460"/>
      <c r="D25" s="478"/>
      <c r="E25" s="478"/>
      <c r="F25" s="478"/>
      <c r="G25" s="478"/>
      <c r="H25" s="478"/>
      <c r="I25" s="478"/>
      <c r="J25" s="900"/>
      <c r="K25" s="70"/>
      <c r="L25" s="54"/>
      <c r="R25" s="30"/>
      <c r="S25" s="20"/>
      <c r="T25" s="5"/>
      <c r="U25" s="5"/>
      <c r="V25" s="5"/>
      <c r="W25" s="5"/>
      <c r="X25" s="5"/>
      <c r="Y25" s="5"/>
      <c r="Z25" s="5"/>
      <c r="AA25" s="5"/>
      <c r="AB25" s="5"/>
      <c r="AC25" s="5"/>
      <c r="AD25" s="5"/>
      <c r="AE25" s="5"/>
      <c r="AF25" s="5"/>
    </row>
    <row r="26" spans="1:32" ht="13.5" customHeight="1">
      <c r="A26" s="1589" t="s">
        <v>898</v>
      </c>
      <c r="B26" s="1589"/>
      <c r="C26" s="1589"/>
      <c r="D26" s="478"/>
      <c r="E26" s="478"/>
      <c r="F26" s="478"/>
      <c r="G26" s="478"/>
      <c r="H26" s="478"/>
      <c r="I26" s="478"/>
      <c r="J26" s="900"/>
      <c r="K26" s="70"/>
      <c r="L26" s="54"/>
      <c r="R26" s="30"/>
      <c r="S26" s="20"/>
      <c r="T26" s="5"/>
      <c r="U26" s="5"/>
      <c r="V26" s="5"/>
      <c r="W26" s="5"/>
      <c r="X26" s="5"/>
      <c r="Y26" s="5"/>
      <c r="Z26" s="5"/>
      <c r="AA26" s="5"/>
      <c r="AB26" s="5"/>
      <c r="AC26" s="5"/>
      <c r="AD26" s="5"/>
      <c r="AE26" s="5"/>
      <c r="AF26" s="5"/>
    </row>
    <row r="27" spans="1:32" ht="69.75" customHeight="1" thickBot="1">
      <c r="A27" s="967" t="s">
        <v>750</v>
      </c>
      <c r="B27" s="966" t="s">
        <v>899</v>
      </c>
      <c r="C27" s="966" t="s">
        <v>900</v>
      </c>
      <c r="D27" s="478"/>
      <c r="E27" s="478"/>
      <c r="F27" s="478"/>
      <c r="G27" s="478"/>
      <c r="H27" s="478"/>
      <c r="I27" s="478"/>
      <c r="J27" s="900"/>
      <c r="K27" s="70"/>
      <c r="L27" s="54"/>
      <c r="R27" s="30"/>
      <c r="S27" s="20"/>
      <c r="T27" s="5"/>
      <c r="U27" s="5"/>
      <c r="V27" s="5"/>
      <c r="W27" s="5"/>
      <c r="X27" s="5"/>
      <c r="Y27" s="5"/>
      <c r="Z27" s="5"/>
      <c r="AA27" s="5"/>
      <c r="AB27" s="5"/>
      <c r="AC27" s="5"/>
      <c r="AD27" s="5"/>
      <c r="AE27" s="5"/>
      <c r="AF27" s="5"/>
    </row>
    <row r="28" spans="1:32" ht="13.5" customHeight="1" thickTop="1">
      <c r="A28" s="496" t="s">
        <v>171</v>
      </c>
      <c r="B28" s="509">
        <v>17200</v>
      </c>
      <c r="C28" s="510">
        <v>293</v>
      </c>
      <c r="D28" s="478"/>
      <c r="E28" s="478"/>
      <c r="F28" s="478"/>
      <c r="G28" s="478"/>
      <c r="H28" s="478"/>
      <c r="I28" s="478"/>
      <c r="J28" s="900"/>
      <c r="K28" s="70"/>
      <c r="L28" s="54"/>
      <c r="R28" s="30"/>
      <c r="S28" s="20"/>
      <c r="T28" s="5"/>
      <c r="U28" s="5"/>
      <c r="V28" s="5"/>
      <c r="W28" s="5"/>
      <c r="X28" s="5"/>
      <c r="Y28" s="5"/>
      <c r="Z28" s="5"/>
      <c r="AA28" s="5"/>
      <c r="AB28" s="5"/>
      <c r="AC28" s="5"/>
      <c r="AD28" s="5"/>
      <c r="AE28" s="5"/>
      <c r="AF28" s="5"/>
    </row>
    <row r="29" spans="1:32" ht="13.5" customHeight="1" thickBot="1">
      <c r="A29" s="344" t="s">
        <v>901</v>
      </c>
      <c r="B29" s="511">
        <v>18201</v>
      </c>
      <c r="C29" s="512">
        <v>697</v>
      </c>
      <c r="D29" s="478"/>
      <c r="E29" s="478"/>
      <c r="F29" s="478"/>
      <c r="G29" s="478"/>
      <c r="H29" s="478"/>
      <c r="I29" s="478"/>
      <c r="J29" s="900"/>
      <c r="K29" s="70"/>
      <c r="L29" s="54"/>
      <c r="R29" s="30"/>
      <c r="S29" s="20"/>
      <c r="T29" s="5"/>
      <c r="U29" s="5"/>
      <c r="V29" s="5"/>
      <c r="W29" s="5"/>
      <c r="X29" s="5"/>
      <c r="Y29" s="5"/>
      <c r="Z29" s="5"/>
      <c r="AA29" s="5"/>
      <c r="AB29" s="5"/>
      <c r="AC29" s="5"/>
      <c r="AD29" s="5"/>
      <c r="AE29" s="5"/>
      <c r="AF29" s="5"/>
    </row>
    <row r="30" spans="1:32" s="783" customFormat="1" ht="13.5" customHeight="1">
      <c r="A30" s="324"/>
      <c r="B30" s="374"/>
      <c r="C30" s="952"/>
      <c r="D30" s="780"/>
      <c r="E30" s="780"/>
      <c r="F30" s="780"/>
      <c r="G30" s="780"/>
      <c r="H30" s="780"/>
      <c r="I30" s="780"/>
      <c r="J30" s="900"/>
      <c r="K30" s="895"/>
      <c r="L30" s="54"/>
      <c r="R30" s="30"/>
      <c r="S30" s="20"/>
      <c r="T30" s="5"/>
      <c r="U30" s="5"/>
      <c r="V30" s="5"/>
      <c r="W30" s="5"/>
      <c r="X30" s="5"/>
      <c r="Y30" s="5"/>
      <c r="Z30" s="5"/>
      <c r="AA30" s="5"/>
      <c r="AB30" s="5"/>
      <c r="AC30" s="5"/>
      <c r="AD30" s="5"/>
      <c r="AE30" s="5"/>
      <c r="AF30" s="5"/>
    </row>
    <row r="31" spans="1:32" ht="13.5" customHeight="1">
      <c r="A31" s="183" t="s">
        <v>902</v>
      </c>
      <c r="B31" s="478"/>
      <c r="C31" s="478"/>
      <c r="D31" s="478"/>
      <c r="E31" s="478"/>
      <c r="F31" s="478"/>
      <c r="G31" s="478"/>
      <c r="H31" s="478"/>
      <c r="I31" s="478"/>
      <c r="J31" s="900"/>
      <c r="K31" s="70"/>
      <c r="L31" s="54"/>
      <c r="R31" s="30"/>
      <c r="S31" s="20"/>
      <c r="T31" s="5"/>
      <c r="U31" s="5"/>
      <c r="V31" s="5"/>
      <c r="W31" s="5"/>
      <c r="X31" s="5"/>
      <c r="Y31" s="5"/>
      <c r="Z31" s="5"/>
      <c r="AA31" s="5"/>
      <c r="AB31" s="5"/>
      <c r="AC31" s="5"/>
      <c r="AD31" s="5"/>
      <c r="AE31" s="5"/>
      <c r="AF31" s="5"/>
    </row>
    <row r="32" spans="1:32" ht="13.5" customHeight="1">
      <c r="A32" s="477"/>
      <c r="B32" s="478"/>
      <c r="C32" s="478"/>
      <c r="D32" s="478"/>
      <c r="E32" s="478"/>
      <c r="F32" s="478"/>
      <c r="G32" s="478"/>
      <c r="H32" s="478"/>
      <c r="I32" s="478"/>
      <c r="J32" s="118"/>
      <c r="K32" s="69"/>
      <c r="L32" s="54"/>
      <c r="R32" s="30"/>
      <c r="S32" s="20"/>
      <c r="T32" s="5"/>
      <c r="U32" s="5"/>
      <c r="V32" s="5"/>
      <c r="W32" s="5"/>
      <c r="X32" s="5"/>
      <c r="Y32" s="5"/>
      <c r="Z32" s="5"/>
      <c r="AA32" s="5"/>
      <c r="AB32" s="5"/>
      <c r="AC32" s="5"/>
      <c r="AD32" s="5"/>
      <c r="AE32" s="5"/>
      <c r="AF32" s="5"/>
    </row>
    <row r="33" spans="1:32" s="783" customFormat="1" ht="13.5" customHeight="1">
      <c r="A33" s="775"/>
      <c r="B33" s="780"/>
      <c r="C33" s="780"/>
      <c r="D33" s="780"/>
      <c r="E33" s="780"/>
      <c r="F33" s="780"/>
      <c r="G33" s="780"/>
      <c r="H33" s="780"/>
      <c r="I33" s="780"/>
      <c r="J33" s="118"/>
      <c r="K33" s="69"/>
      <c r="L33" s="54"/>
      <c r="R33" s="30"/>
      <c r="S33" s="20"/>
      <c r="T33" s="5"/>
      <c r="U33" s="5"/>
      <c r="V33" s="5"/>
      <c r="W33" s="5"/>
      <c r="X33" s="5"/>
      <c r="Y33" s="5"/>
      <c r="Z33" s="5"/>
      <c r="AA33" s="5"/>
      <c r="AB33" s="5"/>
      <c r="AC33" s="5"/>
      <c r="AD33" s="5"/>
      <c r="AE33" s="5"/>
      <c r="AF33" s="5"/>
    </row>
    <row r="34" spans="1:32" s="5" customFormat="1">
      <c r="A34" s="481"/>
      <c r="B34" s="324"/>
      <c r="C34" s="475"/>
      <c r="D34" s="475"/>
      <c r="E34" s="37"/>
      <c r="F34" s="37"/>
      <c r="G34" s="37"/>
      <c r="H34" s="37"/>
      <c r="I34" s="37"/>
      <c r="J34" s="121"/>
      <c r="K34" s="47"/>
      <c r="L34" s="48"/>
      <c r="P34" s="19"/>
      <c r="Q34" s="29"/>
      <c r="R34" s="30"/>
      <c r="S34" s="20"/>
    </row>
    <row r="35" spans="1:32" s="958" customFormat="1" ht="38.25" customHeight="1">
      <c r="A35" s="1571" t="s">
        <v>903</v>
      </c>
      <c r="B35" s="1571"/>
      <c r="C35" s="1571"/>
      <c r="D35" s="772"/>
      <c r="E35" s="37"/>
      <c r="F35" s="37"/>
      <c r="G35" s="37"/>
      <c r="H35" s="37"/>
      <c r="I35" s="37"/>
      <c r="J35" s="121"/>
      <c r="K35" s="893"/>
      <c r="L35" s="48"/>
      <c r="P35" s="19"/>
      <c r="Q35" s="959"/>
      <c r="R35" s="960"/>
      <c r="S35" s="961"/>
    </row>
    <row r="36" spans="1:32" s="5" customFormat="1" ht="39" thickBot="1">
      <c r="A36" s="965" t="s">
        <v>904</v>
      </c>
      <c r="B36" s="965" t="s">
        <v>905</v>
      </c>
      <c r="C36" s="965" t="s">
        <v>906</v>
      </c>
      <c r="D36" s="37"/>
      <c r="E36" s="37"/>
      <c r="F36" s="37"/>
      <c r="G36" s="37"/>
      <c r="H36" s="37"/>
      <c r="I36" s="37"/>
      <c r="J36" s="121"/>
      <c r="K36" s="47"/>
      <c r="L36" s="48"/>
      <c r="P36" s="19"/>
      <c r="Q36" s="29"/>
      <c r="R36" s="30"/>
      <c r="S36" s="20"/>
    </row>
    <row r="37" spans="1:32" s="5" customFormat="1" ht="13.5" thickTop="1">
      <c r="A37" s="497">
        <v>1</v>
      </c>
      <c r="B37" s="1104">
        <v>9.7999999999999997E-3</v>
      </c>
      <c r="C37" s="1104">
        <v>1.1999999999999999E-3</v>
      </c>
      <c r="D37" s="37"/>
      <c r="E37" s="37"/>
      <c r="F37" s="37"/>
      <c r="G37" s="37"/>
      <c r="H37" s="37"/>
      <c r="I37" s="37"/>
      <c r="J37" s="121"/>
      <c r="K37" s="47"/>
      <c r="L37" s="48"/>
      <c r="P37" s="19"/>
      <c r="Q37" s="29"/>
      <c r="R37" s="30"/>
      <c r="S37" s="20"/>
    </row>
    <row r="38" spans="1:32" s="5" customFormat="1">
      <c r="A38" s="498">
        <v>2</v>
      </c>
      <c r="B38" s="1104">
        <v>1.5299999999999999E-2</v>
      </c>
      <c r="C38" s="1104">
        <v>2.2000000000000001E-3</v>
      </c>
      <c r="D38" s="37"/>
      <c r="E38" s="37"/>
      <c r="F38" s="37"/>
      <c r="G38" s="37"/>
      <c r="H38" s="37"/>
      <c r="I38" s="37"/>
      <c r="J38" s="121"/>
      <c r="K38" s="47"/>
      <c r="L38" s="48"/>
      <c r="P38" s="19"/>
      <c r="Q38" s="29"/>
      <c r="R38" s="30"/>
      <c r="S38" s="20"/>
    </row>
    <row r="39" spans="1:32" s="5" customFormat="1">
      <c r="A39" s="498" t="s">
        <v>907</v>
      </c>
      <c r="B39" s="1104">
        <v>2.24E-2</v>
      </c>
      <c r="C39" s="1104">
        <v>3.5000000000000001E-3</v>
      </c>
      <c r="D39" s="37"/>
      <c r="E39" s="37"/>
      <c r="F39" s="37"/>
      <c r="G39" s="37"/>
      <c r="H39" s="37"/>
      <c r="I39" s="37"/>
      <c r="J39" s="121"/>
      <c r="K39" s="47"/>
      <c r="L39" s="48"/>
      <c r="P39" s="19"/>
      <c r="Q39" s="29"/>
      <c r="R39" s="30"/>
      <c r="S39" s="20"/>
    </row>
    <row r="40" spans="1:32" s="5" customFormat="1">
      <c r="A40" s="498" t="s">
        <v>908</v>
      </c>
      <c r="B40" s="1104">
        <v>2.9100000000000001E-2</v>
      </c>
      <c r="C40" s="1104">
        <v>5.1999999999999998E-3</v>
      </c>
      <c r="D40" s="37"/>
      <c r="E40" s="37"/>
      <c r="F40" s="37"/>
      <c r="G40" s="37"/>
      <c r="H40" s="37"/>
      <c r="I40" s="37"/>
      <c r="J40" s="121"/>
      <c r="K40" s="47"/>
      <c r="L40" s="48"/>
      <c r="P40" s="19"/>
      <c r="Q40" s="29"/>
      <c r="R40" s="30"/>
      <c r="S40" s="20"/>
    </row>
    <row r="41" spans="1:32" s="5" customFormat="1">
      <c r="A41" s="498" t="s">
        <v>909</v>
      </c>
      <c r="B41" s="1104">
        <v>3.78E-2</v>
      </c>
      <c r="C41" s="1104">
        <v>7.7000000000000002E-3</v>
      </c>
      <c r="D41" s="37"/>
      <c r="E41" s="37"/>
      <c r="F41" s="37"/>
      <c r="G41" s="37"/>
      <c r="H41" s="37"/>
      <c r="I41" s="37"/>
      <c r="J41" s="121"/>
      <c r="K41" s="47"/>
      <c r="L41" s="48"/>
      <c r="P41" s="19"/>
      <c r="Q41" s="29"/>
      <c r="R41" s="30"/>
      <c r="S41" s="20"/>
    </row>
    <row r="42" spans="1:32" s="5" customFormat="1">
      <c r="A42" s="498" t="s">
        <v>910</v>
      </c>
      <c r="B42" s="1104">
        <v>4.4200000000000003E-2</v>
      </c>
      <c r="C42" s="1104">
        <v>1.0500000000000001E-2</v>
      </c>
      <c r="D42" s="37"/>
      <c r="E42" s="37"/>
      <c r="F42" s="37"/>
      <c r="G42" s="37"/>
      <c r="H42" s="37"/>
      <c r="I42" s="37"/>
      <c r="J42" s="121"/>
      <c r="K42" s="47"/>
      <c r="L42" s="48"/>
      <c r="P42" s="19"/>
      <c r="Q42" s="29"/>
      <c r="R42" s="30"/>
      <c r="S42" s="20"/>
    </row>
    <row r="43" spans="1:32" s="5" customFormat="1">
      <c r="A43" s="498" t="s">
        <v>911</v>
      </c>
      <c r="B43" s="1104">
        <v>4.9200000000000001E-2</v>
      </c>
      <c r="C43" s="1104">
        <v>1.3100000000000001E-2</v>
      </c>
      <c r="D43" s="37"/>
      <c r="E43" s="37"/>
      <c r="F43" s="37"/>
      <c r="G43" s="37"/>
      <c r="H43" s="37"/>
      <c r="I43" s="37"/>
      <c r="J43" s="121"/>
      <c r="K43" s="47"/>
      <c r="L43" s="48"/>
      <c r="P43" s="19"/>
      <c r="Q43" s="29"/>
      <c r="R43" s="30"/>
      <c r="S43" s="20"/>
    </row>
    <row r="44" spans="1:32" s="5" customFormat="1">
      <c r="A44" s="498" t="s">
        <v>912</v>
      </c>
      <c r="B44" s="1104">
        <v>5.2299999999999999E-2</v>
      </c>
      <c r="C44" s="1104">
        <v>1.49E-2</v>
      </c>
      <c r="D44" s="37"/>
      <c r="E44" s="37"/>
      <c r="F44" s="37"/>
      <c r="G44" s="37"/>
      <c r="H44" s="37"/>
      <c r="I44" s="37"/>
      <c r="J44" s="121"/>
      <c r="K44" s="47"/>
      <c r="L44" s="48"/>
      <c r="P44" s="19"/>
      <c r="Q44" s="29"/>
      <c r="R44" s="30"/>
      <c r="S44" s="20"/>
    </row>
    <row r="45" spans="1:32" s="5" customFormat="1">
      <c r="A45" s="498" t="s">
        <v>913</v>
      </c>
      <c r="B45" s="1104">
        <v>5.5300000000000002E-2</v>
      </c>
      <c r="C45" s="1104">
        <v>1.6799999999999999E-2</v>
      </c>
      <c r="D45" s="37"/>
      <c r="E45" s="37"/>
      <c r="F45" s="37"/>
      <c r="G45" s="37"/>
      <c r="H45" s="37"/>
      <c r="I45" s="37"/>
      <c r="J45" s="121"/>
      <c r="K45" s="47"/>
      <c r="L45" s="48"/>
      <c r="P45" s="19"/>
      <c r="Q45" s="29"/>
      <c r="R45" s="30"/>
      <c r="S45" s="20"/>
    </row>
    <row r="46" spans="1:32" s="5" customFormat="1">
      <c r="A46" s="498" t="s">
        <v>914</v>
      </c>
      <c r="B46" s="1104">
        <v>5.7599999999999998E-2</v>
      </c>
      <c r="C46" s="1104">
        <v>1.77E-2</v>
      </c>
      <c r="D46" s="37"/>
      <c r="E46" s="37"/>
      <c r="F46" s="37"/>
      <c r="G46" s="37"/>
      <c r="H46" s="37"/>
      <c r="I46" s="37"/>
      <c r="J46" s="121"/>
      <c r="K46" s="47"/>
      <c r="L46" s="48"/>
      <c r="P46" s="19"/>
      <c r="Q46" s="29"/>
      <c r="R46" s="30"/>
      <c r="S46" s="20"/>
    </row>
    <row r="47" spans="1:32" s="5" customFormat="1">
      <c r="A47" s="498" t="s">
        <v>915</v>
      </c>
      <c r="B47" s="1104">
        <v>5.8799999999999998E-2</v>
      </c>
      <c r="C47" s="1104">
        <v>1.83E-2</v>
      </c>
      <c r="D47" s="37"/>
      <c r="E47" s="37"/>
      <c r="F47" s="37"/>
      <c r="G47" s="37"/>
      <c r="H47" s="37"/>
      <c r="I47" s="37"/>
      <c r="J47" s="121"/>
      <c r="K47" s="47"/>
      <c r="L47" s="48"/>
      <c r="P47" s="19"/>
      <c r="Q47" s="29"/>
      <c r="R47" s="30"/>
      <c r="S47" s="20"/>
    </row>
    <row r="48" spans="1:32" s="5" customFormat="1" ht="13.5" thickBot="1">
      <c r="A48" s="499">
        <v>12</v>
      </c>
      <c r="B48" s="1105">
        <v>5.91E-2</v>
      </c>
      <c r="C48" s="1105">
        <v>1.84E-2</v>
      </c>
      <c r="D48" s="37"/>
      <c r="E48" s="37"/>
      <c r="F48" s="37"/>
      <c r="G48" s="37"/>
      <c r="H48" s="37"/>
      <c r="I48" s="37"/>
      <c r="J48" s="121"/>
      <c r="K48" s="47"/>
      <c r="L48" s="48"/>
      <c r="P48" s="19"/>
      <c r="Q48" s="29"/>
      <c r="R48" s="30"/>
      <c r="S48" s="20"/>
    </row>
    <row r="49" spans="1:19" s="5" customFormat="1">
      <c r="A49" s="498"/>
      <c r="B49" s="392"/>
      <c r="C49" s="392"/>
      <c r="D49" s="37"/>
      <c r="E49" s="37"/>
      <c r="F49" s="37"/>
      <c r="G49" s="37"/>
      <c r="H49" s="37"/>
      <c r="I49" s="37"/>
      <c r="J49" s="121"/>
      <c r="K49" s="893"/>
      <c r="L49" s="48"/>
      <c r="P49" s="19"/>
      <c r="Q49" s="29"/>
      <c r="R49" s="30"/>
      <c r="S49" s="20"/>
    </row>
    <row r="50" spans="1:19" s="5" customFormat="1">
      <c r="A50" s="183" t="s">
        <v>902</v>
      </c>
      <c r="B50" s="324"/>
      <c r="C50" s="475"/>
      <c r="D50" s="475"/>
      <c r="E50" s="37"/>
      <c r="F50" s="37"/>
      <c r="G50" s="37"/>
      <c r="H50" s="37"/>
      <c r="I50" s="37"/>
      <c r="J50" s="121"/>
      <c r="K50" s="47"/>
      <c r="L50" s="48"/>
      <c r="P50" s="19"/>
      <c r="Q50" s="29"/>
      <c r="R50" s="30"/>
      <c r="S50" s="20"/>
    </row>
    <row r="51" spans="1:19" s="5" customFormat="1" ht="13.5" customHeight="1">
      <c r="A51" s="500"/>
      <c r="B51" s="324"/>
      <c r="C51" s="475"/>
      <c r="D51" s="475"/>
      <c r="E51" s="37"/>
      <c r="F51" s="37"/>
      <c r="G51" s="37"/>
      <c r="H51" s="37"/>
      <c r="I51" s="37"/>
      <c r="J51" s="121"/>
      <c r="K51" s="47"/>
      <c r="L51"/>
      <c r="P51" s="19"/>
      <c r="Q51" s="29"/>
      <c r="R51" s="30"/>
      <c r="S51" s="20"/>
    </row>
    <row r="52" spans="1:19" s="5" customFormat="1" ht="13.5" customHeight="1">
      <c r="A52" s="500"/>
      <c r="B52" s="324"/>
      <c r="C52" s="772"/>
      <c r="D52" s="772"/>
      <c r="E52" s="37"/>
      <c r="F52" s="37"/>
      <c r="G52" s="37"/>
      <c r="H52" s="37"/>
      <c r="I52" s="37"/>
      <c r="J52" s="121"/>
      <c r="K52" s="893"/>
      <c r="L52" s="783"/>
      <c r="P52" s="19"/>
      <c r="Q52" s="29"/>
      <c r="R52" s="30"/>
      <c r="S52" s="20"/>
    </row>
    <row r="53" spans="1:19" s="5" customFormat="1" ht="13.5" customHeight="1">
      <c r="A53" s="500"/>
      <c r="B53" s="324"/>
      <c r="C53" s="475"/>
      <c r="D53" s="475"/>
      <c r="E53" s="37"/>
      <c r="F53" s="37"/>
      <c r="G53" s="37"/>
      <c r="H53" s="37"/>
      <c r="I53" s="37"/>
      <c r="J53" s="121"/>
      <c r="K53" s="47"/>
      <c r="L53"/>
      <c r="P53" s="19"/>
      <c r="Q53" s="29"/>
      <c r="R53" s="30"/>
      <c r="S53" s="20"/>
    </row>
    <row r="54" spans="1:19" s="5" customFormat="1" ht="27" customHeight="1">
      <c r="A54" s="1571" t="s">
        <v>916</v>
      </c>
      <c r="B54" s="1571"/>
      <c r="C54" s="1571"/>
      <c r="D54" s="475"/>
      <c r="E54" s="37"/>
      <c r="F54" s="37"/>
      <c r="G54" s="37"/>
      <c r="H54" s="37"/>
      <c r="I54" s="37"/>
      <c r="J54" s="121"/>
      <c r="K54" s="47"/>
      <c r="L54"/>
      <c r="P54" s="19"/>
      <c r="Q54" s="29"/>
      <c r="R54" s="30"/>
      <c r="S54" s="20"/>
    </row>
    <row r="55" spans="1:19" s="5" customFormat="1" ht="39" thickBot="1">
      <c r="A55" s="965" t="s">
        <v>917</v>
      </c>
      <c r="B55" s="965" t="s">
        <v>918</v>
      </c>
      <c r="C55" s="965" t="s">
        <v>919</v>
      </c>
      <c r="D55" s="37"/>
      <c r="E55" s="37"/>
      <c r="F55" s="37"/>
      <c r="G55" s="37"/>
      <c r="H55" s="37"/>
      <c r="I55" s="37"/>
      <c r="J55" s="121"/>
      <c r="K55" s="47"/>
      <c r="L55"/>
      <c r="P55" s="19"/>
      <c r="Q55" s="29"/>
      <c r="R55" s="30"/>
      <c r="S55" s="20"/>
    </row>
    <row r="56" spans="1:19" s="5" customFormat="1" ht="13.5" thickTop="1">
      <c r="A56" s="497">
        <v>1</v>
      </c>
      <c r="B56" s="1098">
        <v>4.3E-3</v>
      </c>
      <c r="C56" s="1099">
        <v>4.0000000000000002E-4</v>
      </c>
      <c r="D56" s="346"/>
      <c r="E56" s="345"/>
      <c r="F56" s="37"/>
      <c r="G56" s="37"/>
      <c r="H56" s="37"/>
      <c r="I56" s="37"/>
      <c r="J56" s="121"/>
      <c r="K56" s="47"/>
      <c r="L56"/>
      <c r="P56" s="19"/>
      <c r="Q56" s="29"/>
      <c r="R56" s="30"/>
      <c r="S56" s="20"/>
    </row>
    <row r="57" spans="1:19" s="5" customFormat="1">
      <c r="A57" s="498">
        <v>2</v>
      </c>
      <c r="B57" s="1098">
        <v>5.1000000000000004E-3</v>
      </c>
      <c r="C57" s="1099">
        <v>8.0000000000000004E-4</v>
      </c>
      <c r="D57" s="346"/>
      <c r="E57" s="345"/>
      <c r="F57" s="37"/>
      <c r="G57" s="37"/>
      <c r="H57" s="37"/>
      <c r="I57" s="37"/>
      <c r="J57" s="121"/>
      <c r="K57" s="47"/>
      <c r="L57"/>
      <c r="P57" s="19"/>
      <c r="Q57" s="29"/>
      <c r="R57" s="30"/>
      <c r="S57" s="20"/>
    </row>
    <row r="58" spans="1:19" s="5" customFormat="1">
      <c r="A58" s="498" t="s">
        <v>907</v>
      </c>
      <c r="B58" s="1098">
        <v>3.8999999999999998E-3</v>
      </c>
      <c r="C58" s="1099">
        <v>5.0000000000000001E-4</v>
      </c>
      <c r="D58" s="346"/>
      <c r="E58" s="345"/>
      <c r="F58" s="37"/>
      <c r="G58" s="37"/>
      <c r="H58" s="37"/>
      <c r="I58" s="37"/>
      <c r="J58" s="121"/>
      <c r="K58" s="47"/>
      <c r="L58"/>
      <c r="P58" s="19"/>
      <c r="Q58" s="29"/>
      <c r="R58" s="30"/>
      <c r="S58" s="20"/>
    </row>
    <row r="59" spans="1:19" s="5" customFormat="1">
      <c r="A59" s="498" t="s">
        <v>908</v>
      </c>
      <c r="B59" s="1098">
        <v>4.4000000000000003E-3</v>
      </c>
      <c r="C59" s="1099">
        <v>5.9999999999999995E-4</v>
      </c>
      <c r="D59" s="346"/>
      <c r="E59" s="345"/>
      <c r="F59" s="37"/>
      <c r="G59" s="37"/>
      <c r="H59" s="37"/>
      <c r="I59" s="37"/>
      <c r="J59" s="121"/>
      <c r="K59" s="47"/>
      <c r="L59"/>
      <c r="P59" s="19"/>
      <c r="Q59" s="29"/>
      <c r="R59" s="30"/>
      <c r="S59" s="20"/>
    </row>
    <row r="60" spans="1:19" s="5" customFormat="1">
      <c r="A60" s="498" t="s">
        <v>909</v>
      </c>
      <c r="B60" s="1098">
        <v>4.5999999999999999E-3</v>
      </c>
      <c r="C60" s="1099">
        <v>5.0000000000000001E-4</v>
      </c>
      <c r="D60" s="346"/>
      <c r="E60" s="345"/>
      <c r="F60" s="37"/>
      <c r="G60" s="37"/>
      <c r="H60" s="37"/>
      <c r="I60" s="37"/>
      <c r="J60" s="121"/>
      <c r="K60" s="47"/>
      <c r="L60"/>
      <c r="P60" s="19"/>
      <c r="Q60" s="29"/>
      <c r="R60" s="30"/>
      <c r="S60" s="20"/>
    </row>
    <row r="61" spans="1:19" s="5" customFormat="1">
      <c r="A61" s="498" t="s">
        <v>910</v>
      </c>
      <c r="B61" s="1098">
        <v>5.1999999999999998E-3</v>
      </c>
      <c r="C61" s="1099">
        <v>6.9999999999999999E-4</v>
      </c>
      <c r="D61" s="346"/>
      <c r="E61" s="345"/>
      <c r="F61" s="37"/>
      <c r="G61" s="37"/>
      <c r="H61" s="37"/>
      <c r="I61" s="37"/>
      <c r="J61" s="121"/>
      <c r="K61" s="47"/>
      <c r="L61"/>
      <c r="P61" s="19"/>
      <c r="Q61" s="29"/>
      <c r="R61" s="30"/>
      <c r="S61" s="20"/>
    </row>
    <row r="62" spans="1:19" s="5" customFormat="1" ht="13.5" thickBot="1">
      <c r="A62" s="499" t="s">
        <v>69</v>
      </c>
      <c r="B62" s="1100">
        <f>SUM(B56:B61)</f>
        <v>2.75E-2</v>
      </c>
      <c r="C62" s="1100">
        <f>SUM(C56:C61)</f>
        <v>3.5000000000000001E-3</v>
      </c>
      <c r="D62" s="346"/>
      <c r="E62" s="345"/>
      <c r="F62" s="37"/>
      <c r="G62" s="37"/>
      <c r="H62" s="37"/>
      <c r="I62" s="37"/>
      <c r="J62" s="121"/>
      <c r="K62" s="47"/>
      <c r="L62"/>
      <c r="P62" s="19"/>
      <c r="Q62" s="29"/>
      <c r="R62" s="30"/>
      <c r="S62" s="20"/>
    </row>
    <row r="63" spans="1:19" s="5" customFormat="1">
      <c r="A63" s="498"/>
      <c r="B63" s="501"/>
      <c r="C63" s="501"/>
      <c r="D63" s="346"/>
      <c r="E63" s="345"/>
      <c r="F63" s="37"/>
      <c r="G63" s="37"/>
      <c r="H63" s="37"/>
      <c r="I63" s="37"/>
      <c r="J63" s="121"/>
      <c r="K63" s="893"/>
      <c r="L63" s="783"/>
      <c r="P63" s="19"/>
      <c r="Q63" s="29"/>
      <c r="R63" s="30"/>
      <c r="S63" s="20"/>
    </row>
    <row r="64" spans="1:19" s="5" customFormat="1">
      <c r="A64" s="183" t="s">
        <v>902</v>
      </c>
      <c r="B64" s="324"/>
      <c r="C64" s="475"/>
      <c r="D64" s="475"/>
      <c r="E64" s="37"/>
      <c r="F64" s="37"/>
      <c r="G64" s="37"/>
      <c r="H64" s="37"/>
      <c r="I64" s="37"/>
      <c r="J64" s="121"/>
      <c r="K64" s="47"/>
      <c r="L64" s="48"/>
      <c r="P64" s="19"/>
      <c r="Q64" s="29"/>
    </row>
    <row r="65" spans="1:19" s="5" customFormat="1" ht="13.5" customHeight="1">
      <c r="A65" s="481"/>
      <c r="B65" s="324"/>
      <c r="C65" s="475"/>
      <c r="D65" s="475"/>
      <c r="E65" s="37"/>
      <c r="F65" s="37"/>
      <c r="G65" s="37"/>
      <c r="H65" s="37"/>
      <c r="I65" s="37"/>
      <c r="J65" s="121"/>
      <c r="K65" s="47"/>
      <c r="L65" s="48"/>
      <c r="P65" s="19"/>
      <c r="Q65" s="29"/>
    </row>
    <row r="66" spans="1:19" s="5" customFormat="1" ht="13.5" customHeight="1">
      <c r="A66" s="481"/>
      <c r="B66" s="324"/>
      <c r="C66" s="475"/>
      <c r="D66" s="475"/>
      <c r="E66" s="37"/>
      <c r="F66" s="37"/>
      <c r="G66" s="37"/>
      <c r="H66" s="37"/>
      <c r="I66" s="37"/>
      <c r="J66" s="121"/>
      <c r="K66" s="47"/>
      <c r="L66" s="48"/>
      <c r="P66" s="19"/>
      <c r="Q66" s="29"/>
    </row>
    <row r="67" spans="1:19" s="5" customFormat="1" ht="13.5" customHeight="1">
      <c r="A67" s="481"/>
      <c r="B67" s="324"/>
      <c r="C67" s="475"/>
      <c r="D67" s="475"/>
      <c r="E67" s="37"/>
      <c r="F67" s="37"/>
      <c r="G67" s="37"/>
      <c r="H67" s="37"/>
      <c r="I67" s="37"/>
      <c r="J67" s="121"/>
      <c r="K67" s="47"/>
      <c r="L67" s="48"/>
      <c r="P67" s="19"/>
      <c r="Q67" s="29"/>
    </row>
    <row r="68" spans="1:19" s="5" customFormat="1" ht="13.5" customHeight="1">
      <c r="A68" s="479" t="s">
        <v>1040</v>
      </c>
      <c r="B68" s="324"/>
      <c r="C68" s="475"/>
      <c r="D68" s="475"/>
      <c r="E68" s="37"/>
      <c r="F68" s="37"/>
      <c r="G68" s="37"/>
      <c r="H68" s="37"/>
      <c r="I68" s="37"/>
      <c r="J68" s="121"/>
      <c r="K68" s="47"/>
      <c r="L68" s="48"/>
      <c r="P68" s="19"/>
      <c r="Q68" s="29"/>
      <c r="R68" s="30"/>
      <c r="S68" s="20"/>
    </row>
    <row r="69" spans="1:19" s="5" customFormat="1" ht="39" thickBot="1">
      <c r="A69" s="966"/>
      <c r="B69" s="965" t="s">
        <v>918</v>
      </c>
      <c r="C69" s="965" t="s">
        <v>919</v>
      </c>
      <c r="D69" s="37"/>
      <c r="E69" s="37"/>
      <c r="F69" s="37"/>
      <c r="G69" s="37"/>
      <c r="H69" s="37"/>
      <c r="I69" s="37"/>
      <c r="J69" s="121"/>
      <c r="K69" s="47"/>
      <c r="L69" s="48"/>
      <c r="P69" s="19"/>
      <c r="Q69" s="29"/>
      <c r="R69" s="30"/>
      <c r="S69" s="20"/>
    </row>
    <row r="70" spans="1:19" s="5" customFormat="1" ht="14.25" thickTop="1" thickBot="1">
      <c r="A70" s="502" t="s">
        <v>761</v>
      </c>
      <c r="B70" s="1094">
        <v>0.65</v>
      </c>
      <c r="C70" s="1094">
        <v>0.76</v>
      </c>
      <c r="D70" s="37"/>
      <c r="E70" s="37"/>
      <c r="F70" s="37"/>
      <c r="G70" s="37"/>
      <c r="H70" s="37"/>
      <c r="I70" s="37"/>
      <c r="J70" s="121"/>
      <c r="K70" s="47"/>
      <c r="L70" s="48"/>
      <c r="P70" s="19"/>
      <c r="Q70" s="29"/>
      <c r="R70" s="30"/>
      <c r="S70" s="20"/>
    </row>
    <row r="71" spans="1:19" s="5" customFormat="1" ht="13.5" thickBot="1">
      <c r="A71" s="502" t="s">
        <v>760</v>
      </c>
      <c r="B71" s="1094">
        <v>0.22</v>
      </c>
      <c r="C71" s="1095">
        <v>0.15</v>
      </c>
      <c r="D71" s="37"/>
      <c r="E71" s="37"/>
      <c r="F71" s="37"/>
      <c r="G71" s="37"/>
      <c r="H71" s="37"/>
      <c r="I71" s="37"/>
      <c r="J71" s="121"/>
      <c r="K71" s="47"/>
      <c r="L71" s="48"/>
      <c r="P71" s="19"/>
      <c r="Q71" s="29"/>
    </row>
    <row r="72" spans="1:19" s="5" customFormat="1" ht="13.5" thickBot="1">
      <c r="A72" s="502" t="s">
        <v>920</v>
      </c>
      <c r="B72" s="1094">
        <v>0.1</v>
      </c>
      <c r="C72" s="1095">
        <v>7.0000000000000007E-2</v>
      </c>
      <c r="D72" s="37"/>
      <c r="E72" s="37"/>
      <c r="F72" s="37"/>
      <c r="G72" s="37"/>
      <c r="H72" s="37"/>
      <c r="I72" s="37"/>
      <c r="J72" s="121"/>
      <c r="K72" s="47"/>
      <c r="L72" s="48"/>
      <c r="P72" s="19"/>
      <c r="Q72" s="29"/>
    </row>
    <row r="73" spans="1:19" s="5" customFormat="1" ht="13.5" thickBot="1">
      <c r="A73" s="503" t="s">
        <v>921</v>
      </c>
      <c r="B73" s="1096">
        <v>0.03</v>
      </c>
      <c r="C73" s="1097">
        <v>0.02</v>
      </c>
      <c r="D73" s="37"/>
      <c r="E73" s="37"/>
      <c r="F73" s="37"/>
      <c r="G73" s="37"/>
      <c r="H73" s="37"/>
      <c r="I73" s="37"/>
      <c r="J73" s="121"/>
      <c r="K73" s="47"/>
      <c r="L73" s="48"/>
      <c r="P73" s="19"/>
      <c r="Q73" s="29"/>
    </row>
    <row r="74" spans="1:19" s="5" customFormat="1">
      <c r="A74" s="962"/>
      <c r="B74" s="963"/>
      <c r="C74" s="964"/>
      <c r="D74" s="37"/>
      <c r="E74" s="37"/>
      <c r="F74" s="37"/>
      <c r="G74" s="37"/>
      <c r="H74" s="37"/>
      <c r="I74" s="37"/>
      <c r="J74" s="121"/>
      <c r="K74" s="893"/>
      <c r="L74" s="48"/>
      <c r="P74" s="19"/>
      <c r="Q74" s="29"/>
    </row>
    <row r="75" spans="1:19" s="5" customFormat="1">
      <c r="A75" s="183" t="s">
        <v>902</v>
      </c>
      <c r="B75" s="324"/>
      <c r="C75" s="475"/>
      <c r="D75" s="475"/>
      <c r="E75" s="37"/>
      <c r="F75" s="37"/>
      <c r="G75" s="37"/>
      <c r="H75" s="37"/>
      <c r="I75" s="37"/>
      <c r="J75" s="121"/>
      <c r="K75" s="47"/>
      <c r="L75" s="48"/>
      <c r="P75" s="19"/>
      <c r="Q75" s="29"/>
    </row>
    <row r="76" spans="1:19" s="5" customFormat="1" ht="13.5" customHeight="1">
      <c r="A76" s="482"/>
      <c r="B76" s="324"/>
      <c r="C76" s="475"/>
      <c r="D76" s="475"/>
      <c r="E76" s="37"/>
      <c r="F76" s="37"/>
      <c r="G76" s="37"/>
      <c r="H76" s="37"/>
      <c r="I76" s="37"/>
      <c r="J76" s="121"/>
      <c r="K76" s="47"/>
      <c r="L76" s="48"/>
      <c r="P76" s="19"/>
      <c r="Q76" s="29"/>
    </row>
    <row r="77" spans="1:19" s="5" customFormat="1" ht="13.5" customHeight="1">
      <c r="A77" s="482"/>
      <c r="B77" s="324"/>
      <c r="C77" s="475"/>
      <c r="D77" s="475"/>
      <c r="E77" s="37"/>
      <c r="F77" s="37"/>
      <c r="G77" s="37"/>
      <c r="H77" s="37"/>
      <c r="I77" s="37"/>
      <c r="J77" s="121"/>
      <c r="K77" s="47"/>
      <c r="L77" s="48"/>
      <c r="P77" s="19"/>
      <c r="Q77" s="29"/>
    </row>
    <row r="78" spans="1:19" s="5" customFormat="1" ht="13.5" customHeight="1">
      <c r="A78" s="482"/>
      <c r="B78" s="324"/>
      <c r="C78" s="475"/>
      <c r="D78" s="475"/>
      <c r="E78" s="37"/>
      <c r="F78" s="37"/>
      <c r="G78" s="37"/>
      <c r="H78" s="37"/>
      <c r="I78" s="37"/>
      <c r="J78" s="121"/>
      <c r="K78" s="47"/>
      <c r="L78" s="48"/>
      <c r="P78" s="19"/>
      <c r="Q78" s="29"/>
    </row>
    <row r="79" spans="1:19" s="5" customFormat="1" ht="13.5" customHeight="1">
      <c r="A79" s="1571" t="s">
        <v>1093</v>
      </c>
      <c r="B79" s="1571"/>
      <c r="C79" s="1571"/>
      <c r="D79" s="475"/>
      <c r="E79" s="37"/>
      <c r="F79" s="37"/>
      <c r="G79" s="37"/>
      <c r="H79" s="37"/>
      <c r="I79" s="37"/>
      <c r="J79" s="121"/>
      <c r="K79" s="47"/>
      <c r="L79" s="48"/>
      <c r="P79" s="19"/>
      <c r="Q79" s="29"/>
    </row>
    <row r="80" spans="1:19" s="5" customFormat="1" ht="26.25" thickBot="1">
      <c r="A80" s="965" t="s">
        <v>922</v>
      </c>
      <c r="B80" s="965" t="s">
        <v>923</v>
      </c>
      <c r="C80" s="965" t="s">
        <v>924</v>
      </c>
      <c r="D80" s="475"/>
      <c r="E80" s="37"/>
      <c r="F80" s="37"/>
      <c r="G80" s="37"/>
      <c r="H80" s="37"/>
      <c r="I80" s="37"/>
      <c r="J80" s="121"/>
      <c r="K80" s="47"/>
      <c r="L80" s="48"/>
      <c r="P80" s="19"/>
      <c r="Q80" s="29"/>
    </row>
    <row r="81" spans="1:17" s="5" customFormat="1" ht="13.5" thickTop="1">
      <c r="A81" s="184" t="s">
        <v>925</v>
      </c>
      <c r="B81" s="504">
        <v>0.38200000000000001</v>
      </c>
      <c r="C81" s="505">
        <v>0.1111</v>
      </c>
      <c r="D81" s="475"/>
      <c r="E81" s="37"/>
      <c r="F81" s="37"/>
      <c r="G81" s="37"/>
      <c r="H81" s="37"/>
      <c r="I81" s="37"/>
      <c r="J81" s="121"/>
      <c r="K81" s="47"/>
      <c r="L81" s="48"/>
      <c r="P81" s="19"/>
      <c r="Q81" s="29"/>
    </row>
    <row r="82" spans="1:17" s="5" customFormat="1">
      <c r="A82" s="184" t="s">
        <v>926</v>
      </c>
      <c r="B82" s="504">
        <v>0.34300000000000003</v>
      </c>
      <c r="C82" s="505">
        <v>6.7400000000000002E-2</v>
      </c>
      <c r="D82" s="475"/>
      <c r="E82" s="37"/>
      <c r="F82" s="37"/>
      <c r="G82" s="37"/>
      <c r="H82" s="37"/>
      <c r="I82" s="37"/>
      <c r="J82" s="121"/>
      <c r="K82" s="47"/>
      <c r="L82" s="48"/>
      <c r="P82" s="19"/>
      <c r="Q82" s="29"/>
    </row>
    <row r="83" spans="1:17" s="5" customFormat="1">
      <c r="A83" s="184" t="s">
        <v>927</v>
      </c>
      <c r="B83" s="504">
        <v>0.2392</v>
      </c>
      <c r="C83" s="505">
        <v>0.16869999999999999</v>
      </c>
      <c r="D83" s="475"/>
      <c r="E83" s="37"/>
      <c r="F83" s="37"/>
      <c r="G83" s="37"/>
      <c r="H83" s="37"/>
      <c r="I83" s="37"/>
      <c r="J83" s="121"/>
      <c r="K83" s="47"/>
      <c r="L83" s="48"/>
      <c r="P83" s="19"/>
      <c r="Q83" s="29"/>
    </row>
    <row r="84" spans="1:17" s="5" customFormat="1">
      <c r="A84" s="184" t="s">
        <v>928</v>
      </c>
      <c r="B84" s="504">
        <v>0.16139999999999999</v>
      </c>
      <c r="C84" s="505">
        <v>0.1923</v>
      </c>
      <c r="D84" s="475"/>
      <c r="E84" s="37"/>
      <c r="F84" s="37"/>
      <c r="G84" s="37"/>
      <c r="H84" s="37"/>
      <c r="I84" s="37"/>
      <c r="J84" s="121"/>
      <c r="K84" s="47"/>
      <c r="L84" s="48"/>
      <c r="P84" s="19"/>
      <c r="Q84" s="29"/>
    </row>
    <row r="85" spans="1:17" s="5" customFormat="1">
      <c r="A85" s="184" t="s">
        <v>929</v>
      </c>
      <c r="B85" s="504">
        <v>0.1229</v>
      </c>
      <c r="C85" s="505">
        <v>0.1512</v>
      </c>
      <c r="D85" s="475"/>
      <c r="E85" s="37"/>
      <c r="F85" s="37"/>
      <c r="G85" s="37"/>
      <c r="H85" s="37"/>
      <c r="I85" s="37"/>
      <c r="J85" s="121"/>
      <c r="K85" s="47"/>
      <c r="L85" s="48"/>
      <c r="P85" s="19"/>
      <c r="Q85" s="29"/>
    </row>
    <row r="86" spans="1:17" s="5" customFormat="1">
      <c r="A86" s="184" t="s">
        <v>930</v>
      </c>
      <c r="B86" s="504">
        <v>0.1956</v>
      </c>
      <c r="C86" s="505">
        <v>4.0800000000000003E-2</v>
      </c>
      <c r="D86" s="475"/>
      <c r="E86" s="37"/>
      <c r="F86" s="37"/>
      <c r="G86" s="37"/>
      <c r="H86" s="37"/>
      <c r="I86" s="37"/>
      <c r="J86" s="121"/>
      <c r="K86" s="47"/>
      <c r="L86" s="48"/>
      <c r="P86" s="19"/>
      <c r="Q86" s="29"/>
    </row>
    <row r="87" spans="1:17" s="5" customFormat="1">
      <c r="A87" s="184" t="s">
        <v>931</v>
      </c>
      <c r="B87" s="504">
        <v>0.18959999999999999</v>
      </c>
      <c r="C87" s="505">
        <v>4.02E-2</v>
      </c>
      <c r="D87" s="475"/>
      <c r="E87" s="37"/>
      <c r="F87" s="37"/>
      <c r="G87" s="37"/>
      <c r="H87" s="37"/>
      <c r="I87" s="37"/>
      <c r="J87" s="121"/>
      <c r="K87" s="47"/>
      <c r="L87" s="48"/>
      <c r="P87" s="19"/>
      <c r="Q87" s="29"/>
    </row>
    <row r="88" spans="1:17" s="5" customFormat="1">
      <c r="A88" s="184" t="s">
        <v>932</v>
      </c>
      <c r="B88" s="504">
        <v>0.1502</v>
      </c>
      <c r="C88" s="505">
        <v>6.59E-2</v>
      </c>
      <c r="D88" s="475"/>
      <c r="E88" s="37"/>
      <c r="F88" s="37"/>
      <c r="G88" s="37"/>
      <c r="H88" s="37"/>
      <c r="I88" s="37"/>
      <c r="J88" s="121"/>
      <c r="K88" s="47"/>
      <c r="L88" s="48"/>
      <c r="P88" s="19"/>
      <c r="Q88" s="29"/>
    </row>
    <row r="89" spans="1:17" s="5" customFormat="1">
      <c r="A89" s="184" t="s">
        <v>933</v>
      </c>
      <c r="B89" s="504">
        <v>0.15770000000000001</v>
      </c>
      <c r="C89" s="505">
        <v>5.7299999999999997E-2</v>
      </c>
      <c r="D89" s="475"/>
      <c r="E89" s="37"/>
      <c r="F89" s="37"/>
      <c r="G89" s="37"/>
      <c r="H89" s="37"/>
      <c r="I89" s="37"/>
      <c r="J89" s="121"/>
      <c r="K89" s="47"/>
      <c r="L89" s="48"/>
      <c r="P89" s="19"/>
      <c r="Q89" s="29"/>
    </row>
    <row r="90" spans="1:17" s="5" customFormat="1" ht="13.5" thickBot="1">
      <c r="A90" s="499" t="s">
        <v>934</v>
      </c>
      <c r="B90" s="506">
        <v>0.12939999999999999</v>
      </c>
      <c r="C90" s="506">
        <v>5.3999999999999999E-2</v>
      </c>
      <c r="D90" s="475"/>
      <c r="E90" s="37"/>
      <c r="F90" s="37"/>
      <c r="G90" s="37"/>
      <c r="H90" s="37"/>
      <c r="I90" s="37"/>
      <c r="J90" s="121"/>
      <c r="K90" s="47"/>
      <c r="L90" s="48"/>
      <c r="P90" s="19"/>
      <c r="Q90" s="29"/>
    </row>
    <row r="91" spans="1:17" s="5" customFormat="1">
      <c r="A91" s="498"/>
      <c r="B91" s="504"/>
      <c r="C91" s="504"/>
      <c r="D91" s="772"/>
      <c r="E91" s="37"/>
      <c r="F91" s="37"/>
      <c r="G91" s="37"/>
      <c r="H91" s="37"/>
      <c r="I91" s="37"/>
      <c r="J91" s="121"/>
      <c r="K91" s="893"/>
      <c r="L91" s="48"/>
      <c r="P91" s="19"/>
      <c r="Q91" s="29"/>
    </row>
    <row r="92" spans="1:17" s="5" customFormat="1">
      <c r="A92" s="183" t="s">
        <v>902</v>
      </c>
      <c r="B92" s="324"/>
      <c r="C92" s="475"/>
      <c r="D92" s="475"/>
      <c r="E92" s="37"/>
      <c r="F92" s="37"/>
      <c r="G92" s="37"/>
      <c r="H92" s="37"/>
      <c r="I92" s="37"/>
      <c r="J92" s="121"/>
      <c r="K92" s="47"/>
      <c r="L92" s="48"/>
      <c r="P92" s="19"/>
      <c r="Q92" s="29"/>
    </row>
    <row r="93" spans="1:17" s="5" customFormat="1">
      <c r="A93" s="79" t="s">
        <v>1092</v>
      </c>
      <c r="B93" s="324"/>
      <c r="C93" s="772"/>
      <c r="D93" s="772"/>
      <c r="E93" s="37"/>
      <c r="F93" s="37"/>
      <c r="G93" s="37"/>
      <c r="H93" s="37"/>
      <c r="I93" s="37"/>
      <c r="J93" s="121"/>
      <c r="K93" s="893"/>
      <c r="L93" s="48"/>
      <c r="P93" s="19"/>
      <c r="Q93" s="29"/>
    </row>
    <row r="94" spans="1:17" s="5" customFormat="1">
      <c r="A94" s="183"/>
      <c r="B94" s="324"/>
      <c r="C94" s="772"/>
      <c r="D94" s="772"/>
      <c r="E94" s="37"/>
      <c r="F94" s="37"/>
      <c r="G94" s="37"/>
      <c r="H94" s="37"/>
      <c r="I94" s="37"/>
      <c r="J94" s="121"/>
      <c r="K94" s="893"/>
      <c r="L94" s="48"/>
      <c r="P94" s="19"/>
      <c r="Q94" s="29"/>
    </row>
    <row r="95" spans="1:17" s="5" customFormat="1">
      <c r="A95" s="183"/>
      <c r="B95" s="324"/>
      <c r="C95" s="772"/>
      <c r="D95" s="772"/>
      <c r="E95" s="37"/>
      <c r="F95" s="37"/>
      <c r="G95" s="37"/>
      <c r="H95" s="37"/>
      <c r="I95" s="37"/>
      <c r="J95" s="121"/>
      <c r="K95" s="893"/>
      <c r="L95" s="48"/>
      <c r="P95" s="19"/>
      <c r="Q95" s="29"/>
    </row>
    <row r="96" spans="1:17" s="5" customFormat="1">
      <c r="A96" s="482"/>
      <c r="B96" s="324"/>
      <c r="C96" s="475"/>
      <c r="D96" s="475"/>
      <c r="E96" s="37"/>
      <c r="F96" s="37"/>
      <c r="G96" s="37"/>
      <c r="H96" s="37"/>
      <c r="I96" s="37"/>
      <c r="J96" s="121"/>
      <c r="K96" s="47"/>
      <c r="L96" s="48"/>
      <c r="P96" s="19"/>
      <c r="Q96" s="29"/>
    </row>
    <row r="97" spans="1:17" s="5" customFormat="1" ht="25.5" customHeight="1">
      <c r="A97" s="1571" t="s">
        <v>1094</v>
      </c>
      <c r="B97" s="1571"/>
      <c r="C97" s="475"/>
      <c r="D97" s="475"/>
      <c r="E97" s="37"/>
      <c r="F97" s="37"/>
      <c r="G97" s="37"/>
      <c r="H97" s="37"/>
      <c r="I97" s="37"/>
      <c r="J97" s="121"/>
      <c r="K97" s="47"/>
      <c r="L97" s="48"/>
      <c r="P97" s="19"/>
      <c r="Q97" s="29"/>
    </row>
    <row r="98" spans="1:17" s="5" customFormat="1" ht="26.25" thickBot="1">
      <c r="A98" s="965" t="s">
        <v>935</v>
      </c>
      <c r="B98" s="965" t="s">
        <v>936</v>
      </c>
      <c r="C98" s="37"/>
      <c r="D98" s="37"/>
      <c r="E98" s="37"/>
      <c r="F98" s="37"/>
      <c r="G98" s="37"/>
      <c r="H98" s="37"/>
      <c r="I98" s="37"/>
      <c r="J98" s="121"/>
      <c r="K98" s="47"/>
      <c r="L98" s="48"/>
      <c r="P98" s="19"/>
      <c r="Q98" s="29"/>
    </row>
    <row r="99" spans="1:17" s="5" customFormat="1" ht="13.5" thickTop="1">
      <c r="A99" s="184" t="s">
        <v>937</v>
      </c>
      <c r="B99" s="504">
        <v>0.13</v>
      </c>
      <c r="C99" s="37"/>
      <c r="D99" s="37"/>
      <c r="E99" s="37"/>
      <c r="F99" s="37"/>
      <c r="G99" s="37"/>
      <c r="H99" s="37"/>
      <c r="I99" s="37"/>
      <c r="J99" s="121"/>
      <c r="K99" s="47"/>
      <c r="L99" s="48"/>
      <c r="P99" s="19"/>
      <c r="Q99" s="29"/>
    </row>
    <row r="100" spans="1:17" s="5" customFormat="1">
      <c r="A100" s="184" t="s">
        <v>938</v>
      </c>
      <c r="B100" s="504">
        <v>0.11</v>
      </c>
      <c r="C100" s="37"/>
      <c r="D100" s="37"/>
      <c r="E100" s="37"/>
      <c r="F100" s="37"/>
      <c r="G100" s="37"/>
      <c r="H100" s="37"/>
      <c r="I100" s="37"/>
      <c r="J100" s="121"/>
      <c r="K100" s="47"/>
      <c r="L100" s="48"/>
      <c r="P100" s="19"/>
      <c r="Q100" s="29"/>
    </row>
    <row r="101" spans="1:17" s="5" customFormat="1">
      <c r="A101" s="184" t="s">
        <v>928</v>
      </c>
      <c r="B101" s="504">
        <v>0.1</v>
      </c>
      <c r="C101" s="37"/>
      <c r="D101" s="37"/>
      <c r="E101" s="37"/>
      <c r="F101" s="37"/>
      <c r="G101" s="37"/>
      <c r="H101" s="37"/>
      <c r="I101" s="37"/>
      <c r="J101" s="121"/>
      <c r="K101" s="47"/>
      <c r="L101" s="48"/>
      <c r="P101" s="19"/>
      <c r="Q101" s="29"/>
    </row>
    <row r="102" spans="1:17" s="5" customFormat="1">
      <c r="A102" s="184" t="s">
        <v>929</v>
      </c>
      <c r="B102" s="504">
        <v>7.0000000000000007E-2</v>
      </c>
      <c r="C102" s="37"/>
      <c r="D102" s="37"/>
      <c r="E102" s="37"/>
      <c r="F102" s="37"/>
      <c r="G102" s="37"/>
      <c r="H102" s="37"/>
      <c r="I102" s="37"/>
      <c r="J102" s="121"/>
      <c r="K102" s="47"/>
      <c r="L102" s="48"/>
      <c r="P102" s="19"/>
      <c r="Q102" s="29"/>
    </row>
    <row r="103" spans="1:17" s="5" customFormat="1" ht="13.5" thickBot="1">
      <c r="A103" s="499" t="s">
        <v>927</v>
      </c>
      <c r="B103" s="506">
        <v>0.06</v>
      </c>
      <c r="C103" s="37"/>
      <c r="D103" s="37"/>
      <c r="E103" s="37"/>
      <c r="F103" s="37"/>
      <c r="G103" s="37"/>
      <c r="H103" s="37"/>
      <c r="I103" s="37"/>
      <c r="J103" s="121"/>
      <c r="K103" s="47"/>
      <c r="L103" s="48"/>
      <c r="P103" s="19"/>
      <c r="Q103" s="29"/>
    </row>
    <row r="104" spans="1:17" s="5" customFormat="1">
      <c r="A104" s="498"/>
      <c r="B104" s="504"/>
      <c r="C104" s="37"/>
      <c r="D104" s="37"/>
      <c r="E104" s="37"/>
      <c r="F104" s="37"/>
      <c r="G104" s="37"/>
      <c r="H104" s="37"/>
      <c r="I104" s="37"/>
      <c r="J104" s="121"/>
      <c r="K104" s="893"/>
      <c r="L104" s="48"/>
      <c r="P104" s="19"/>
      <c r="Q104" s="29"/>
    </row>
    <row r="105" spans="1:17" s="5" customFormat="1">
      <c r="A105" s="183" t="s">
        <v>902</v>
      </c>
      <c r="B105" s="324"/>
      <c r="C105" s="37"/>
      <c r="D105" s="475"/>
      <c r="E105" s="37"/>
      <c r="F105" s="37"/>
      <c r="G105" s="37"/>
      <c r="H105" s="37"/>
      <c r="I105" s="37"/>
      <c r="J105" s="121"/>
      <c r="K105" s="47"/>
      <c r="L105" s="48"/>
      <c r="P105" s="19"/>
      <c r="Q105" s="29"/>
    </row>
    <row r="106" spans="1:17" s="5" customFormat="1">
      <c r="A106" s="79" t="s">
        <v>1092</v>
      </c>
      <c r="B106" s="324"/>
      <c r="C106" s="475"/>
      <c r="D106" s="475"/>
      <c r="E106" s="37"/>
      <c r="F106" s="37"/>
      <c r="G106" s="37"/>
      <c r="H106" s="37"/>
      <c r="I106" s="37"/>
      <c r="J106" s="121"/>
      <c r="K106" s="47"/>
      <c r="L106" s="48"/>
      <c r="P106" s="19"/>
      <c r="Q106" s="29"/>
    </row>
    <row r="107" spans="1:17" s="5" customFormat="1" ht="13.5" customHeight="1">
      <c r="A107" s="482"/>
      <c r="B107" s="324"/>
      <c r="C107" s="475"/>
      <c r="D107" s="475"/>
      <c r="E107" s="37"/>
      <c r="F107" s="37"/>
      <c r="G107" s="37"/>
      <c r="H107" s="37"/>
      <c r="I107" s="37"/>
      <c r="J107" s="121"/>
      <c r="K107" s="47"/>
      <c r="L107" s="48"/>
      <c r="P107" s="19"/>
      <c r="Q107" s="29"/>
    </row>
    <row r="108" spans="1:17" s="5" customFormat="1" ht="13.5" customHeight="1">
      <c r="A108"/>
      <c r="B108" s="476"/>
      <c r="C108" s="52"/>
      <c r="D108" s="52"/>
      <c r="E108" s="52"/>
      <c r="F108" s="52"/>
      <c r="G108" s="52"/>
      <c r="H108" s="52"/>
      <c r="I108" s="52"/>
      <c r="J108" s="119"/>
      <c r="K108" s="37"/>
      <c r="L108" s="37"/>
    </row>
    <row r="109" spans="1:17" s="5" customFormat="1" ht="13.5" customHeight="1">
      <c r="A109"/>
      <c r="B109" s="476"/>
      <c r="C109" s="52"/>
      <c r="D109" s="52"/>
      <c r="E109" s="52"/>
      <c r="F109" s="52"/>
      <c r="G109" s="52"/>
      <c r="H109" s="52"/>
      <c r="I109" s="52"/>
      <c r="J109" s="119"/>
      <c r="K109" s="37"/>
      <c r="L109" s="37"/>
    </row>
    <row r="110" spans="1:17" s="5" customFormat="1">
      <c r="A110" t="s">
        <v>800</v>
      </c>
      <c r="B110" s="476"/>
      <c r="C110" s="52"/>
      <c r="D110" s="52"/>
      <c r="E110" s="52"/>
      <c r="F110" s="52"/>
      <c r="G110" s="52"/>
      <c r="H110" s="52"/>
      <c r="I110" s="52"/>
      <c r="J110" s="119"/>
      <c r="K110" s="37"/>
      <c r="L110" s="37"/>
    </row>
    <row r="111" spans="1:17" s="5" customFormat="1">
      <c r="A111" s="437" t="s">
        <v>1096</v>
      </c>
      <c r="B111" s="476"/>
      <c r="C111" s="52"/>
      <c r="D111" s="52"/>
      <c r="E111" s="52"/>
      <c r="F111" s="52"/>
      <c r="G111" s="52"/>
      <c r="H111" s="52"/>
      <c r="I111" s="52"/>
      <c r="J111" s="119"/>
      <c r="K111" s="37"/>
      <c r="L111" s="37"/>
    </row>
    <row r="112" spans="1:17" s="5" customFormat="1">
      <c r="A112" s="774" t="s">
        <v>1095</v>
      </c>
      <c r="B112" s="773"/>
      <c r="C112" s="52"/>
      <c r="D112" s="52"/>
      <c r="E112" s="52"/>
      <c r="F112" s="52"/>
      <c r="G112" s="52"/>
      <c r="H112" s="52"/>
      <c r="I112" s="52"/>
      <c r="J112" s="119"/>
      <c r="K112" s="37"/>
      <c r="L112" s="37"/>
    </row>
    <row r="113" spans="1:12" s="5" customFormat="1">
      <c r="A113" s="774"/>
      <c r="B113" s="773"/>
      <c r="C113" s="52"/>
      <c r="D113" s="52"/>
      <c r="E113" s="52"/>
      <c r="F113" s="52"/>
      <c r="G113" s="52"/>
      <c r="H113" s="52"/>
      <c r="I113" s="52"/>
      <c r="J113" s="119"/>
      <c r="K113" s="37"/>
      <c r="L113" s="37"/>
    </row>
    <row r="114" spans="1:12" s="5" customFormat="1">
      <c r="A114"/>
      <c r="B114" s="476"/>
      <c r="C114" s="52"/>
      <c r="D114" s="52"/>
      <c r="E114" s="52"/>
      <c r="F114" s="52"/>
      <c r="G114" s="52"/>
      <c r="H114" s="52"/>
      <c r="I114" s="52"/>
      <c r="J114" s="119"/>
      <c r="K114" s="37"/>
      <c r="L114" s="37"/>
    </row>
    <row r="115" spans="1:12" s="5" customFormat="1">
      <c r="A115" s="1454" t="s">
        <v>939</v>
      </c>
      <c r="B115" s="1454"/>
      <c r="C115" s="1454"/>
      <c r="D115" s="52"/>
      <c r="E115" s="507"/>
      <c r="F115" s="52"/>
      <c r="G115" s="52"/>
      <c r="H115" s="52"/>
      <c r="I115" s="52"/>
      <c r="J115" s="119"/>
      <c r="K115" s="37"/>
      <c r="L115" s="37"/>
    </row>
    <row r="116" spans="1:12" s="5" customFormat="1" ht="13.5" thickBot="1">
      <c r="A116" s="325"/>
      <c r="B116" s="480" t="s">
        <v>403</v>
      </c>
      <c r="C116" s="480" t="s">
        <v>343</v>
      </c>
      <c r="D116" s="52"/>
      <c r="E116" s="495"/>
      <c r="F116" s="52"/>
      <c r="G116" s="52"/>
      <c r="H116" s="52"/>
      <c r="I116" s="52"/>
      <c r="J116" s="119"/>
      <c r="K116" s="37"/>
      <c r="L116" s="37"/>
    </row>
    <row r="117" spans="1:12" s="5" customFormat="1" ht="13.5" thickTop="1">
      <c r="A117" t="s">
        <v>940</v>
      </c>
      <c r="B117" s="476">
        <v>3</v>
      </c>
      <c r="C117" s="1092">
        <f>B117/83</f>
        <v>3.614457831325301E-2</v>
      </c>
      <c r="D117" s="52"/>
      <c r="E117" s="495"/>
      <c r="F117" s="52"/>
      <c r="G117" s="52"/>
      <c r="H117" s="52"/>
      <c r="I117" s="52"/>
      <c r="J117" s="119"/>
      <c r="K117" s="37"/>
      <c r="L117" s="37"/>
    </row>
    <row r="118" spans="1:12" s="5" customFormat="1">
      <c r="A118" t="s">
        <v>941</v>
      </c>
      <c r="B118" s="476">
        <v>1</v>
      </c>
      <c r="C118" s="1092">
        <f t="shared" ref="C118:C120" si="0">B118/83</f>
        <v>1.2048192771084338E-2</v>
      </c>
      <c r="D118" s="52"/>
      <c r="E118" s="495"/>
      <c r="F118" s="52"/>
      <c r="G118" s="52"/>
      <c r="H118" s="52"/>
      <c r="I118" s="52"/>
      <c r="J118" s="119"/>
      <c r="K118" s="37"/>
      <c r="L118" s="37"/>
    </row>
    <row r="119" spans="1:12" s="5" customFormat="1">
      <c r="A119" t="s">
        <v>942</v>
      </c>
      <c r="B119" s="476">
        <v>15</v>
      </c>
      <c r="C119" s="1092">
        <f t="shared" si="0"/>
        <v>0.18072289156626506</v>
      </c>
      <c r="D119" s="52"/>
      <c r="E119" s="495"/>
      <c r="F119" s="52"/>
      <c r="G119" s="52"/>
      <c r="H119" s="52"/>
      <c r="I119" s="52"/>
      <c r="J119" s="119"/>
      <c r="K119" s="37"/>
      <c r="L119" s="37"/>
    </row>
    <row r="120" spans="1:12" s="5" customFormat="1" ht="12.75" customHeight="1" thickBot="1">
      <c r="A120" s="326" t="s">
        <v>943</v>
      </c>
      <c r="B120" s="323">
        <v>64</v>
      </c>
      <c r="C120" s="1101">
        <f t="shared" si="0"/>
        <v>0.77108433734939763</v>
      </c>
      <c r="D120" s="52"/>
      <c r="E120" s="508"/>
      <c r="F120" s="52"/>
      <c r="G120" s="52"/>
      <c r="H120" s="52"/>
      <c r="I120" s="52"/>
      <c r="J120" s="119"/>
      <c r="K120" s="37"/>
      <c r="L120" s="37"/>
    </row>
    <row r="121" spans="1:12" s="5" customFormat="1" ht="12.75" customHeight="1">
      <c r="A121" s="237"/>
      <c r="B121" s="236"/>
      <c r="C121" s="156"/>
      <c r="D121" s="52"/>
      <c r="E121" s="508"/>
      <c r="F121" s="52"/>
      <c r="G121" s="52"/>
      <c r="H121" s="52"/>
      <c r="I121" s="52"/>
      <c r="J121" s="119"/>
      <c r="K121" s="37"/>
      <c r="L121" s="37"/>
    </row>
    <row r="122" spans="1:12" s="5" customFormat="1" ht="12.75" customHeight="1">
      <c r="A122" s="751" t="s">
        <v>811</v>
      </c>
      <c r="B122" s="476"/>
      <c r="C122" s="52"/>
      <c r="D122" s="52"/>
      <c r="E122" s="495"/>
      <c r="F122" s="52"/>
      <c r="G122" s="52"/>
      <c r="H122" s="52"/>
      <c r="I122" s="52"/>
      <c r="J122" s="119"/>
      <c r="K122" s="37"/>
      <c r="L122" s="37"/>
    </row>
    <row r="123" spans="1:12" s="5" customFormat="1" ht="12.75" customHeight="1">
      <c r="A123" s="332" t="s">
        <v>944</v>
      </c>
      <c r="B123" s="476"/>
      <c r="C123" s="52"/>
      <c r="D123" s="52"/>
      <c r="E123" s="495"/>
      <c r="F123" s="52"/>
      <c r="G123" s="52"/>
      <c r="H123" s="52"/>
      <c r="I123" s="52"/>
      <c r="J123" s="119"/>
      <c r="K123" s="37"/>
      <c r="L123" s="37"/>
    </row>
    <row r="124" spans="1:12" s="5" customFormat="1" ht="12.75" customHeight="1">
      <c r="A124" s="782" t="s">
        <v>945</v>
      </c>
      <c r="B124" s="476"/>
      <c r="C124" s="52"/>
      <c r="D124" s="52"/>
      <c r="E124" s="495"/>
      <c r="F124" s="52"/>
      <c r="G124" s="52"/>
      <c r="H124" s="52"/>
      <c r="I124" s="52"/>
      <c r="J124" s="119"/>
      <c r="K124" s="37"/>
      <c r="L124" s="37"/>
    </row>
    <row r="125" spans="1:12" ht="13.5" customHeight="1"/>
    <row r="126" spans="1:12" ht="13.5" customHeight="1">
      <c r="E126" s="495"/>
    </row>
    <row r="127" spans="1:12" ht="13.5" customHeight="1"/>
    <row r="128" spans="1:12">
      <c r="A128" s="1454" t="s">
        <v>817</v>
      </c>
      <c r="B128" s="1454"/>
      <c r="C128" s="1454"/>
    </row>
    <row r="129" spans="1:12" ht="13.5" thickBot="1">
      <c r="A129" s="325"/>
      <c r="B129" s="480" t="s">
        <v>403</v>
      </c>
      <c r="C129" s="480" t="s">
        <v>343</v>
      </c>
    </row>
    <row r="130" spans="1:12" ht="13.5" thickTop="1">
      <c r="A130" s="331" t="s">
        <v>946</v>
      </c>
      <c r="B130" s="330">
        <v>25</v>
      </c>
      <c r="C130" s="383"/>
    </row>
    <row r="131" spans="1:12">
      <c r="A131" t="s">
        <v>819</v>
      </c>
    </row>
    <row r="132" spans="1:12">
      <c r="A132" s="329" t="s">
        <v>820</v>
      </c>
      <c r="B132" s="476">
        <v>2</v>
      </c>
      <c r="C132" s="1102">
        <v>0.08</v>
      </c>
    </row>
    <row r="133" spans="1:12">
      <c r="A133" s="329" t="s">
        <v>821</v>
      </c>
      <c r="B133" s="476">
        <v>10</v>
      </c>
      <c r="C133" s="1102">
        <v>0.4</v>
      </c>
    </row>
    <row r="134" spans="1:12">
      <c r="A134" s="329" t="s">
        <v>822</v>
      </c>
      <c r="B134" s="476">
        <v>3</v>
      </c>
      <c r="C134" s="1102">
        <v>0.12</v>
      </c>
    </row>
    <row r="135" spans="1:12">
      <c r="A135" s="329" t="s">
        <v>823</v>
      </c>
      <c r="B135" s="476">
        <v>8</v>
      </c>
      <c r="C135" s="1102">
        <v>0.32</v>
      </c>
    </row>
    <row r="136" spans="1:12">
      <c r="A136" s="329" t="s">
        <v>824</v>
      </c>
      <c r="B136" s="476">
        <v>1</v>
      </c>
      <c r="C136" s="1102">
        <v>0.04</v>
      </c>
    </row>
    <row r="137" spans="1:12">
      <c r="A137" s="329" t="s">
        <v>825</v>
      </c>
      <c r="B137" s="476">
        <v>1</v>
      </c>
      <c r="C137" s="1102">
        <v>0.04</v>
      </c>
    </row>
    <row r="138" spans="1:12" ht="13.5" thickBot="1">
      <c r="A138" s="328" t="s">
        <v>142</v>
      </c>
      <c r="B138" s="323">
        <v>5</v>
      </c>
      <c r="C138" s="1103">
        <v>0.2</v>
      </c>
    </row>
    <row r="139" spans="1:12" s="783" customFormat="1">
      <c r="A139" s="756"/>
      <c r="B139" s="236"/>
      <c r="C139" s="156"/>
      <c r="D139" s="52"/>
      <c r="E139" s="52"/>
      <c r="F139" s="52"/>
      <c r="G139" s="52"/>
      <c r="H139" s="52"/>
      <c r="I139" s="52"/>
      <c r="J139" s="133"/>
      <c r="K139" s="52"/>
      <c r="L139" s="52"/>
    </row>
    <row r="140" spans="1:12">
      <c r="A140" s="183" t="s">
        <v>811</v>
      </c>
    </row>
    <row r="141" spans="1:12">
      <c r="A141" s="782" t="s">
        <v>947</v>
      </c>
      <c r="B141"/>
      <c r="C141"/>
    </row>
    <row r="142" spans="1:12">
      <c r="A142" s="782" t="s">
        <v>948</v>
      </c>
    </row>
    <row r="143" spans="1:12">
      <c r="A143" s="782" t="s">
        <v>949</v>
      </c>
    </row>
    <row r="144" spans="1:12">
      <c r="A144" s="782" t="s">
        <v>950</v>
      </c>
      <c r="L144" s="1036" t="s">
        <v>815</v>
      </c>
    </row>
    <row r="145" spans="1:12">
      <c r="L145" s="184"/>
    </row>
    <row r="147" spans="1:12">
      <c r="A147" s="52"/>
      <c r="B147" s="52"/>
    </row>
    <row r="148" spans="1:12">
      <c r="A148" s="52"/>
      <c r="B148" s="52"/>
    </row>
    <row r="149" spans="1:12">
      <c r="A149" s="52"/>
      <c r="B149" s="52"/>
    </row>
    <row r="150" spans="1:12">
      <c r="A150" s="52"/>
      <c r="B150" s="52"/>
    </row>
    <row r="151" spans="1:12">
      <c r="A151" s="52"/>
      <c r="B151" s="52"/>
    </row>
    <row r="152" spans="1:12">
      <c r="A152" s="52"/>
      <c r="B152" s="52"/>
    </row>
    <row r="153" spans="1:12">
      <c r="A153" s="52"/>
      <c r="B153" s="52"/>
    </row>
    <row r="154" spans="1:12">
      <c r="A154" s="52"/>
      <c r="B154" s="52"/>
    </row>
    <row r="155" spans="1:12">
      <c r="A155" s="52"/>
      <c r="B155" s="52"/>
    </row>
    <row r="156" spans="1:12">
      <c r="A156" s="52"/>
      <c r="B156" s="52"/>
    </row>
    <row r="157" spans="1:12">
      <c r="A157" s="52"/>
      <c r="B157" s="52"/>
    </row>
    <row r="158" spans="1:12">
      <c r="A158" s="52"/>
      <c r="B158" s="52"/>
    </row>
    <row r="159" spans="1:12">
      <c r="A159" s="52"/>
      <c r="B159" s="52"/>
    </row>
    <row r="160" spans="1:12">
      <c r="A160" s="52"/>
      <c r="B160" s="52"/>
    </row>
    <row r="161" spans="1:12">
      <c r="A161" s="52"/>
      <c r="B161" s="52"/>
    </row>
    <row r="162" spans="1:12">
      <c r="A162" s="52"/>
      <c r="B162" s="52"/>
    </row>
    <row r="163" spans="1:12">
      <c r="A163" s="52"/>
      <c r="B163" s="52"/>
    </row>
    <row r="164" spans="1:12">
      <c r="A164" s="52"/>
      <c r="B164" s="52"/>
    </row>
    <row r="165" spans="1:12">
      <c r="A165" s="52"/>
      <c r="B165" s="52"/>
    </row>
    <row r="166" spans="1:12">
      <c r="A166" s="52"/>
      <c r="B166" s="52"/>
    </row>
    <row r="167" spans="1:12">
      <c r="A167" s="52"/>
      <c r="B167" s="52"/>
    </row>
    <row r="168" spans="1:12">
      <c r="A168" s="52"/>
      <c r="B168" s="52"/>
      <c r="L168" s="1036" t="s">
        <v>815</v>
      </c>
    </row>
    <row r="169" spans="1:12">
      <c r="A169" s="52"/>
      <c r="B169" s="52"/>
    </row>
    <row r="170" spans="1:12">
      <c r="A170" s="52"/>
      <c r="B170" s="52"/>
      <c r="J170" s="930"/>
      <c r="K170"/>
      <c r="L170" s="184"/>
    </row>
    <row r="171" spans="1:12">
      <c r="A171" s="52"/>
      <c r="B171" s="52"/>
    </row>
    <row r="172" spans="1:12">
      <c r="A172" s="52"/>
      <c r="B172" s="52"/>
    </row>
    <row r="173" spans="1:12">
      <c r="A173" s="52"/>
      <c r="B173" s="52"/>
    </row>
    <row r="174" spans="1:12">
      <c r="A174" s="52"/>
      <c r="B174" s="52"/>
    </row>
    <row r="175" spans="1:12">
      <c r="A175" s="52"/>
      <c r="B175" s="52"/>
    </row>
    <row r="176" spans="1:12">
      <c r="A176" s="52"/>
      <c r="B176" s="52"/>
    </row>
    <row r="177" spans="1:12">
      <c r="A177" s="52"/>
      <c r="B177" s="52"/>
    </row>
    <row r="178" spans="1:12">
      <c r="A178" s="52"/>
      <c r="B178" s="52"/>
    </row>
    <row r="179" spans="1:12">
      <c r="A179" s="52"/>
      <c r="B179" s="52"/>
    </row>
    <row r="180" spans="1:12">
      <c r="A180" s="52"/>
      <c r="B180" s="52"/>
    </row>
    <row r="181" spans="1:12">
      <c r="A181" s="52"/>
      <c r="B181" s="52"/>
    </row>
    <row r="182" spans="1:12">
      <c r="A182" s="52"/>
      <c r="B182" s="52"/>
    </row>
    <row r="183" spans="1:12">
      <c r="A183" s="52"/>
      <c r="B183" s="52"/>
    </row>
    <row r="184" spans="1:12">
      <c r="A184" s="52"/>
      <c r="B184" s="52"/>
    </row>
    <row r="185" spans="1:12">
      <c r="A185" s="52"/>
      <c r="B185" s="52"/>
    </row>
    <row r="186" spans="1:12">
      <c r="A186" s="52"/>
      <c r="B186" s="52"/>
    </row>
    <row r="187" spans="1:12">
      <c r="A187" s="52"/>
      <c r="B187" s="52"/>
    </row>
    <row r="188" spans="1:12">
      <c r="A188" s="52"/>
      <c r="B188" s="52"/>
    </row>
    <row r="189" spans="1:12">
      <c r="A189" s="52"/>
      <c r="B189" s="52"/>
    </row>
    <row r="190" spans="1:12">
      <c r="A190" s="52"/>
      <c r="B190" s="52"/>
    </row>
    <row r="191" spans="1:12">
      <c r="A191" s="52"/>
      <c r="B191" s="52"/>
      <c r="L191" s="1036" t="s">
        <v>815</v>
      </c>
    </row>
    <row r="192" spans="1:12">
      <c r="A192" s="52"/>
      <c r="B192" s="52"/>
    </row>
    <row r="193" spans="1:12">
      <c r="A193" s="52"/>
      <c r="B193" s="52"/>
    </row>
    <row r="194" spans="1:12">
      <c r="A194" s="52"/>
      <c r="B194" s="52"/>
    </row>
    <row r="195" spans="1:12">
      <c r="A195" s="52"/>
      <c r="B195" s="52"/>
    </row>
    <row r="196" spans="1:12">
      <c r="A196" s="52"/>
      <c r="B196" s="52"/>
      <c r="J196" s="930"/>
      <c r="K196"/>
      <c r="L196" s="184"/>
    </row>
    <row r="197" spans="1:12">
      <c r="A197" s="52"/>
      <c r="B197" s="52"/>
    </row>
    <row r="198" spans="1:12">
      <c r="A198" s="52"/>
      <c r="B198" s="52"/>
    </row>
    <row r="199" spans="1:12">
      <c r="A199" s="52"/>
      <c r="B199" s="52"/>
    </row>
    <row r="200" spans="1:12">
      <c r="A200" s="52"/>
      <c r="B200" s="52"/>
    </row>
    <row r="201" spans="1:12">
      <c r="A201" s="52"/>
      <c r="B201" s="52"/>
    </row>
    <row r="202" spans="1:12">
      <c r="A202" s="52"/>
      <c r="B202" s="52"/>
    </row>
    <row r="203" spans="1:12">
      <c r="A203" s="52"/>
      <c r="B203" s="52"/>
    </row>
    <row r="204" spans="1:12">
      <c r="A204" s="52"/>
      <c r="B204" s="52"/>
    </row>
    <row r="205" spans="1:12">
      <c r="A205" s="52"/>
      <c r="B205" s="52"/>
    </row>
    <row r="206" spans="1:12">
      <c r="A206" s="52"/>
      <c r="B206" s="52"/>
    </row>
    <row r="207" spans="1:12">
      <c r="A207" s="52"/>
      <c r="B207" s="52"/>
    </row>
    <row r="208" spans="1:12">
      <c r="A208" s="52"/>
      <c r="B208" s="52"/>
    </row>
    <row r="209" spans="1:12">
      <c r="A209" s="52"/>
      <c r="B209" s="52"/>
    </row>
    <row r="210" spans="1:12">
      <c r="A210" s="52"/>
      <c r="B210" s="52"/>
    </row>
    <row r="211" spans="1:12">
      <c r="A211" s="52"/>
      <c r="B211" s="52"/>
    </row>
    <row r="212" spans="1:12">
      <c r="A212" s="52"/>
      <c r="B212" s="52"/>
    </row>
    <row r="213" spans="1:12">
      <c r="A213" s="52"/>
      <c r="B213" s="52"/>
    </row>
    <row r="214" spans="1:12">
      <c r="A214" s="52"/>
      <c r="B214" s="52"/>
    </row>
    <row r="215" spans="1:12">
      <c r="A215" s="52"/>
      <c r="B215" s="52"/>
    </row>
    <row r="216" spans="1:12">
      <c r="A216" s="52"/>
      <c r="B216" s="52"/>
    </row>
    <row r="217" spans="1:12">
      <c r="A217" s="52"/>
      <c r="B217" s="52"/>
    </row>
    <row r="218" spans="1:12">
      <c r="A218" s="52"/>
      <c r="B218" s="52"/>
    </row>
    <row r="219" spans="1:12">
      <c r="A219" s="52"/>
      <c r="B219" s="52"/>
    </row>
    <row r="220" spans="1:12">
      <c r="A220" s="52"/>
      <c r="B220" s="52"/>
    </row>
    <row r="221" spans="1:12">
      <c r="A221" s="52"/>
      <c r="B221" s="52"/>
      <c r="J221" s="930"/>
      <c r="K221"/>
      <c r="L221" s="184"/>
    </row>
    <row r="222" spans="1:12">
      <c r="A222" s="52"/>
      <c r="B222" s="52"/>
    </row>
    <row r="223" spans="1:12">
      <c r="A223" s="52"/>
      <c r="B223" s="52"/>
    </row>
    <row r="224" spans="1:12">
      <c r="A224" s="52"/>
      <c r="B224" s="52"/>
    </row>
    <row r="225" spans="1:2">
      <c r="A225" s="52"/>
      <c r="B225" s="52"/>
    </row>
    <row r="226" spans="1:2">
      <c r="A226" s="52"/>
      <c r="B226" s="52"/>
    </row>
    <row r="227" spans="1:2">
      <c r="A227" s="52"/>
      <c r="B227" s="52"/>
    </row>
    <row r="228" spans="1:2">
      <c r="A228" s="52"/>
      <c r="B228" s="52"/>
    </row>
    <row r="229" spans="1:2">
      <c r="A229" s="52"/>
      <c r="B229" s="52"/>
    </row>
    <row r="230" spans="1:2">
      <c r="A230" s="52"/>
      <c r="B230" s="52"/>
    </row>
    <row r="231" spans="1:2">
      <c r="A231" s="52"/>
      <c r="B231" s="52"/>
    </row>
    <row r="232" spans="1:2">
      <c r="A232" s="52"/>
      <c r="B232" s="52"/>
    </row>
    <row r="233" spans="1:2">
      <c r="A233" s="52"/>
      <c r="B233" s="52"/>
    </row>
    <row r="234" spans="1:2">
      <c r="A234" s="52"/>
      <c r="B234" s="52"/>
    </row>
    <row r="235" spans="1:2">
      <c r="A235" s="52"/>
      <c r="B235" s="52"/>
    </row>
    <row r="236" spans="1:2">
      <c r="A236" s="52"/>
      <c r="B236" s="52"/>
    </row>
    <row r="237" spans="1:2">
      <c r="A237" s="52"/>
      <c r="B237" s="52"/>
    </row>
    <row r="238" spans="1:2">
      <c r="A238" s="52"/>
      <c r="B238" s="52"/>
    </row>
    <row r="239" spans="1:2">
      <c r="A239" s="52"/>
      <c r="B239" s="52"/>
    </row>
    <row r="240" spans="1:2">
      <c r="A240" s="52"/>
      <c r="B240" s="52"/>
    </row>
    <row r="241" spans="1:9">
      <c r="A241" s="52"/>
      <c r="B241" s="52"/>
      <c r="F241"/>
      <c r="G241"/>
      <c r="H241"/>
      <c r="I241"/>
    </row>
    <row r="242" spans="1:9">
      <c r="A242" s="52"/>
      <c r="B242" s="52"/>
    </row>
    <row r="267" spans="4:9">
      <c r="D267"/>
      <c r="E267"/>
      <c r="F267"/>
      <c r="G267"/>
      <c r="H267"/>
      <c r="I267"/>
    </row>
    <row r="292" spans="2:9">
      <c r="B292"/>
      <c r="C292"/>
      <c r="D292"/>
      <c r="E292"/>
      <c r="F292"/>
      <c r="G292"/>
      <c r="H292"/>
      <c r="I292"/>
    </row>
  </sheetData>
  <mergeCells count="17">
    <mergeCell ref="A25:C25"/>
    <mergeCell ref="A24:C24"/>
    <mergeCell ref="A128:C128"/>
    <mergeCell ref="A115:C115"/>
    <mergeCell ref="A26:C26"/>
    <mergeCell ref="A35:C35"/>
    <mergeCell ref="A54:C54"/>
    <mergeCell ref="A79:C79"/>
    <mergeCell ref="A97:B97"/>
    <mergeCell ref="A1:T1"/>
    <mergeCell ref="A2:T2"/>
    <mergeCell ref="A3:T3"/>
    <mergeCell ref="A6:G6"/>
    <mergeCell ref="A7:G7"/>
    <mergeCell ref="A5:G5"/>
    <mergeCell ref="A4:G4"/>
    <mergeCell ref="L4:Q4"/>
  </mergeCells>
  <pageMargins left="0.7" right="0.7" top="0.75" bottom="0.75" header="0.3" footer="0.3"/>
  <pageSetup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4"/>
  <sheetViews>
    <sheetView zoomScaleNormal="100" workbookViewId="0">
      <selection activeCell="B12" sqref="B12"/>
    </sheetView>
  </sheetViews>
  <sheetFormatPr defaultRowHeight="12.75"/>
  <cols>
    <col min="1" max="1" width="33.42578125" customWidth="1"/>
    <col min="2" max="2" width="17.85546875" style="165" customWidth="1"/>
    <col min="3" max="3" width="15.85546875" style="52" customWidth="1"/>
    <col min="4" max="4" width="17.140625" style="52" customWidth="1"/>
    <col min="5" max="5" width="21.28515625" style="52" customWidth="1"/>
    <col min="6" max="6" width="17.85546875" style="52" customWidth="1"/>
    <col min="7" max="7" width="17.42578125" style="52" customWidth="1"/>
    <col min="8" max="9" width="15.140625" style="52" customWidth="1"/>
    <col min="10" max="10" width="0.5703125" style="133" customWidth="1"/>
    <col min="11" max="11" width="11.85546875" style="52" customWidth="1"/>
    <col min="12" max="12" width="12.85546875" style="52" customWidth="1"/>
    <col min="13" max="16" width="12.85546875" customWidth="1"/>
    <col min="17" max="17" width="8.7109375" customWidth="1"/>
  </cols>
  <sheetData>
    <row r="1" spans="1:18" ht="13.35" customHeight="1">
      <c r="A1" s="1596" t="str">
        <f>Cover!B8</f>
        <v>KCP&amp;L-MO Evaluation, Measurement, and Verification Report – Appendix Databook</v>
      </c>
      <c r="B1" s="1596"/>
      <c r="C1" s="1596"/>
      <c r="D1" s="1596"/>
      <c r="E1" s="1596"/>
      <c r="F1" s="1596"/>
      <c r="G1" s="1596"/>
      <c r="H1" s="1596"/>
      <c r="I1" s="1596"/>
      <c r="J1" s="1596"/>
      <c r="K1" s="1596"/>
      <c r="L1" s="1596"/>
      <c r="M1" s="1596"/>
      <c r="N1" s="1596"/>
      <c r="O1" s="1596"/>
      <c r="P1" s="1596"/>
      <c r="Q1" s="1596"/>
      <c r="R1" s="1596"/>
    </row>
    <row r="2" spans="1:18" ht="35.25" customHeight="1">
      <c r="A2" s="1597"/>
      <c r="B2" s="1597"/>
      <c r="C2" s="1597"/>
      <c r="D2" s="1597"/>
      <c r="E2" s="1597"/>
      <c r="F2" s="1597"/>
      <c r="G2" s="1597"/>
      <c r="H2" s="1597"/>
      <c r="I2" s="1597"/>
      <c r="J2" s="1597"/>
      <c r="K2" s="1597"/>
      <c r="L2" s="1597"/>
      <c r="M2" s="1597"/>
      <c r="N2" s="1597"/>
      <c r="O2" s="1597"/>
      <c r="P2" s="1597"/>
      <c r="Q2" s="1597"/>
      <c r="R2" s="1597"/>
    </row>
    <row r="3" spans="1:18" ht="5.25" customHeight="1">
      <c r="A3" s="1598"/>
      <c r="B3" s="1598"/>
      <c r="C3" s="1598"/>
      <c r="D3" s="1598"/>
      <c r="E3" s="1598"/>
      <c r="F3" s="1598"/>
      <c r="G3" s="1598"/>
      <c r="H3" s="1598"/>
      <c r="I3" s="1598"/>
      <c r="J3" s="1598"/>
      <c r="K3" s="1598"/>
      <c r="L3" s="1598"/>
      <c r="M3" s="1598"/>
      <c r="N3" s="1598"/>
      <c r="O3" s="1598"/>
      <c r="P3" s="1598"/>
      <c r="Q3" s="1598"/>
      <c r="R3" s="1598"/>
    </row>
    <row r="4" spans="1:18" s="28" customFormat="1" ht="30" customHeight="1">
      <c r="A4" s="1594" t="s">
        <v>891</v>
      </c>
      <c r="B4" s="1594"/>
      <c r="C4" s="1594"/>
      <c r="D4" s="1594"/>
      <c r="E4" s="1594"/>
      <c r="F4" s="1594"/>
      <c r="G4" s="1594"/>
      <c r="H4" s="871"/>
      <c r="I4" s="871"/>
      <c r="J4" s="846"/>
      <c r="K4" s="871"/>
      <c r="L4" s="1594" t="s">
        <v>1098</v>
      </c>
      <c r="M4" s="1594"/>
      <c r="N4" s="1594"/>
      <c r="O4" s="1594"/>
      <c r="P4" s="1594"/>
      <c r="Q4" s="1594"/>
      <c r="R4" s="1594"/>
    </row>
    <row r="5" spans="1:18" s="28" customFormat="1" ht="15.75">
      <c r="A5" s="1590" t="s">
        <v>1047</v>
      </c>
      <c r="B5" s="1590"/>
      <c r="C5" s="1590"/>
      <c r="D5" s="1590"/>
      <c r="E5" s="1590"/>
      <c r="F5" s="1590"/>
      <c r="G5" s="1590"/>
      <c r="H5" s="871"/>
      <c r="I5" s="871"/>
      <c r="J5" s="846"/>
      <c r="K5" s="871"/>
      <c r="L5" s="1595"/>
      <c r="M5" s="1595"/>
      <c r="N5" s="1595"/>
      <c r="O5" s="1595"/>
      <c r="P5" s="1595"/>
      <c r="Q5" s="1595"/>
      <c r="R5" s="1595"/>
    </row>
    <row r="6" spans="1:18" ht="12.75" customHeight="1">
      <c r="A6" s="1590"/>
      <c r="B6" s="1590"/>
      <c r="C6" s="1590"/>
      <c r="D6" s="1590"/>
      <c r="E6" s="1590"/>
      <c r="F6" s="1590"/>
      <c r="G6" s="1590"/>
      <c r="H6" s="871"/>
      <c r="I6" s="871"/>
      <c r="J6" s="846"/>
      <c r="K6" s="869"/>
      <c r="L6" s="1593"/>
      <c r="M6" s="1593"/>
      <c r="N6" s="1593"/>
      <c r="O6" s="1593"/>
      <c r="P6" s="1593"/>
      <c r="Q6" s="1593"/>
      <c r="R6" s="1593"/>
    </row>
    <row r="7" spans="1:18" s="978" customFormat="1" ht="12.75" customHeight="1">
      <c r="A7" s="1600" t="s">
        <v>1101</v>
      </c>
      <c r="B7" s="1600"/>
      <c r="C7" s="1600"/>
      <c r="D7" s="1600"/>
      <c r="E7" s="1600"/>
      <c r="F7" s="1600"/>
      <c r="G7" s="1600"/>
      <c r="H7" s="982"/>
      <c r="I7" s="982"/>
      <c r="J7" s="846"/>
      <c r="K7" s="981"/>
      <c r="L7" s="1593" t="s">
        <v>77</v>
      </c>
      <c r="M7" s="1593"/>
      <c r="N7" s="1593"/>
      <c r="O7" s="1593"/>
      <c r="P7" s="1593"/>
      <c r="Q7" s="1593"/>
      <c r="R7" s="1593"/>
    </row>
    <row r="8" spans="1:18" s="978" customFormat="1" ht="12.75" customHeight="1">
      <c r="A8" s="1590"/>
      <c r="B8" s="1590"/>
      <c r="C8" s="1590"/>
      <c r="D8" s="1590"/>
      <c r="E8" s="1590"/>
      <c r="F8" s="1590"/>
      <c r="G8" s="1590"/>
      <c r="H8" s="982"/>
      <c r="I8" s="982"/>
      <c r="J8" s="846"/>
      <c r="K8" s="981"/>
      <c r="L8" s="869"/>
      <c r="M8" s="869"/>
      <c r="N8" s="869"/>
      <c r="O8" s="869"/>
      <c r="P8" s="869"/>
      <c r="Q8" s="869"/>
      <c r="R8"/>
    </row>
    <row r="9" spans="1:18" ht="12.75" customHeight="1">
      <c r="A9" s="1593" t="s">
        <v>76</v>
      </c>
      <c r="B9" s="1593"/>
      <c r="C9" s="1593"/>
      <c r="D9" s="1593"/>
      <c r="E9" s="1593"/>
      <c r="F9" s="1593"/>
      <c r="G9" s="1593"/>
      <c r="H9" s="871"/>
      <c r="I9" s="871"/>
      <c r="J9" s="846"/>
      <c r="K9" s="869"/>
      <c r="L9" s="832"/>
      <c r="M9" s="832"/>
      <c r="N9" s="832"/>
      <c r="O9" s="832"/>
      <c r="P9" s="832"/>
      <c r="Q9" s="832"/>
    </row>
    <row r="10" spans="1:18" ht="13.5" thickBot="1">
      <c r="A10" s="859"/>
      <c r="B10" s="1592" t="s">
        <v>11</v>
      </c>
      <c r="C10" s="1592"/>
      <c r="D10" s="1592"/>
      <c r="E10" s="1591" t="s">
        <v>12</v>
      </c>
      <c r="F10" s="1592"/>
      <c r="G10" s="1592"/>
      <c r="H10" s="864"/>
      <c r="I10" s="871"/>
      <c r="J10" s="847"/>
      <c r="K10" s="839"/>
      <c r="L10" s="841"/>
      <c r="M10" s="832"/>
      <c r="N10" s="832"/>
      <c r="O10" s="832"/>
      <c r="P10" s="832"/>
      <c r="Q10" s="832"/>
    </row>
    <row r="11" spans="1:18" ht="29.25" customHeight="1" thickBot="1">
      <c r="A11" s="861"/>
      <c r="B11" s="1240" t="s">
        <v>13</v>
      </c>
      <c r="C11" s="1240" t="s">
        <v>14</v>
      </c>
      <c r="D11" s="1241" t="s">
        <v>15</v>
      </c>
      <c r="E11" s="1240" t="s">
        <v>1145</v>
      </c>
      <c r="F11" s="1240" t="s">
        <v>14</v>
      </c>
      <c r="G11" s="1240" t="s">
        <v>16</v>
      </c>
      <c r="H11" s="870"/>
      <c r="I11" s="871"/>
      <c r="J11" s="848"/>
      <c r="K11" s="843"/>
      <c r="L11" s="841"/>
      <c r="M11" s="832"/>
      <c r="N11" s="832"/>
      <c r="O11" s="832"/>
      <c r="P11" s="832"/>
      <c r="Q11" s="832"/>
    </row>
    <row r="12" spans="1:18" ht="13.35" customHeight="1">
      <c r="A12" s="1171" t="s">
        <v>1198</v>
      </c>
      <c r="B12" s="883">
        <v>39732</v>
      </c>
      <c r="C12" s="883">
        <v>31866</v>
      </c>
      <c r="D12" s="1320">
        <f>C12/B12</f>
        <v>0.80202355783751134</v>
      </c>
      <c r="E12" s="883">
        <f>'MEEIA Targets'!E8</f>
        <v>98406.000000000349</v>
      </c>
      <c r="F12" s="883">
        <v>31866</v>
      </c>
      <c r="G12" s="866">
        <f>F12/E12</f>
        <v>0.32382171818791422</v>
      </c>
      <c r="H12" s="870"/>
      <c r="I12" s="871"/>
      <c r="J12" s="849"/>
      <c r="K12" s="842"/>
      <c r="L12" s="841"/>
      <c r="M12" s="832"/>
      <c r="N12" s="832"/>
      <c r="O12" s="832"/>
      <c r="P12" s="832"/>
      <c r="Q12" s="832"/>
    </row>
    <row r="13" spans="1:18" ht="13.35" customHeight="1">
      <c r="A13" s="1171" t="s">
        <v>1199</v>
      </c>
      <c r="B13" s="1005">
        <v>108.36</v>
      </c>
      <c r="C13" s="1005">
        <v>84.42</v>
      </c>
      <c r="D13" s="1320">
        <f>C13/B13</f>
        <v>0.77906976744186052</v>
      </c>
      <c r="E13" s="1005">
        <f>'MEEIA Targets'!K8</f>
        <v>268.38</v>
      </c>
      <c r="F13" s="1005">
        <v>84.42</v>
      </c>
      <c r="G13" s="796">
        <f>F13/E13</f>
        <v>0.31455399061032863</v>
      </c>
      <c r="H13" s="870"/>
      <c r="I13" s="871"/>
      <c r="J13" s="848"/>
      <c r="K13" s="843"/>
      <c r="L13" s="841"/>
      <c r="M13" s="832"/>
      <c r="N13" s="832"/>
      <c r="O13" s="832"/>
      <c r="P13" s="832"/>
      <c r="Q13" s="832"/>
      <c r="R13" s="924"/>
    </row>
    <row r="14" spans="1:18" s="924" customFormat="1" ht="13.35" customHeight="1">
      <c r="A14" s="853"/>
      <c r="B14" s="237"/>
      <c r="C14" s="1005"/>
      <c r="D14" s="1005"/>
      <c r="E14" s="796"/>
      <c r="F14" s="1005"/>
      <c r="G14" s="796"/>
      <c r="H14" s="870"/>
      <c r="I14" s="927"/>
      <c r="J14" s="900"/>
      <c r="K14" s="895"/>
      <c r="L14" s="841"/>
      <c r="M14" s="832"/>
      <c r="N14" s="832"/>
      <c r="O14" s="832"/>
      <c r="P14" s="832"/>
      <c r="Q14" s="832"/>
    </row>
    <row r="15" spans="1:18" s="924" customFormat="1" ht="13.35" customHeight="1">
      <c r="A15" s="1131" t="s">
        <v>1157</v>
      </c>
      <c r="B15"/>
      <c r="C15" s="1005"/>
      <c r="D15" s="1005"/>
      <c r="E15" s="796"/>
      <c r="F15" s="1005"/>
      <c r="G15" s="796"/>
      <c r="H15" s="870"/>
      <c r="I15" s="927"/>
      <c r="J15" s="900"/>
      <c r="K15" s="895"/>
      <c r="L15" s="837"/>
      <c r="M15" s="833"/>
      <c r="N15" s="833"/>
      <c r="O15" s="833"/>
      <c r="P15" s="833"/>
      <c r="Q15" s="833"/>
      <c r="R15" s="5"/>
    </row>
    <row r="16" spans="1:18" s="1124" customFormat="1" ht="13.35" customHeight="1">
      <c r="A16" s="1131"/>
      <c r="C16" s="1005"/>
      <c r="D16" s="1005"/>
      <c r="E16" s="796"/>
      <c r="F16" s="1005"/>
      <c r="G16" s="796"/>
      <c r="H16" s="870"/>
      <c r="I16" s="1142"/>
      <c r="J16" s="900"/>
      <c r="K16" s="895"/>
      <c r="L16" s="837"/>
      <c r="M16" s="833"/>
      <c r="N16" s="833"/>
      <c r="O16" s="833"/>
      <c r="P16" s="833"/>
      <c r="Q16" s="833"/>
      <c r="R16" s="1139"/>
    </row>
    <row r="17" spans="1:18" s="5" customFormat="1" ht="13.35" customHeight="1">
      <c r="A17" s="853"/>
      <c r="B17" s="844"/>
      <c r="C17" s="844"/>
      <c r="D17" s="854"/>
      <c r="E17" s="870"/>
      <c r="F17" s="870"/>
      <c r="G17" s="870"/>
      <c r="H17" s="870"/>
      <c r="I17" s="871"/>
      <c r="J17" s="847"/>
      <c r="K17" s="835"/>
      <c r="L17" s="836"/>
      <c r="M17" s="833"/>
      <c r="N17" s="833"/>
      <c r="O17" s="833"/>
      <c r="P17" s="833"/>
      <c r="Q17" s="833"/>
    </row>
    <row r="18" spans="1:18" s="5" customFormat="1" ht="13.35" customHeight="1">
      <c r="A18" s="1593" t="s">
        <v>78</v>
      </c>
      <c r="B18" s="1593"/>
      <c r="C18" s="1593"/>
      <c r="D18" s="1593"/>
      <c r="E18" s="870"/>
      <c r="F18" s="870"/>
      <c r="G18" s="870"/>
      <c r="H18" s="871"/>
      <c r="I18" s="871"/>
      <c r="J18" s="850"/>
      <c r="K18" s="836"/>
      <c r="L18" s="836"/>
      <c r="M18" s="833"/>
      <c r="N18" s="833"/>
      <c r="O18" s="833"/>
      <c r="P18" s="833"/>
      <c r="Q18" s="833"/>
    </row>
    <row r="19" spans="1:18" s="5" customFormat="1" ht="34.5" thickBot="1">
      <c r="A19" s="852" t="s">
        <v>37</v>
      </c>
      <c r="B19" s="852" t="s">
        <v>38</v>
      </c>
      <c r="C19" s="852" t="s">
        <v>39</v>
      </c>
      <c r="D19" s="852" t="s">
        <v>40</v>
      </c>
      <c r="E19" s="863"/>
      <c r="F19" s="871"/>
      <c r="G19" s="871"/>
      <c r="H19" s="871"/>
      <c r="I19" s="871"/>
      <c r="J19" s="850"/>
      <c r="K19" s="836"/>
      <c r="L19" s="838"/>
      <c r="M19" s="833"/>
      <c r="N19" s="833"/>
      <c r="O19" s="833"/>
      <c r="P19" s="833"/>
      <c r="Q19" s="833"/>
    </row>
    <row r="20" spans="1:18" s="5" customFormat="1" ht="13.5" customHeight="1" thickTop="1">
      <c r="A20" s="1601" t="s">
        <v>881</v>
      </c>
      <c r="B20" s="1601"/>
      <c r="C20" s="1601"/>
      <c r="D20" s="1164">
        <v>1</v>
      </c>
      <c r="E20" s="870"/>
      <c r="F20" s="871"/>
      <c r="G20" s="871"/>
      <c r="H20" s="871"/>
      <c r="I20" s="871"/>
      <c r="J20" s="851"/>
      <c r="K20" s="838"/>
      <c r="L20" s="838"/>
      <c r="M20" s="833"/>
      <c r="N20" s="833"/>
      <c r="O20" s="833"/>
      <c r="P20" s="833"/>
      <c r="Q20" s="833"/>
    </row>
    <row r="21" spans="1:18" s="5" customFormat="1" ht="13.5" customHeight="1">
      <c r="A21" s="855"/>
      <c r="B21" s="855"/>
      <c r="C21" s="855"/>
      <c r="D21" s="855"/>
      <c r="E21" s="870"/>
      <c r="F21" s="927"/>
      <c r="G21" s="927"/>
      <c r="H21" s="927"/>
      <c r="I21" s="927"/>
      <c r="J21" s="851"/>
      <c r="K21" s="838"/>
      <c r="L21" s="838"/>
      <c r="M21" s="833"/>
      <c r="N21" s="833"/>
      <c r="O21" s="833"/>
      <c r="P21" s="833"/>
      <c r="Q21" s="833"/>
    </row>
    <row r="22" spans="1:18" s="5" customFormat="1" ht="13.5" customHeight="1">
      <c r="A22" s="855"/>
      <c r="B22" s="855"/>
      <c r="C22" s="855"/>
      <c r="D22" s="855"/>
      <c r="E22" s="870"/>
      <c r="F22" s="1239"/>
      <c r="G22" s="927"/>
      <c r="H22" s="927"/>
      <c r="I22" s="927"/>
      <c r="J22" s="851"/>
      <c r="K22" s="838"/>
      <c r="L22"/>
      <c r="M22"/>
      <c r="N22"/>
      <c r="O22"/>
      <c r="P22"/>
      <c r="Q22"/>
    </row>
    <row r="23" spans="1:18" s="5" customFormat="1">
      <c r="A23" s="855"/>
      <c r="B23" s="855"/>
      <c r="C23" s="855"/>
      <c r="D23" s="855"/>
      <c r="E23" s="871"/>
      <c r="F23" s="871"/>
      <c r="G23" s="871"/>
      <c r="H23" s="871"/>
      <c r="I23" s="871"/>
      <c r="J23" s="851"/>
      <c r="K23"/>
      <c r="L23"/>
      <c r="M23"/>
      <c r="N23"/>
      <c r="O23"/>
      <c r="P23"/>
      <c r="Q23"/>
    </row>
    <row r="24" spans="1:18" s="5" customFormat="1" ht="4.7" customHeight="1">
      <c r="A24" s="1602"/>
      <c r="B24" s="1602"/>
      <c r="C24" s="1602"/>
      <c r="D24" s="1602"/>
      <c r="E24" s="1602"/>
      <c r="F24" s="1602"/>
      <c r="G24" s="1602"/>
      <c r="H24" s="1602"/>
      <c r="I24" s="1602"/>
      <c r="J24" s="1017"/>
      <c r="K24"/>
      <c r="L24" s="869"/>
      <c r="M24" s="832"/>
      <c r="N24" s="832"/>
      <c r="O24" s="832"/>
      <c r="P24" s="832"/>
      <c r="Q24" s="832"/>
      <c r="R24"/>
    </row>
    <row r="25" spans="1:18" ht="12.75" customHeight="1">
      <c r="A25" s="856"/>
      <c r="B25" s="856"/>
      <c r="C25" s="856"/>
      <c r="D25" s="856"/>
      <c r="E25" s="856"/>
      <c r="F25" s="856"/>
      <c r="G25" s="856"/>
      <c r="H25" s="856"/>
      <c r="I25" s="856"/>
      <c r="J25" s="846"/>
      <c r="K25" s="869"/>
      <c r="L25" s="832"/>
      <c r="M25" s="832"/>
      <c r="N25" s="832"/>
      <c r="O25" s="832"/>
      <c r="P25" s="832"/>
      <c r="Q25" s="832"/>
    </row>
    <row r="26" spans="1:18" ht="15.75">
      <c r="A26" s="1125" t="s">
        <v>1155</v>
      </c>
      <c r="B26" s="871"/>
      <c r="C26" s="871"/>
      <c r="D26" s="871"/>
      <c r="E26" s="871"/>
      <c r="F26" s="871"/>
      <c r="G26" s="871"/>
      <c r="H26" s="871"/>
      <c r="I26" s="871"/>
      <c r="J26" s="847"/>
      <c r="K26" s="839"/>
      <c r="L26" s="832"/>
      <c r="M26" s="832"/>
      <c r="N26" s="832"/>
      <c r="O26" s="832"/>
      <c r="P26" s="832"/>
      <c r="Q26" s="832"/>
    </row>
    <row r="27" spans="1:18" ht="13.5" customHeight="1">
      <c r="A27" s="868"/>
      <c r="B27" s="871"/>
      <c r="C27" s="871"/>
      <c r="D27" s="871"/>
      <c r="E27" s="871"/>
      <c r="F27" s="871"/>
      <c r="G27" s="871"/>
      <c r="H27" s="871"/>
      <c r="I27" s="871"/>
      <c r="J27" s="847"/>
      <c r="K27" s="839"/>
      <c r="L27" s="832"/>
      <c r="M27" s="832"/>
      <c r="N27" s="832"/>
      <c r="O27" s="832"/>
      <c r="P27" s="832"/>
      <c r="Q27" s="832"/>
    </row>
    <row r="28" spans="1:18" ht="13.5" customHeight="1">
      <c r="A28" s="1593" t="s">
        <v>882</v>
      </c>
      <c r="B28" s="1593"/>
      <c r="C28" s="1593"/>
      <c r="D28" s="1593"/>
      <c r="E28" s="1593"/>
      <c r="F28" s="1593"/>
      <c r="G28" s="1593"/>
      <c r="H28" s="871"/>
      <c r="I28" s="871"/>
      <c r="J28" s="847"/>
      <c r="K28" s="839"/>
      <c r="L28" s="832"/>
      <c r="M28" s="832"/>
      <c r="N28" s="832"/>
      <c r="O28" s="832"/>
      <c r="P28" s="832"/>
      <c r="Q28" s="832"/>
    </row>
    <row r="29" spans="1:18" ht="26.25" thickBot="1">
      <c r="A29" s="845" t="s">
        <v>1086</v>
      </c>
      <c r="B29" s="872" t="s">
        <v>883</v>
      </c>
      <c r="C29" s="872" t="s">
        <v>884</v>
      </c>
      <c r="D29" s="872" t="s">
        <v>885</v>
      </c>
      <c r="E29" s="872" t="s">
        <v>1087</v>
      </c>
      <c r="F29" s="872" t="s">
        <v>1088</v>
      </c>
      <c r="G29" s="832"/>
      <c r="H29" s="871"/>
      <c r="I29" s="871"/>
      <c r="J29" s="847"/>
      <c r="K29" s="839"/>
      <c r="L29" s="1599" t="s">
        <v>162</v>
      </c>
      <c r="M29" s="1599"/>
      <c r="N29" s="1599"/>
      <c r="O29" s="1599"/>
      <c r="P29" s="1599"/>
      <c r="Q29" s="1599"/>
      <c r="R29" s="1599"/>
    </row>
    <row r="30" spans="1:18">
      <c r="A30" s="1006" t="s">
        <v>1089</v>
      </c>
      <c r="B30" s="874">
        <v>63</v>
      </c>
      <c r="C30" s="875">
        <v>4</v>
      </c>
      <c r="D30" s="875" t="s">
        <v>178</v>
      </c>
      <c r="E30" s="1012">
        <v>1.26</v>
      </c>
      <c r="F30" s="876">
        <v>84.42</v>
      </c>
      <c r="G30" s="862"/>
      <c r="H30" s="871"/>
      <c r="I30" s="871"/>
      <c r="J30" s="847"/>
      <c r="K30" s="839"/>
      <c r="L30" s="832"/>
      <c r="M30" s="832"/>
      <c r="N30" s="832"/>
      <c r="O30" s="832"/>
      <c r="P30" s="832"/>
      <c r="Q30" s="832"/>
    </row>
    <row r="31" spans="1:18">
      <c r="A31" s="1009"/>
      <c r="B31" s="873"/>
      <c r="C31" s="987"/>
      <c r="D31" s="987"/>
      <c r="E31" s="860"/>
      <c r="F31" s="1010"/>
      <c r="G31" s="862"/>
      <c r="H31" s="927"/>
      <c r="I31" s="927"/>
      <c r="J31" s="847"/>
      <c r="K31" s="839"/>
      <c r="L31" s="832"/>
      <c r="M31" s="832"/>
      <c r="N31" s="832"/>
      <c r="O31" s="832"/>
      <c r="P31" s="832"/>
      <c r="Q31" s="832"/>
    </row>
    <row r="32" spans="1:18" ht="39" thickBot="1">
      <c r="A32" s="845" t="s">
        <v>1086</v>
      </c>
      <c r="B32" s="857" t="s">
        <v>883</v>
      </c>
      <c r="C32" s="857" t="s">
        <v>884</v>
      </c>
      <c r="D32" s="857" t="s">
        <v>885</v>
      </c>
      <c r="E32" s="1218" t="s">
        <v>1293</v>
      </c>
      <c r="F32" s="1218" t="s">
        <v>1294</v>
      </c>
      <c r="G32" s="832"/>
      <c r="H32" s="871"/>
      <c r="I32" s="871"/>
      <c r="J32" s="847"/>
      <c r="K32" s="839"/>
      <c r="L32" s="832"/>
      <c r="M32" s="832"/>
      <c r="N32" s="832"/>
      <c r="O32" s="832"/>
      <c r="P32" s="832"/>
      <c r="Q32" s="832"/>
      <c r="R32" s="924"/>
    </row>
    <row r="33" spans="1:18" s="924" customFormat="1" ht="13.5" customHeight="1">
      <c r="A33" s="1007" t="s">
        <v>1089</v>
      </c>
      <c r="B33" s="878">
        <v>57</v>
      </c>
      <c r="C33" s="878">
        <v>5</v>
      </c>
      <c r="D33" s="878" t="s">
        <v>178</v>
      </c>
      <c r="E33" s="878">
        <v>462</v>
      </c>
      <c r="F33" s="884">
        <v>28644</v>
      </c>
      <c r="G33" s="862"/>
      <c r="H33" s="871"/>
      <c r="I33" s="871"/>
      <c r="J33" s="899"/>
      <c r="K33" s="839"/>
      <c r="L33" s="832"/>
      <c r="M33" s="832"/>
      <c r="N33" s="832"/>
      <c r="O33" s="832"/>
      <c r="P33" s="832"/>
      <c r="Q33" s="832"/>
      <c r="R33"/>
    </row>
    <row r="34" spans="1:18" s="1124" customFormat="1" ht="13.5" customHeight="1">
      <c r="A34" s="1013" t="s">
        <v>1090</v>
      </c>
      <c r="B34" s="834">
        <v>6</v>
      </c>
      <c r="C34" s="834" t="s">
        <v>178</v>
      </c>
      <c r="D34" s="834" t="s">
        <v>178</v>
      </c>
      <c r="E34" s="834">
        <v>537</v>
      </c>
      <c r="F34" s="877">
        <v>3222</v>
      </c>
      <c r="G34" s="862"/>
      <c r="H34" s="871"/>
      <c r="I34" s="871"/>
      <c r="J34" s="899"/>
      <c r="K34" s="839"/>
      <c r="L34" s="832"/>
      <c r="M34" s="832"/>
      <c r="N34" s="832"/>
      <c r="O34" s="832"/>
      <c r="P34" s="832"/>
      <c r="Q34" s="832"/>
    </row>
    <row r="35" spans="1:18" ht="13.5" customHeight="1">
      <c r="A35" s="1008" t="s">
        <v>69</v>
      </c>
      <c r="B35" s="879"/>
      <c r="C35" s="880"/>
      <c r="D35" s="881"/>
      <c r="E35" s="882"/>
      <c r="F35" s="885">
        <v>31866</v>
      </c>
      <c r="G35" s="1011"/>
      <c r="H35" s="871"/>
      <c r="I35" s="871"/>
      <c r="J35" s="847"/>
      <c r="K35" s="839"/>
      <c r="L35" s="832"/>
      <c r="M35" s="832"/>
      <c r="N35" s="832"/>
      <c r="O35" s="832"/>
      <c r="P35" s="832"/>
      <c r="Q35" s="832"/>
    </row>
    <row r="36" spans="1:18" ht="13.5" customHeight="1">
      <c r="A36" s="867"/>
      <c r="B36" s="873"/>
      <c r="C36" s="834"/>
      <c r="D36" s="867"/>
      <c r="E36" s="862"/>
      <c r="F36" s="858"/>
      <c r="G36" s="832"/>
      <c r="H36" s="871"/>
      <c r="I36" s="871"/>
      <c r="J36" s="847"/>
      <c r="K36" s="839"/>
      <c r="L36" s="865"/>
      <c r="M36" s="832"/>
      <c r="N36" s="832"/>
      <c r="O36" s="832"/>
      <c r="P36" s="832"/>
      <c r="Q36" s="832"/>
    </row>
    <row r="37" spans="1:18">
      <c r="A37" s="1177" t="s">
        <v>1213</v>
      </c>
      <c r="B37" s="840"/>
      <c r="C37" s="927"/>
      <c r="D37" s="927"/>
      <c r="E37" s="927"/>
      <c r="F37" s="927"/>
      <c r="G37" s="927"/>
      <c r="H37" s="927"/>
      <c r="I37" s="927"/>
      <c r="J37" s="847"/>
      <c r="K37" s="839"/>
      <c r="L37" s="832"/>
      <c r="M37" s="832"/>
      <c r="N37" s="832"/>
      <c r="O37" s="832"/>
      <c r="P37" s="832"/>
      <c r="Q37" s="832"/>
    </row>
    <row r="38" spans="1:18">
      <c r="A38" s="1131" t="s">
        <v>1157</v>
      </c>
      <c r="B38" s="871"/>
      <c r="C38" s="871"/>
      <c r="D38" s="871"/>
      <c r="E38" s="871"/>
      <c r="F38" s="871"/>
      <c r="G38" s="871"/>
      <c r="H38" s="871"/>
      <c r="I38" s="871"/>
      <c r="J38" s="847"/>
      <c r="K38" s="839"/>
      <c r="L38" s="832"/>
      <c r="M38" s="832"/>
      <c r="N38" s="832"/>
      <c r="O38" s="832"/>
      <c r="P38" s="832"/>
      <c r="Q38" s="832"/>
      <c r="R38" s="924"/>
    </row>
    <row r="39" spans="1:18" s="924" customFormat="1">
      <c r="A39" s="1131"/>
      <c r="B39" s="1142"/>
      <c r="C39" s="1142"/>
      <c r="D39" s="1142"/>
      <c r="E39" s="1142"/>
      <c r="F39" s="1142"/>
      <c r="G39" s="1142"/>
      <c r="H39" s="1142"/>
      <c r="I39" s="1142"/>
      <c r="J39" s="899"/>
      <c r="K39" s="839"/>
      <c r="L39" s="832"/>
      <c r="M39" s="752"/>
      <c r="N39" s="752"/>
      <c r="O39" s="752"/>
      <c r="P39" s="752"/>
      <c r="Q39" s="752"/>
      <c r="R39"/>
    </row>
    <row r="40" spans="1:18">
      <c r="A40" s="1131"/>
      <c r="B40" s="1142"/>
      <c r="C40" s="1142"/>
      <c r="D40" s="1142"/>
      <c r="E40" s="1142"/>
      <c r="F40" s="1142"/>
      <c r="G40" s="1142"/>
      <c r="H40" s="1142"/>
      <c r="I40" s="1142"/>
      <c r="J40" s="847"/>
      <c r="K40" s="839"/>
      <c r="L40" s="832"/>
      <c r="M40" s="752"/>
      <c r="N40" s="752"/>
      <c r="O40" s="752"/>
      <c r="P40" s="752"/>
      <c r="Q40" s="752"/>
    </row>
    <row r="41" spans="1:18">
      <c r="A41" s="1593" t="s">
        <v>886</v>
      </c>
      <c r="B41" s="1593"/>
      <c r="C41" s="1593"/>
      <c r="D41" s="1593"/>
      <c r="E41" s="928"/>
      <c r="F41" s="871"/>
      <c r="G41" s="871"/>
      <c r="H41" s="871"/>
      <c r="I41" s="871"/>
      <c r="J41" s="847"/>
      <c r="K41" s="839"/>
      <c r="L41" s="832"/>
      <c r="M41" s="752"/>
      <c r="N41" s="752"/>
      <c r="O41" s="752"/>
      <c r="P41" s="752"/>
      <c r="Q41" s="752"/>
    </row>
    <row r="42" spans="1:18" ht="13.5" thickBot="1">
      <c r="A42" s="872" t="s">
        <v>887</v>
      </c>
      <c r="B42" s="872" t="s">
        <v>888</v>
      </c>
      <c r="C42" s="872" t="s">
        <v>889</v>
      </c>
      <c r="D42" s="872" t="s">
        <v>890</v>
      </c>
      <c r="E42" s="871"/>
      <c r="F42" s="871"/>
      <c r="G42" s="871"/>
      <c r="H42" s="871"/>
      <c r="I42" s="871"/>
      <c r="J42" s="847"/>
      <c r="K42" s="839"/>
      <c r="L42" s="832"/>
      <c r="M42" s="752"/>
      <c r="N42" s="752"/>
      <c r="O42" s="752"/>
      <c r="P42" s="752"/>
      <c r="Q42" s="752"/>
    </row>
    <row r="43" spans="1:18">
      <c r="A43" s="1014">
        <v>42901</v>
      </c>
      <c r="B43" s="1016">
        <v>0.54166666666666663</v>
      </c>
      <c r="C43" s="1004">
        <v>0.70833333333333337</v>
      </c>
      <c r="D43" s="86">
        <v>4</v>
      </c>
      <c r="E43" s="871"/>
      <c r="F43" s="871"/>
      <c r="G43" s="871"/>
      <c r="H43" s="871"/>
      <c r="I43" s="871"/>
      <c r="J43" s="847"/>
      <c r="K43" s="839"/>
      <c r="L43" s="832"/>
      <c r="M43" s="752"/>
      <c r="N43" s="752"/>
      <c r="O43" s="752"/>
      <c r="P43" s="752"/>
      <c r="Q43" s="752"/>
    </row>
    <row r="44" spans="1:18">
      <c r="A44" s="1014">
        <v>42908</v>
      </c>
      <c r="B44" s="1184">
        <v>0.54166666666666663</v>
      </c>
      <c r="C44" s="1004">
        <v>5.708333333333333</v>
      </c>
      <c r="D44" s="86">
        <v>4</v>
      </c>
      <c r="E44" s="871"/>
      <c r="F44" s="871"/>
      <c r="G44" s="871"/>
      <c r="H44" s="871"/>
      <c r="I44" s="871"/>
      <c r="J44" s="847"/>
      <c r="K44" s="839"/>
      <c r="L44" s="865"/>
      <c r="M44" s="924"/>
      <c r="N44" s="924"/>
      <c r="O44" s="924"/>
      <c r="P44" s="924"/>
      <c r="Q44" s="924"/>
      <c r="R44" s="924"/>
    </row>
    <row r="45" spans="1:18" s="924" customFormat="1" ht="13.5" customHeight="1">
      <c r="A45" s="1014">
        <v>42936</v>
      </c>
      <c r="B45" s="1184">
        <v>0.54166666666666663</v>
      </c>
      <c r="C45" s="1004">
        <v>5.708333333333333</v>
      </c>
      <c r="D45" s="86">
        <v>4</v>
      </c>
      <c r="E45" s="871"/>
      <c r="F45" s="871"/>
      <c r="G45" s="871"/>
      <c r="H45" s="871"/>
      <c r="I45" s="871"/>
      <c r="J45" s="899"/>
      <c r="K45" s="839"/>
      <c r="L45" s="832"/>
      <c r="M45" s="752"/>
      <c r="N45" s="752"/>
      <c r="O45" s="752"/>
      <c r="P45" s="752"/>
      <c r="Q45" s="752"/>
      <c r="R45"/>
    </row>
    <row r="46" spans="1:18" ht="13.5" customHeight="1">
      <c r="A46" s="1014">
        <v>42937</v>
      </c>
      <c r="B46" s="1184">
        <v>0.54166666666666663</v>
      </c>
      <c r="C46" s="1004">
        <v>5.708333333333333</v>
      </c>
      <c r="D46" s="86">
        <v>4</v>
      </c>
      <c r="E46" s="871"/>
      <c r="F46" s="871"/>
      <c r="G46" s="871"/>
      <c r="H46" s="871"/>
      <c r="I46" s="871"/>
      <c r="J46" s="847"/>
      <c r="K46" s="839"/>
      <c r="L46" s="981"/>
      <c r="M46" s="981"/>
      <c r="N46" s="981"/>
      <c r="O46" s="981"/>
      <c r="P46" s="981"/>
      <c r="Q46" s="981"/>
      <c r="R46" s="981"/>
    </row>
    <row r="47" spans="1:18" s="1124" customFormat="1" ht="13.5" customHeight="1">
      <c r="A47" s="1014">
        <v>42984</v>
      </c>
      <c r="B47" s="1184">
        <v>0.54166666666666663</v>
      </c>
      <c r="C47" s="1004">
        <v>5.708333333333333</v>
      </c>
      <c r="D47" s="86">
        <v>4</v>
      </c>
      <c r="E47" s="871"/>
      <c r="F47" s="871"/>
      <c r="G47" s="871"/>
      <c r="H47" s="871"/>
      <c r="I47" s="871"/>
      <c r="J47" s="899"/>
      <c r="K47" s="839"/>
      <c r="L47" s="1141"/>
      <c r="M47" s="1141"/>
      <c r="N47" s="1141"/>
      <c r="O47" s="1141"/>
      <c r="P47" s="1141"/>
      <c r="Q47" s="1141"/>
      <c r="R47" s="1141"/>
    </row>
    <row r="48" spans="1:18" s="1124" customFormat="1" ht="13.5" customHeight="1">
      <c r="A48" s="1014">
        <v>42985</v>
      </c>
      <c r="B48" s="1184">
        <v>0.54166666666666663</v>
      </c>
      <c r="C48" s="1004">
        <v>5.708333333333333</v>
      </c>
      <c r="D48" s="86">
        <v>4</v>
      </c>
      <c r="E48" s="871"/>
      <c r="F48" s="871"/>
      <c r="G48" s="871"/>
      <c r="H48" s="871"/>
      <c r="I48" s="871"/>
      <c r="J48" s="899"/>
      <c r="K48" s="839"/>
      <c r="L48" s="1141"/>
      <c r="M48" s="1141"/>
      <c r="N48" s="1141"/>
      <c r="O48" s="1141"/>
      <c r="P48" s="1141"/>
      <c r="Q48" s="1141"/>
      <c r="R48" s="1141"/>
    </row>
    <row r="49" spans="1:18" ht="13.5" customHeight="1">
      <c r="A49" s="1014">
        <v>42998</v>
      </c>
      <c r="B49" s="1184">
        <v>0.54166666666666663</v>
      </c>
      <c r="C49" s="1004">
        <v>5.708333333333333</v>
      </c>
      <c r="D49" s="86">
        <v>4</v>
      </c>
      <c r="E49" s="871"/>
      <c r="F49" s="871"/>
      <c r="G49" s="871"/>
      <c r="H49" s="871"/>
      <c r="I49" s="871"/>
      <c r="J49" s="847"/>
      <c r="K49" s="839"/>
      <c r="L49" s="832"/>
      <c r="M49" s="752"/>
      <c r="N49" s="752"/>
      <c r="O49" s="752"/>
      <c r="P49" s="752"/>
      <c r="Q49" s="752"/>
    </row>
    <row r="50" spans="1:18">
      <c r="A50" s="1014">
        <v>43000</v>
      </c>
      <c r="B50" s="1184">
        <v>0.54166666666666663</v>
      </c>
      <c r="C50" s="1004">
        <v>5.708333333333333</v>
      </c>
      <c r="D50" s="86">
        <v>4</v>
      </c>
      <c r="E50" s="871"/>
      <c r="F50" s="871"/>
      <c r="G50" s="871"/>
      <c r="H50" s="871"/>
      <c r="I50" s="871"/>
      <c r="J50" s="847"/>
      <c r="K50" s="839"/>
      <c r="L50" s="832"/>
      <c r="M50" s="752"/>
      <c r="N50" s="752"/>
      <c r="O50" s="752"/>
      <c r="P50" s="752"/>
      <c r="Q50" s="752"/>
    </row>
    <row r="51" spans="1:18" ht="13.5" customHeight="1">
      <c r="A51" s="1015"/>
      <c r="B51" s="870"/>
      <c r="C51" s="870"/>
      <c r="D51" s="870"/>
      <c r="E51" s="871"/>
      <c r="F51" s="871"/>
      <c r="G51" s="871"/>
      <c r="H51" s="871"/>
      <c r="I51" s="871"/>
      <c r="J51" s="847"/>
      <c r="K51" s="839"/>
      <c r="L51" s="832"/>
      <c r="M51" s="752"/>
      <c r="N51" s="752"/>
      <c r="O51" s="752"/>
      <c r="P51" s="752"/>
      <c r="Q51" s="752"/>
    </row>
    <row r="52" spans="1:18">
      <c r="A52" s="1131" t="s">
        <v>1157</v>
      </c>
      <c r="J52" s="847"/>
      <c r="K52" s="839"/>
      <c r="L52" s="1599"/>
      <c r="M52" s="1599"/>
      <c r="N52" s="1599"/>
      <c r="O52" s="1599"/>
      <c r="P52" s="1599"/>
      <c r="Q52" s="1599"/>
      <c r="R52" s="1599"/>
    </row>
    <row r="53" spans="1:18" s="924" customFormat="1" ht="13.5" customHeight="1">
      <c r="A53"/>
      <c r="B53" s="165"/>
      <c r="C53" s="52"/>
      <c r="D53" s="52"/>
      <c r="E53" s="52"/>
      <c r="F53" s="52"/>
      <c r="G53" s="52"/>
      <c r="H53" s="52"/>
      <c r="I53" s="52"/>
      <c r="J53" s="899"/>
      <c r="K53" s="839"/>
      <c r="L53" s="832"/>
      <c r="M53" s="752"/>
      <c r="N53" s="752"/>
      <c r="O53" s="752"/>
      <c r="P53" s="752"/>
      <c r="Q53" s="752"/>
      <c r="R53"/>
    </row>
    <row r="54" spans="1:18" ht="13.5" customHeight="1">
      <c r="J54" s="847"/>
      <c r="K54" s="839"/>
      <c r="L54" s="832"/>
      <c r="M54" s="752"/>
      <c r="N54" s="752"/>
      <c r="O54" s="752"/>
      <c r="P54" s="752"/>
      <c r="Q54" s="752"/>
    </row>
    <row r="55" spans="1:18" ht="13.5" customHeight="1">
      <c r="J55" s="847"/>
      <c r="K55" s="839"/>
      <c r="L55" s="832"/>
      <c r="M55" s="752"/>
      <c r="N55" s="752"/>
      <c r="O55" s="752"/>
      <c r="P55" s="752"/>
      <c r="Q55" s="752"/>
    </row>
    <row r="56" spans="1:18" ht="56.25" customHeight="1">
      <c r="J56" s="847"/>
      <c r="K56" s="839"/>
      <c r="L56" s="832"/>
      <c r="M56" s="752"/>
      <c r="N56" s="752"/>
      <c r="O56" s="752"/>
      <c r="P56" s="752"/>
      <c r="Q56" s="752"/>
    </row>
    <row r="57" spans="1:18">
      <c r="J57" s="847"/>
      <c r="K57" s="839"/>
      <c r="L57" s="832"/>
      <c r="M57" s="752"/>
      <c r="N57" s="752"/>
      <c r="O57" s="752"/>
      <c r="P57" s="752"/>
      <c r="Q57" s="752"/>
    </row>
    <row r="58" spans="1:18">
      <c r="J58" s="847"/>
      <c r="K58" s="839"/>
      <c r="L58" s="832"/>
      <c r="M58" s="924"/>
      <c r="N58" s="924"/>
      <c r="O58" s="924"/>
      <c r="P58" s="924"/>
      <c r="Q58" s="924"/>
      <c r="R58" s="924"/>
    </row>
    <row r="59" spans="1:18" s="924" customFormat="1" ht="13.5" customHeight="1">
      <c r="A59"/>
      <c r="B59" s="165"/>
      <c r="C59" s="52"/>
      <c r="D59" s="52"/>
      <c r="E59" s="52"/>
      <c r="F59" s="52"/>
      <c r="G59" s="52"/>
      <c r="H59" s="52"/>
      <c r="I59" s="52"/>
      <c r="J59" s="899"/>
      <c r="K59" s="839"/>
      <c r="L59" s="832"/>
      <c r="M59" s="752"/>
      <c r="N59" s="752"/>
      <c r="O59" s="752"/>
      <c r="P59" s="752"/>
      <c r="Q59" s="752"/>
      <c r="R59"/>
    </row>
    <row r="60" spans="1:18" ht="13.5" customHeight="1">
      <c r="J60" s="847"/>
      <c r="K60" s="839"/>
      <c r="L60" s="832"/>
      <c r="M60" s="752"/>
      <c r="N60" s="752"/>
      <c r="O60" s="752"/>
      <c r="P60" s="752"/>
      <c r="Q60" s="752"/>
    </row>
    <row r="61" spans="1:18" ht="13.5" customHeight="1">
      <c r="J61" s="847"/>
      <c r="K61" s="839"/>
      <c r="L61" s="832"/>
      <c r="M61" s="752"/>
      <c r="N61" s="752"/>
      <c r="O61" s="752"/>
      <c r="P61" s="752"/>
      <c r="Q61" s="752"/>
    </row>
    <row r="62" spans="1:18">
      <c r="J62" s="847"/>
      <c r="K62" s="839"/>
      <c r="L62" s="832"/>
      <c r="M62" s="752"/>
      <c r="N62" s="752"/>
      <c r="O62" s="752"/>
      <c r="P62" s="752"/>
      <c r="Q62" s="752"/>
    </row>
    <row r="63" spans="1:18">
      <c r="J63" s="847"/>
      <c r="K63" s="839"/>
      <c r="L63" s="832"/>
      <c r="M63" s="752"/>
      <c r="N63" s="752"/>
      <c r="O63" s="752"/>
      <c r="P63" s="752"/>
      <c r="Q63" s="752"/>
    </row>
    <row r="64" spans="1:18">
      <c r="J64" s="847"/>
      <c r="K64" s="839"/>
      <c r="L64" s="832"/>
      <c r="M64" s="924"/>
      <c r="N64" s="924"/>
      <c r="O64" s="924"/>
      <c r="P64" s="924"/>
      <c r="Q64" s="924"/>
      <c r="R64" s="924"/>
    </row>
    <row r="65" spans="1:18" s="924" customFormat="1" ht="13.5" customHeight="1">
      <c r="A65"/>
      <c r="B65" s="165"/>
      <c r="C65" s="52"/>
      <c r="D65" s="52"/>
      <c r="E65" s="52"/>
      <c r="F65" s="52"/>
      <c r="G65" s="52"/>
      <c r="H65" s="52"/>
      <c r="I65" s="52"/>
      <c r="J65" s="899"/>
      <c r="K65" s="839"/>
      <c r="L65" s="832"/>
    </row>
    <row r="66" spans="1:18" s="924" customFormat="1" ht="13.5" customHeight="1">
      <c r="A66"/>
      <c r="B66" s="165"/>
      <c r="C66" s="52"/>
      <c r="D66" s="52"/>
      <c r="E66" s="52"/>
      <c r="F66" s="52"/>
      <c r="G66" s="52"/>
      <c r="H66" s="52"/>
      <c r="I66" s="52"/>
      <c r="J66" s="899"/>
      <c r="K66" s="839"/>
      <c r="L66" s="832"/>
      <c r="M66" s="752"/>
      <c r="N66" s="752"/>
      <c r="O66" s="752"/>
      <c r="P66" s="752"/>
      <c r="Q66" s="752"/>
      <c r="R66"/>
    </row>
    <row r="67" spans="1:18" ht="13.5" customHeight="1">
      <c r="J67" s="847"/>
      <c r="K67" s="839"/>
      <c r="L67" s="832"/>
      <c r="M67" s="752"/>
      <c r="N67" s="752"/>
      <c r="O67" s="752"/>
      <c r="P67" s="752"/>
      <c r="Q67" s="752"/>
    </row>
    <row r="68" spans="1:18" ht="13.5" customHeight="1">
      <c r="J68" s="847"/>
      <c r="K68" s="839"/>
      <c r="L68" s="832"/>
      <c r="M68" s="752"/>
      <c r="N68" s="752"/>
      <c r="O68" s="752"/>
      <c r="P68" s="752"/>
      <c r="Q68" s="752"/>
    </row>
    <row r="69" spans="1:18">
      <c r="J69" s="847"/>
      <c r="K69" s="839"/>
      <c r="L69" s="832"/>
      <c r="M69" s="752"/>
      <c r="N69" s="752"/>
      <c r="O69" s="752"/>
      <c r="P69" s="752"/>
      <c r="Q69" s="752"/>
    </row>
    <row r="70" spans="1:18">
      <c r="J70" s="847"/>
      <c r="K70" s="839"/>
      <c r="L70" s="832"/>
      <c r="M70" s="752"/>
      <c r="N70" s="752"/>
      <c r="O70" s="752"/>
      <c r="P70" s="752"/>
      <c r="Q70" s="752"/>
    </row>
    <row r="71" spans="1:18" ht="13.5" customHeight="1">
      <c r="J71" s="847"/>
      <c r="K71" s="839"/>
      <c r="L71" s="832"/>
      <c r="M71" s="924"/>
      <c r="N71" s="924"/>
      <c r="O71" s="924"/>
      <c r="P71" s="924"/>
      <c r="Q71" s="924"/>
      <c r="R71" s="924"/>
    </row>
    <row r="72" spans="1:18" s="924" customFormat="1" ht="13.5" customHeight="1">
      <c r="A72"/>
      <c r="B72" s="165"/>
      <c r="C72" s="52"/>
      <c r="D72" s="52"/>
      <c r="E72" s="52"/>
      <c r="F72" s="52"/>
      <c r="G72" s="52"/>
      <c r="H72" s="52"/>
      <c r="I72" s="52"/>
      <c r="J72" s="899"/>
      <c r="K72" s="839"/>
      <c r="L72" s="832"/>
    </row>
    <row r="73" spans="1:18" s="924" customFormat="1" ht="13.5" customHeight="1">
      <c r="A73"/>
      <c r="B73" s="165"/>
      <c r="C73" s="52"/>
      <c r="D73" s="52"/>
      <c r="E73" s="52"/>
      <c r="F73" s="52"/>
      <c r="G73" s="52"/>
      <c r="H73" s="52"/>
      <c r="I73" s="52"/>
      <c r="J73" s="899"/>
      <c r="K73" s="839"/>
      <c r="L73" s="832"/>
      <c r="M73" s="752"/>
      <c r="N73" s="752"/>
      <c r="O73" s="752"/>
      <c r="P73" s="752"/>
      <c r="Q73" s="752"/>
      <c r="R73"/>
    </row>
    <row r="74" spans="1:18" ht="13.5" customHeight="1">
      <c r="J74" s="847"/>
      <c r="K74" s="839"/>
      <c r="L74" s="832"/>
      <c r="M74" s="752"/>
      <c r="N74" s="752"/>
      <c r="O74" s="752"/>
      <c r="P74" s="752"/>
      <c r="Q74" s="752"/>
    </row>
    <row r="75" spans="1:18">
      <c r="J75" s="847"/>
      <c r="K75" s="839"/>
      <c r="L75" s="832"/>
      <c r="M75" s="752"/>
      <c r="N75" s="752"/>
      <c r="O75" s="752"/>
      <c r="P75" s="752"/>
      <c r="Q75" s="752"/>
    </row>
    <row r="76" spans="1:18">
      <c r="J76" s="847"/>
      <c r="K76" s="839"/>
      <c r="L76" s="832"/>
      <c r="M76" s="752"/>
      <c r="N76" s="752"/>
      <c r="O76" s="752"/>
      <c r="P76" s="752"/>
      <c r="Q76" s="752"/>
    </row>
    <row r="77" spans="1:18">
      <c r="J77" s="847"/>
      <c r="K77" s="839"/>
      <c r="L77" s="832"/>
      <c r="M77" s="752"/>
      <c r="N77" s="752"/>
      <c r="O77" s="752"/>
      <c r="P77" s="752"/>
      <c r="Q77" s="752"/>
    </row>
    <row r="78" spans="1:18">
      <c r="J78" s="847"/>
      <c r="K78" s="839"/>
      <c r="L78" s="832"/>
      <c r="M78" s="752"/>
      <c r="N78" s="752"/>
      <c r="O78" s="752"/>
      <c r="P78" s="752"/>
      <c r="Q78" s="752"/>
    </row>
    <row r="79" spans="1:18">
      <c r="J79" s="847"/>
      <c r="K79" s="839"/>
      <c r="L79" s="832"/>
      <c r="M79" s="752"/>
      <c r="N79" s="752"/>
      <c r="O79" s="752"/>
      <c r="P79" s="752"/>
      <c r="Q79" s="752"/>
    </row>
    <row r="80" spans="1:18">
      <c r="J80" s="847"/>
      <c r="K80" s="839"/>
      <c r="L80" s="832"/>
      <c r="M80" s="752"/>
      <c r="N80" s="752"/>
      <c r="O80" s="752"/>
      <c r="P80" s="752"/>
      <c r="Q80" s="752"/>
    </row>
    <row r="81" spans="10:17">
      <c r="J81" s="847"/>
      <c r="K81" s="839"/>
      <c r="L81" s="832"/>
      <c r="M81" s="752"/>
      <c r="N81" s="752"/>
      <c r="O81" s="752"/>
      <c r="P81" s="752"/>
      <c r="Q81" s="752"/>
    </row>
    <row r="82" spans="10:17">
      <c r="J82" s="847"/>
      <c r="K82" s="839"/>
      <c r="L82" s="832"/>
      <c r="M82" s="752"/>
      <c r="N82" s="752"/>
      <c r="O82" s="752"/>
      <c r="P82" s="752"/>
      <c r="Q82" s="752"/>
    </row>
    <row r="83" spans="10:17">
      <c r="J83" s="847"/>
      <c r="K83" s="839"/>
      <c r="L83" s="832"/>
      <c r="M83" s="752"/>
      <c r="N83" s="752"/>
      <c r="O83" s="752"/>
      <c r="P83" s="752"/>
      <c r="Q83" s="752"/>
    </row>
    <row r="84" spans="10:17">
      <c r="J84" s="847"/>
      <c r="K84" s="839"/>
    </row>
  </sheetData>
  <mergeCells count="22">
    <mergeCell ref="L52:R52"/>
    <mergeCell ref="A9:G9"/>
    <mergeCell ref="A28:G28"/>
    <mergeCell ref="A8:G8"/>
    <mergeCell ref="A7:G7"/>
    <mergeCell ref="A20:C20"/>
    <mergeCell ref="B10:D10"/>
    <mergeCell ref="A24:I24"/>
    <mergeCell ref="A41:D41"/>
    <mergeCell ref="L29:R29"/>
    <mergeCell ref="L4:R4"/>
    <mergeCell ref="L5:R5"/>
    <mergeCell ref="A1:R1"/>
    <mergeCell ref="A2:R2"/>
    <mergeCell ref="A3:R3"/>
    <mergeCell ref="A4:G4"/>
    <mergeCell ref="A6:G6"/>
    <mergeCell ref="A5:G5"/>
    <mergeCell ref="E10:G10"/>
    <mergeCell ref="A18:D18"/>
    <mergeCell ref="L7:R7"/>
    <mergeCell ref="L6:R6"/>
  </mergeCells>
  <pageMargins left="0.7" right="0.7" top="0.75" bottom="0.75" header="0.3" footer="0.3"/>
  <pageSetup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88"/>
  <sheetViews>
    <sheetView zoomScaleNormal="100" workbookViewId="0">
      <selection activeCell="B12" sqref="B12"/>
    </sheetView>
  </sheetViews>
  <sheetFormatPr defaultRowHeight="12.75"/>
  <cols>
    <col min="1" max="1" width="37.85546875" customWidth="1"/>
    <col min="2" max="2" width="17.85546875" style="165" customWidth="1"/>
    <col min="3" max="3" width="15.85546875" style="52" customWidth="1"/>
    <col min="4" max="4" width="17.140625" style="52" customWidth="1"/>
    <col min="5" max="5" width="21.28515625" style="52" customWidth="1"/>
    <col min="6" max="6" width="17.85546875" style="52" customWidth="1"/>
    <col min="7" max="7" width="17.42578125" style="52" customWidth="1"/>
    <col min="8" max="9" width="15.140625" style="52" customWidth="1"/>
    <col min="10" max="10" width="0.5703125" style="133" customWidth="1"/>
    <col min="11" max="11" width="11.85546875" style="52" customWidth="1"/>
    <col min="12" max="12" width="12.85546875" style="52" customWidth="1"/>
    <col min="13" max="16" width="12.85546875" customWidth="1"/>
    <col min="17" max="17" width="8.5703125" customWidth="1"/>
  </cols>
  <sheetData>
    <row r="1" spans="1:18" ht="13.35" customHeight="1">
      <c r="A1" s="1606" t="str">
        <f>Cover!B8</f>
        <v>KCP&amp;L-MO Evaluation, Measurement, and Verification Report – Appendix Databook</v>
      </c>
      <c r="B1" s="1606"/>
      <c r="C1" s="1606"/>
      <c r="D1" s="1606"/>
      <c r="E1" s="1606"/>
      <c r="F1" s="1606"/>
      <c r="G1" s="1606"/>
      <c r="H1" s="1606"/>
      <c r="I1" s="1606"/>
      <c r="J1" s="1606"/>
      <c r="K1" s="1606"/>
      <c r="L1" s="1606"/>
      <c r="M1" s="1606"/>
      <c r="N1" s="1606"/>
      <c r="O1" s="1606"/>
      <c r="P1" s="1606"/>
      <c r="Q1" s="1606"/>
      <c r="R1" s="1606"/>
    </row>
    <row r="2" spans="1:18" ht="35.25" customHeight="1">
      <c r="A2" s="1607"/>
      <c r="B2" s="1607"/>
      <c r="C2" s="1607"/>
      <c r="D2" s="1607"/>
      <c r="E2" s="1607"/>
      <c r="F2" s="1607"/>
      <c r="G2" s="1607"/>
      <c r="H2" s="1607"/>
      <c r="I2" s="1607"/>
      <c r="J2" s="1607"/>
      <c r="K2" s="1607"/>
      <c r="L2" s="1607"/>
      <c r="M2" s="1607"/>
      <c r="N2" s="1607"/>
      <c r="O2" s="1607"/>
      <c r="P2" s="1607"/>
      <c r="Q2" s="1607"/>
      <c r="R2" s="1607"/>
    </row>
    <row r="3" spans="1:18" ht="5.25" customHeight="1">
      <c r="A3" s="1608"/>
      <c r="B3" s="1608"/>
      <c r="C3" s="1608"/>
      <c r="D3" s="1608"/>
      <c r="E3" s="1608"/>
      <c r="F3" s="1608"/>
      <c r="G3" s="1608"/>
      <c r="H3" s="1608"/>
      <c r="I3" s="1608"/>
      <c r="J3" s="1608"/>
      <c r="K3" s="1608"/>
      <c r="L3" s="1608"/>
      <c r="M3" s="1608"/>
      <c r="N3" s="1608"/>
      <c r="O3" s="1608"/>
      <c r="P3" s="1608"/>
      <c r="Q3" s="1608"/>
      <c r="R3" s="1608"/>
    </row>
    <row r="4" spans="1:18" s="28" customFormat="1" ht="30" customHeight="1">
      <c r="A4" s="1609" t="s">
        <v>880</v>
      </c>
      <c r="B4" s="1609"/>
      <c r="C4" s="1609"/>
      <c r="D4" s="1609"/>
      <c r="E4" s="1609"/>
      <c r="F4" s="1609"/>
      <c r="G4" s="1609"/>
      <c r="H4" s="824"/>
      <c r="I4" s="824"/>
      <c r="J4" s="803"/>
      <c r="K4" s="824"/>
      <c r="L4" s="1609" t="s">
        <v>1097</v>
      </c>
      <c r="M4" s="1609"/>
      <c r="N4" s="1609"/>
      <c r="O4" s="1609"/>
      <c r="P4" s="1609"/>
      <c r="Q4" s="1609"/>
      <c r="R4" s="1609"/>
    </row>
    <row r="5" spans="1:18" s="28" customFormat="1" ht="15.75">
      <c r="A5" s="1611" t="s">
        <v>1047</v>
      </c>
      <c r="B5" s="1611"/>
      <c r="C5" s="1611"/>
      <c r="D5" s="1611"/>
      <c r="E5" s="1611"/>
      <c r="F5" s="1611"/>
      <c r="G5" s="1611"/>
      <c r="H5" s="824"/>
      <c r="I5" s="824"/>
      <c r="J5" s="803"/>
      <c r="K5" s="824"/>
      <c r="L5" s="1610"/>
      <c r="M5" s="1610"/>
      <c r="N5" s="1610"/>
      <c r="O5" s="1610"/>
      <c r="P5" s="1610"/>
      <c r="Q5" s="1610"/>
      <c r="R5" s="1610"/>
    </row>
    <row r="6" spans="1:18" ht="12.75" customHeight="1">
      <c r="A6" s="1611"/>
      <c r="B6" s="1611"/>
      <c r="C6" s="1611"/>
      <c r="D6" s="1611"/>
      <c r="E6" s="1611"/>
      <c r="F6" s="1611"/>
      <c r="G6" s="1611"/>
      <c r="H6" s="824"/>
      <c r="I6" s="824"/>
      <c r="J6" s="803"/>
      <c r="K6" s="822"/>
      <c r="L6" s="1604"/>
      <c r="M6" s="1604"/>
      <c r="N6" s="1604"/>
      <c r="O6" s="1604"/>
      <c r="P6" s="1604"/>
      <c r="Q6" s="1604"/>
      <c r="R6" s="1604"/>
    </row>
    <row r="7" spans="1:18" s="978" customFormat="1" ht="12.75" customHeight="1">
      <c r="A7" s="1615" t="s">
        <v>1101</v>
      </c>
      <c r="B7" s="1615"/>
      <c r="C7" s="1615"/>
      <c r="D7" s="1615"/>
      <c r="E7" s="1615"/>
      <c r="F7" s="1615"/>
      <c r="G7" s="1615"/>
      <c r="H7" s="980"/>
      <c r="I7" s="980"/>
      <c r="J7" s="803"/>
      <c r="K7" s="979"/>
      <c r="L7" s="1604"/>
      <c r="M7" s="1604"/>
      <c r="N7" s="1604"/>
      <c r="O7" s="1604"/>
      <c r="P7" s="1604"/>
      <c r="Q7" s="1604"/>
      <c r="R7" s="1604"/>
    </row>
    <row r="8" spans="1:18" s="978" customFormat="1" ht="12.75" customHeight="1">
      <c r="A8" s="1611"/>
      <c r="B8" s="1611"/>
      <c r="C8" s="1611"/>
      <c r="D8" s="1611"/>
      <c r="E8" s="1611"/>
      <c r="F8" s="1611"/>
      <c r="G8" s="1611"/>
      <c r="H8" s="980"/>
      <c r="I8" s="980"/>
      <c r="J8" s="803"/>
      <c r="K8" s="979"/>
      <c r="L8" s="1604"/>
      <c r="M8" s="1604"/>
      <c r="N8" s="1604"/>
      <c r="O8" s="1604"/>
      <c r="P8" s="1604"/>
      <c r="Q8" s="1604"/>
      <c r="R8" s="1604"/>
    </row>
    <row r="9" spans="1:18" ht="12.75" customHeight="1">
      <c r="A9" s="1604" t="s">
        <v>76</v>
      </c>
      <c r="B9" s="1604"/>
      <c r="C9" s="1604"/>
      <c r="D9" s="1604"/>
      <c r="E9" s="1604"/>
      <c r="F9" s="1604"/>
      <c r="G9" s="1604"/>
      <c r="H9" s="824"/>
      <c r="I9" s="824"/>
      <c r="J9" s="803"/>
      <c r="K9" s="822"/>
      <c r="L9" s="1604" t="s">
        <v>77</v>
      </c>
      <c r="M9" s="1604"/>
      <c r="N9" s="1604"/>
      <c r="O9" s="1604"/>
      <c r="P9" s="1604"/>
      <c r="Q9" s="1604"/>
      <c r="R9" s="1604"/>
    </row>
    <row r="10" spans="1:18" ht="13.5" thickBot="1">
      <c r="A10" s="815"/>
      <c r="B10" s="1613" t="s">
        <v>11</v>
      </c>
      <c r="C10" s="1614"/>
      <c r="D10" s="1614"/>
      <c r="E10" s="1613" t="s">
        <v>12</v>
      </c>
      <c r="F10" s="1614"/>
      <c r="G10" s="1614"/>
      <c r="H10" s="984"/>
      <c r="I10" s="824"/>
      <c r="J10" s="804"/>
      <c r="K10" s="793"/>
      <c r="L10" s="786"/>
      <c r="M10" s="786"/>
      <c r="N10" s="786"/>
      <c r="O10" s="786"/>
      <c r="P10" s="786"/>
      <c r="Q10" s="786"/>
    </row>
    <row r="11" spans="1:18" ht="29.25" customHeight="1" thickBot="1">
      <c r="A11" s="817"/>
      <c r="B11" s="1243" t="s">
        <v>13</v>
      </c>
      <c r="C11" s="1243" t="s">
        <v>14</v>
      </c>
      <c r="D11" s="1244" t="s">
        <v>15</v>
      </c>
      <c r="E11" s="1243" t="s">
        <v>1145</v>
      </c>
      <c r="F11" s="1243" t="s">
        <v>14</v>
      </c>
      <c r="G11" s="1243" t="s">
        <v>16</v>
      </c>
      <c r="H11" s="823"/>
      <c r="I11" s="824"/>
      <c r="J11" s="805"/>
      <c r="K11" s="798"/>
      <c r="L11" s="795"/>
      <c r="M11" s="786"/>
      <c r="N11" s="786"/>
      <c r="O11" s="786"/>
      <c r="P11" s="786"/>
      <c r="Q11" s="786"/>
    </row>
    <row r="12" spans="1:18" ht="13.35" customHeight="1">
      <c r="A12" s="1171" t="s">
        <v>1198</v>
      </c>
      <c r="B12" s="800">
        <v>2396856</v>
      </c>
      <c r="C12" s="826">
        <v>2143668</v>
      </c>
      <c r="D12" s="1109">
        <f>C12/B12</f>
        <v>0.89436662027255709</v>
      </c>
      <c r="E12" s="826">
        <f>'MEEIA Targets'!E19</f>
        <v>4388076.0000000037</v>
      </c>
      <c r="F12" s="826">
        <v>2143668</v>
      </c>
      <c r="G12" s="1107">
        <f>F12/E12</f>
        <v>0.48852116508465171</v>
      </c>
      <c r="H12" s="823"/>
      <c r="I12" s="824"/>
      <c r="J12" s="806"/>
      <c r="K12" s="797"/>
      <c r="L12" s="795"/>
      <c r="M12" s="786"/>
      <c r="N12" s="786"/>
      <c r="O12" s="786"/>
      <c r="P12" s="786"/>
      <c r="Q12" s="786"/>
    </row>
    <row r="13" spans="1:18" ht="13.35" customHeight="1">
      <c r="A13" s="1171" t="s">
        <v>1199</v>
      </c>
      <c r="B13" s="799">
        <v>6558.3</v>
      </c>
      <c r="C13" s="801">
        <v>5017.32</v>
      </c>
      <c r="D13" s="1110">
        <f>C13/B13</f>
        <v>0.76503362151777132</v>
      </c>
      <c r="E13" s="801">
        <f>'MEEIA Targets'!K19</f>
        <v>11967.479999999998</v>
      </c>
      <c r="F13" s="801">
        <v>5017.32</v>
      </c>
      <c r="G13" s="1108">
        <f>F13/E13</f>
        <v>0.41924615708570229</v>
      </c>
      <c r="H13" s="823"/>
      <c r="I13" s="824"/>
      <c r="J13" s="805"/>
      <c r="K13" s="798"/>
      <c r="L13" s="795"/>
      <c r="M13" s="786"/>
      <c r="N13" s="786"/>
      <c r="O13" s="786"/>
      <c r="P13" s="786"/>
      <c r="Q13" s="786"/>
    </row>
    <row r="14" spans="1:18" s="924" customFormat="1" ht="13.35" customHeight="1">
      <c r="A14" s="810"/>
      <c r="B14" s="799"/>
      <c r="C14" s="801"/>
      <c r="D14" s="796"/>
      <c r="E14" s="801"/>
      <c r="F14" s="796"/>
      <c r="G14"/>
      <c r="H14" s="823"/>
      <c r="I14" s="926"/>
      <c r="J14" s="900"/>
      <c r="K14" s="895"/>
      <c r="L14" s="795"/>
      <c r="M14" s="786"/>
      <c r="N14" s="786"/>
      <c r="O14" s="786"/>
      <c r="P14" s="786"/>
      <c r="Q14" s="786"/>
    </row>
    <row r="15" spans="1:18" s="924" customFormat="1" ht="13.35" customHeight="1">
      <c r="A15" s="1131" t="s">
        <v>1157</v>
      </c>
      <c r="B15" s="799"/>
      <c r="C15" s="801"/>
      <c r="D15" s="796"/>
      <c r="E15" s="801"/>
      <c r="F15" s="796"/>
      <c r="G15"/>
      <c r="H15" s="823"/>
      <c r="I15" s="926"/>
      <c r="J15" s="900"/>
      <c r="K15" s="895"/>
      <c r="L15" s="795"/>
      <c r="M15" s="786"/>
      <c r="N15" s="786"/>
      <c r="O15" s="786"/>
      <c r="P15" s="786"/>
      <c r="Q15" s="786"/>
    </row>
    <row r="16" spans="1:18" s="1124" customFormat="1" ht="13.35" customHeight="1">
      <c r="A16" s="1131"/>
      <c r="B16" s="799"/>
      <c r="C16" s="801"/>
      <c r="D16" s="796"/>
      <c r="E16" s="801"/>
      <c r="F16" s="796"/>
      <c r="H16" s="823"/>
      <c r="I16" s="1140"/>
      <c r="J16" s="900"/>
      <c r="K16" s="895"/>
      <c r="L16" s="795"/>
      <c r="M16" s="786"/>
      <c r="N16" s="786"/>
      <c r="O16" s="786"/>
      <c r="P16" s="786"/>
      <c r="Q16" s="786"/>
    </row>
    <row r="17" spans="1:20" s="5" customFormat="1" ht="13.35" customHeight="1">
      <c r="A17" s="810"/>
      <c r="B17" s="799"/>
      <c r="C17" s="799"/>
      <c r="D17" s="811"/>
      <c r="E17" s="823"/>
      <c r="F17" s="823"/>
      <c r="G17" s="823"/>
      <c r="H17" s="823"/>
      <c r="I17" s="824"/>
      <c r="J17" s="804"/>
      <c r="K17" s="789"/>
      <c r="L17" s="791"/>
      <c r="M17" s="787"/>
      <c r="N17" s="787"/>
      <c r="O17" s="787"/>
      <c r="P17" s="787"/>
      <c r="Q17" s="787"/>
    </row>
    <row r="18" spans="1:20" s="5" customFormat="1" ht="13.35" customHeight="1">
      <c r="A18" s="1604" t="s">
        <v>78</v>
      </c>
      <c r="B18" s="1604"/>
      <c r="C18" s="1604"/>
      <c r="D18" s="1604"/>
      <c r="E18" s="823"/>
      <c r="F18" s="823"/>
      <c r="G18" s="823"/>
      <c r="H18" s="824"/>
      <c r="I18" s="824"/>
      <c r="J18" s="807"/>
      <c r="K18" s="790"/>
      <c r="L18" s="790"/>
      <c r="M18" s="787"/>
      <c r="N18" s="787"/>
      <c r="O18" s="787"/>
      <c r="P18" s="787"/>
      <c r="Q18" s="787"/>
    </row>
    <row r="19" spans="1:20" s="5" customFormat="1" ht="34.5" thickBot="1">
      <c r="A19" s="809" t="s">
        <v>37</v>
      </c>
      <c r="B19" s="809" t="s">
        <v>38</v>
      </c>
      <c r="C19" s="809" t="s">
        <v>39</v>
      </c>
      <c r="D19" s="809" t="s">
        <v>40</v>
      </c>
      <c r="E19" s="818"/>
      <c r="F19" s="824"/>
      <c r="G19" s="824"/>
      <c r="H19" s="824"/>
      <c r="I19" s="824"/>
      <c r="J19" s="807"/>
      <c r="K19" s="790"/>
      <c r="L19" s="790"/>
      <c r="M19" s="787"/>
      <c r="N19" s="787"/>
      <c r="O19" s="787"/>
      <c r="P19" s="787"/>
      <c r="Q19" s="787"/>
    </row>
    <row r="20" spans="1:20" s="5" customFormat="1" ht="13.5" customHeight="1" thickTop="1">
      <c r="A20" s="1601" t="s">
        <v>881</v>
      </c>
      <c r="B20" s="1601"/>
      <c r="C20" s="1601"/>
      <c r="D20" s="1164">
        <v>1</v>
      </c>
      <c r="E20" s="823"/>
      <c r="F20" s="824"/>
      <c r="G20" s="824"/>
      <c r="H20" s="824"/>
      <c r="I20" s="824"/>
      <c r="J20" s="808"/>
      <c r="K20" s="792"/>
      <c r="L20" s="792"/>
      <c r="M20" s="787"/>
      <c r="N20" s="787"/>
      <c r="O20" s="787"/>
      <c r="P20" s="787"/>
      <c r="Q20" s="787"/>
    </row>
    <row r="21" spans="1:20" s="5" customFormat="1" ht="13.5" customHeight="1">
      <c r="A21" s="812"/>
      <c r="B21" s="812"/>
      <c r="C21" s="812"/>
      <c r="D21" s="812"/>
      <c r="E21" s="823"/>
      <c r="F21" s="926"/>
      <c r="G21" s="926"/>
      <c r="H21" s="926"/>
      <c r="I21" s="926"/>
      <c r="J21" s="808"/>
      <c r="K21" s="792"/>
      <c r="L21" s="792"/>
      <c r="M21" s="787"/>
      <c r="N21" s="787"/>
      <c r="O21" s="787"/>
      <c r="P21" s="787"/>
      <c r="Q21" s="787"/>
    </row>
    <row r="22" spans="1:20" s="5" customFormat="1" ht="13.5" customHeight="1">
      <c r="A22" s="812"/>
      <c r="B22" s="812"/>
      <c r="C22" s="812"/>
      <c r="D22" s="812"/>
      <c r="E22" s="823"/>
      <c r="F22" s="1242"/>
      <c r="G22" s="926"/>
      <c r="H22" s="926"/>
      <c r="I22" s="926"/>
      <c r="J22" s="808"/>
      <c r="K22" s="792"/>
      <c r="L22" s="792"/>
      <c r="M22" s="787"/>
      <c r="N22" s="787"/>
      <c r="O22" s="787"/>
      <c r="P22" s="787"/>
      <c r="Q22" s="787"/>
    </row>
    <row r="23" spans="1:20" s="5" customFormat="1">
      <c r="A23" s="812"/>
      <c r="B23" s="812"/>
      <c r="C23" s="812"/>
      <c r="D23" s="812"/>
      <c r="E23" s="824"/>
      <c r="F23" s="824"/>
      <c r="G23" s="824"/>
      <c r="H23" s="824"/>
      <c r="I23" s="824"/>
      <c r="J23" s="808"/>
      <c r="K23" s="792"/>
      <c r="L23" s="792"/>
      <c r="M23" s="787"/>
      <c r="N23" s="787"/>
      <c r="O23" s="787"/>
      <c r="P23" s="787"/>
      <c r="Q23" s="787"/>
    </row>
    <row r="24" spans="1:20" s="5" customFormat="1" ht="4.7" customHeight="1">
      <c r="A24" s="1603"/>
      <c r="B24" s="1603"/>
      <c r="C24" s="1603"/>
      <c r="D24" s="1603"/>
      <c r="E24" s="1603"/>
      <c r="F24" s="1603"/>
      <c r="G24" s="1603"/>
      <c r="H24" s="1603"/>
      <c r="I24" s="1603"/>
      <c r="J24" s="985"/>
      <c r="K24"/>
      <c r="L24"/>
      <c r="M24"/>
      <c r="N24"/>
      <c r="O24"/>
      <c r="P24"/>
      <c r="Q24"/>
      <c r="R24"/>
      <c r="S24"/>
      <c r="T24"/>
    </row>
    <row r="25" spans="1:20" ht="12.75" customHeight="1">
      <c r="A25" s="1616"/>
      <c r="B25" s="1616"/>
      <c r="C25" s="1616"/>
      <c r="D25" s="1616"/>
      <c r="E25" s="1616"/>
      <c r="F25" s="813"/>
      <c r="G25" s="813"/>
      <c r="H25" s="813"/>
      <c r="I25" s="813"/>
      <c r="J25" s="803"/>
      <c r="K25" s="822"/>
      <c r="L25" s="822"/>
      <c r="M25" s="786"/>
      <c r="N25" s="786"/>
      <c r="O25" s="786"/>
      <c r="P25" s="786"/>
      <c r="Q25" s="786"/>
    </row>
    <row r="26" spans="1:20" ht="15.75">
      <c r="A26" s="1611" t="s">
        <v>1155</v>
      </c>
      <c r="B26" s="1611"/>
      <c r="C26" s="1611"/>
      <c r="D26" s="1611"/>
      <c r="E26" s="1611"/>
      <c r="F26" s="824"/>
      <c r="G26" s="824"/>
      <c r="H26" s="824"/>
      <c r="I26" s="824"/>
      <c r="J26" s="804"/>
      <c r="K26" s="793"/>
      <c r="L26" s="786"/>
      <c r="M26" s="786"/>
      <c r="N26" s="786"/>
      <c r="O26" s="786"/>
      <c r="P26" s="786"/>
      <c r="Q26" s="786"/>
    </row>
    <row r="27" spans="1:20" ht="12.75" customHeight="1">
      <c r="A27" s="1611"/>
      <c r="B27" s="1611"/>
      <c r="C27" s="1611"/>
      <c r="D27" s="1611"/>
      <c r="E27" s="1611"/>
      <c r="F27" s="824"/>
      <c r="G27" s="824"/>
      <c r="H27" s="824"/>
      <c r="I27" s="824"/>
      <c r="J27" s="804"/>
      <c r="K27" s="793"/>
      <c r="L27" s="786"/>
      <c r="M27" s="786"/>
      <c r="N27" s="786"/>
      <c r="O27" s="786"/>
      <c r="P27" s="786"/>
      <c r="Q27" s="786"/>
    </row>
    <row r="28" spans="1:20" ht="13.5" customHeight="1">
      <c r="A28" s="1604" t="s">
        <v>882</v>
      </c>
      <c r="B28" s="1604"/>
      <c r="C28" s="1604"/>
      <c r="D28" s="1604"/>
      <c r="E28" s="1604"/>
      <c r="F28" s="1604"/>
      <c r="G28" s="1604"/>
      <c r="H28" s="824"/>
      <c r="I28" s="824"/>
      <c r="J28" s="804"/>
      <c r="K28" s="793"/>
      <c r="L28" s="786"/>
      <c r="M28" s="786"/>
      <c r="N28" s="786"/>
      <c r="O28" s="786"/>
      <c r="P28" s="786"/>
      <c r="Q28" s="786"/>
    </row>
    <row r="29" spans="1:20" ht="51.75" thickBot="1">
      <c r="A29" s="802" t="s">
        <v>1086</v>
      </c>
      <c r="B29" s="825" t="s">
        <v>883</v>
      </c>
      <c r="C29" s="825" t="s">
        <v>884</v>
      </c>
      <c r="D29" s="825" t="s">
        <v>885</v>
      </c>
      <c r="E29" s="1218" t="s">
        <v>1295</v>
      </c>
      <c r="F29" s="1218" t="s">
        <v>710</v>
      </c>
      <c r="G29" s="786"/>
      <c r="H29" s="824"/>
      <c r="I29" s="824"/>
      <c r="J29" s="804"/>
      <c r="K29" s="793"/>
      <c r="L29" s="786"/>
      <c r="M29" s="786"/>
      <c r="N29" s="786"/>
      <c r="O29" s="786"/>
      <c r="P29" s="786"/>
      <c r="Q29" s="786"/>
    </row>
    <row r="30" spans="1:20" ht="13.5" customHeight="1">
      <c r="A30" s="993" t="s">
        <v>1089</v>
      </c>
      <c r="B30" s="827">
        <v>1093</v>
      </c>
      <c r="C30" s="828">
        <v>2871</v>
      </c>
      <c r="D30" s="827">
        <v>18</v>
      </c>
      <c r="E30" s="989">
        <v>1.26</v>
      </c>
      <c r="F30" s="990">
        <v>5017.32</v>
      </c>
      <c r="G30" s="786"/>
      <c r="H30" s="824"/>
      <c r="I30" s="824"/>
      <c r="J30" s="804"/>
      <c r="K30" s="793"/>
      <c r="L30" s="786"/>
      <c r="M30" s="786"/>
      <c r="N30" s="786"/>
      <c r="O30" s="786"/>
      <c r="P30" s="786"/>
      <c r="Q30" s="786"/>
    </row>
    <row r="31" spans="1:20">
      <c r="A31" s="994"/>
      <c r="B31" s="873"/>
      <c r="C31" s="987"/>
      <c r="D31" s="873"/>
      <c r="E31" s="816"/>
      <c r="F31" s="988"/>
      <c r="G31" s="786"/>
      <c r="H31" s="926"/>
      <c r="I31" s="926"/>
      <c r="J31" s="804"/>
      <c r="K31" s="793"/>
      <c r="L31" s="1605" t="s">
        <v>162</v>
      </c>
      <c r="M31" s="1605"/>
      <c r="N31" s="1605"/>
      <c r="O31" s="1605"/>
      <c r="P31" s="1605"/>
      <c r="Q31" s="1605"/>
      <c r="R31" s="1605"/>
    </row>
    <row r="32" spans="1:20" ht="39" thickBot="1">
      <c r="A32" s="802" t="s">
        <v>1086</v>
      </c>
      <c r="B32" s="814" t="s">
        <v>883</v>
      </c>
      <c r="C32" s="814" t="s">
        <v>884</v>
      </c>
      <c r="D32" s="814" t="s">
        <v>885</v>
      </c>
      <c r="E32" s="1218" t="s">
        <v>1293</v>
      </c>
      <c r="F32" s="1218" t="s">
        <v>1294</v>
      </c>
      <c r="G32" s="786"/>
      <c r="H32" s="824"/>
      <c r="I32" s="824"/>
      <c r="J32" s="804"/>
      <c r="K32" s="793"/>
      <c r="L32" s="786"/>
      <c r="M32" s="786"/>
      <c r="N32" s="786"/>
      <c r="O32" s="786"/>
      <c r="P32" s="786"/>
      <c r="Q32" s="786"/>
    </row>
    <row r="33" spans="1:17" s="1124" customFormat="1">
      <c r="A33" s="995" t="s">
        <v>1089</v>
      </c>
      <c r="B33" s="830">
        <v>933</v>
      </c>
      <c r="C33" s="830">
        <v>3521</v>
      </c>
      <c r="D33" s="830" t="s">
        <v>178</v>
      </c>
      <c r="E33" s="830">
        <v>462</v>
      </c>
      <c r="F33" s="831">
        <v>2057748</v>
      </c>
      <c r="G33" s="786"/>
      <c r="H33" s="824"/>
      <c r="I33" s="824"/>
      <c r="J33" s="899"/>
      <c r="K33" s="793"/>
      <c r="L33" s="786"/>
      <c r="M33" s="786"/>
      <c r="N33" s="786"/>
      <c r="O33" s="786"/>
      <c r="P33" s="786"/>
      <c r="Q33" s="786"/>
    </row>
    <row r="34" spans="1:17" s="924" customFormat="1" ht="13.5" customHeight="1">
      <c r="A34" s="1323" t="s">
        <v>1090</v>
      </c>
      <c r="B34" s="788">
        <v>160</v>
      </c>
      <c r="C34" s="788" t="s">
        <v>178</v>
      </c>
      <c r="D34" s="788" t="s">
        <v>178</v>
      </c>
      <c r="E34" s="788">
        <v>537</v>
      </c>
      <c r="F34" s="829">
        <v>85920</v>
      </c>
      <c r="G34" s="786"/>
      <c r="H34" s="824"/>
      <c r="I34" s="824"/>
      <c r="J34" s="899"/>
      <c r="K34" s="793"/>
      <c r="L34" s="786"/>
      <c r="M34" s="786"/>
      <c r="N34" s="786"/>
      <c r="O34" s="786"/>
      <c r="P34" s="786"/>
      <c r="Q34" s="786"/>
    </row>
    <row r="35" spans="1:17" ht="13.5" customHeight="1" thickBot="1">
      <c r="A35" s="996" t="s">
        <v>69</v>
      </c>
      <c r="B35" s="997"/>
      <c r="C35" s="998"/>
      <c r="D35" s="999"/>
      <c r="E35" s="1000"/>
      <c r="F35" s="1001">
        <v>2143668</v>
      </c>
      <c r="G35" s="986"/>
      <c r="H35" s="824"/>
      <c r="I35" s="824"/>
      <c r="J35" s="804"/>
      <c r="K35" s="793"/>
      <c r="L35" s="786"/>
      <c r="M35" s="786"/>
      <c r="N35" s="786"/>
      <c r="O35" s="786"/>
      <c r="P35" s="786"/>
      <c r="Q35" s="786"/>
    </row>
    <row r="36" spans="1:17" ht="13.5" customHeight="1" thickTop="1">
      <c r="A36" s="1176"/>
      <c r="B36" s="873"/>
      <c r="C36" s="788"/>
      <c r="D36" s="820"/>
      <c r="E36" s="991"/>
      <c r="F36" s="992"/>
      <c r="G36" s="986"/>
      <c r="H36" s="1140"/>
      <c r="I36" s="1140"/>
      <c r="J36" s="804"/>
      <c r="K36" s="793"/>
      <c r="L36" s="786"/>
      <c r="M36" s="786"/>
      <c r="N36" s="786"/>
      <c r="O36" s="786"/>
      <c r="P36" s="786"/>
      <c r="Q36" s="786"/>
    </row>
    <row r="37" spans="1:17">
      <c r="A37" s="1175" t="s">
        <v>1213</v>
      </c>
      <c r="B37" s="873"/>
      <c r="C37" s="788"/>
      <c r="D37" s="820"/>
      <c r="E37" s="991"/>
      <c r="F37" s="992"/>
      <c r="G37" s="986"/>
      <c r="H37" s="926"/>
      <c r="I37" s="926"/>
      <c r="J37" s="804"/>
      <c r="K37" s="793"/>
      <c r="L37" s="786"/>
      <c r="M37" s="786"/>
      <c r="N37" s="786"/>
      <c r="O37" s="786"/>
      <c r="P37" s="786"/>
      <c r="Q37" s="786"/>
    </row>
    <row r="38" spans="1:17">
      <c r="A38" s="1131" t="s">
        <v>1157</v>
      </c>
      <c r="B38" s="794"/>
      <c r="C38" s="926"/>
      <c r="D38" s="926"/>
      <c r="E38" s="926"/>
      <c r="F38" s="788"/>
      <c r="G38" s="926"/>
      <c r="H38" s="926"/>
      <c r="I38" s="926"/>
      <c r="J38" s="804"/>
      <c r="K38" s="793"/>
      <c r="L38" s="819"/>
      <c r="M38" s="786"/>
      <c r="N38" s="786"/>
      <c r="O38" s="786"/>
      <c r="P38" s="786"/>
      <c r="Q38" s="786"/>
    </row>
    <row r="39" spans="1:17" s="924" customFormat="1">
      <c r="A39" s="1131"/>
      <c r="B39" s="794"/>
      <c r="C39" s="1140"/>
      <c r="D39" s="1140"/>
      <c r="E39" s="1140"/>
      <c r="F39" s="788"/>
      <c r="G39" s="1140"/>
      <c r="H39" s="1140"/>
      <c r="I39" s="1140"/>
      <c r="J39" s="899"/>
      <c r="K39" s="793"/>
      <c r="L39" s="819"/>
      <c r="M39" s="786"/>
      <c r="N39" s="786"/>
      <c r="O39" s="786"/>
      <c r="P39" s="786"/>
      <c r="Q39" s="786"/>
    </row>
    <row r="40" spans="1:17" ht="15.75">
      <c r="A40" s="821"/>
      <c r="B40" s="824"/>
      <c r="C40" s="824"/>
      <c r="D40" s="824"/>
      <c r="E40" s="824"/>
      <c r="F40" s="824"/>
      <c r="G40" s="824"/>
      <c r="H40" s="824"/>
      <c r="I40" s="824"/>
      <c r="J40" s="804"/>
      <c r="K40" s="793"/>
      <c r="L40" s="819"/>
      <c r="M40" s="752"/>
      <c r="N40" s="752"/>
      <c r="O40" s="752"/>
      <c r="P40" s="752"/>
      <c r="Q40" s="752"/>
    </row>
    <row r="41" spans="1:17">
      <c r="A41" s="1604" t="s">
        <v>886</v>
      </c>
      <c r="B41" s="1604"/>
      <c r="C41" s="1604"/>
      <c r="D41" s="1604"/>
      <c r="E41" s="925"/>
      <c r="F41" s="824"/>
      <c r="G41" s="824"/>
      <c r="H41" s="824"/>
      <c r="I41" s="824"/>
      <c r="J41" s="804"/>
      <c r="K41" s="793"/>
      <c r="L41" s="819"/>
      <c r="M41" s="752"/>
      <c r="N41" s="752"/>
      <c r="O41" s="752"/>
      <c r="P41" s="752"/>
      <c r="Q41" s="752"/>
    </row>
    <row r="42" spans="1:17" ht="13.5" thickBot="1">
      <c r="A42" s="825" t="s">
        <v>887</v>
      </c>
      <c r="B42" s="825" t="s">
        <v>888</v>
      </c>
      <c r="C42" s="825" t="s">
        <v>889</v>
      </c>
      <c r="D42" s="825" t="s">
        <v>890</v>
      </c>
      <c r="E42" s="824"/>
      <c r="F42" s="824"/>
      <c r="G42" s="824"/>
      <c r="H42" s="824"/>
      <c r="I42" s="824"/>
      <c r="J42" s="804"/>
      <c r="K42" s="793"/>
      <c r="L42" s="786"/>
      <c r="M42" s="752"/>
      <c r="N42" s="752"/>
      <c r="O42" s="752"/>
      <c r="P42" s="752"/>
      <c r="Q42" s="752"/>
    </row>
    <row r="43" spans="1:17">
      <c r="A43" s="1002">
        <v>42901</v>
      </c>
      <c r="B43" s="1003">
        <v>0.54166666666666663</v>
      </c>
      <c r="C43" s="1004">
        <v>0.70833333333333337</v>
      </c>
      <c r="D43" s="86">
        <v>4</v>
      </c>
      <c r="E43" s="824"/>
      <c r="F43" s="824"/>
      <c r="G43" s="824"/>
      <c r="H43" s="824"/>
      <c r="I43" s="824"/>
      <c r="J43" s="804"/>
      <c r="K43" s="793"/>
      <c r="L43" s="786"/>
      <c r="M43" s="752"/>
      <c r="N43" s="752"/>
      <c r="O43" s="752"/>
      <c r="P43" s="752"/>
      <c r="Q43" s="752"/>
    </row>
    <row r="44" spans="1:17" s="1124" customFormat="1">
      <c r="A44" s="1002">
        <v>42908</v>
      </c>
      <c r="B44" s="1183">
        <v>0.54166666666666663</v>
      </c>
      <c r="C44" s="1004">
        <v>5.708333333333333</v>
      </c>
      <c r="D44" s="86">
        <v>4</v>
      </c>
      <c r="E44" s="824"/>
      <c r="F44" s="824"/>
      <c r="G44" s="824"/>
      <c r="H44" s="824"/>
      <c r="I44" s="824"/>
      <c r="J44" s="899"/>
      <c r="K44" s="793"/>
      <c r="L44" s="786"/>
    </row>
    <row r="45" spans="1:17" s="924" customFormat="1">
      <c r="A45" s="1002">
        <v>42936</v>
      </c>
      <c r="B45" s="1183">
        <v>0.54166666666666663</v>
      </c>
      <c r="C45" s="1004">
        <v>5.708333333333333</v>
      </c>
      <c r="D45" s="86">
        <v>4</v>
      </c>
      <c r="E45" s="824"/>
      <c r="F45" s="824"/>
      <c r="G45" s="824"/>
      <c r="H45" s="824"/>
      <c r="I45" s="824"/>
      <c r="J45" s="899"/>
      <c r="K45" s="793"/>
      <c r="L45" s="786"/>
    </row>
    <row r="46" spans="1:17" s="924" customFormat="1" ht="13.5" customHeight="1">
      <c r="A46" s="1002">
        <v>42937</v>
      </c>
      <c r="B46" s="1183">
        <v>0.54166666666666663</v>
      </c>
      <c r="C46" s="1004">
        <v>5.708333333333333</v>
      </c>
      <c r="D46" s="86">
        <v>4</v>
      </c>
      <c r="E46" s="824"/>
      <c r="F46" s="824"/>
      <c r="G46" s="824"/>
      <c r="H46" s="824"/>
      <c r="I46" s="824"/>
      <c r="J46" s="899"/>
      <c r="K46" s="793"/>
      <c r="L46" s="786"/>
    </row>
    <row r="47" spans="1:17" s="1124" customFormat="1" ht="13.5" customHeight="1">
      <c r="A47" s="1002">
        <v>42984</v>
      </c>
      <c r="B47" s="1183">
        <v>0.54166666666666663</v>
      </c>
      <c r="C47" s="1004">
        <v>5.708333333333333</v>
      </c>
      <c r="D47" s="86">
        <v>4</v>
      </c>
      <c r="E47" s="824"/>
      <c r="F47" s="824"/>
      <c r="G47" s="824"/>
      <c r="H47" s="824"/>
      <c r="I47" s="824"/>
      <c r="J47" s="899"/>
      <c r="K47" s="793"/>
      <c r="L47" s="786"/>
    </row>
    <row r="48" spans="1:17" ht="13.5" customHeight="1">
      <c r="A48" s="1002">
        <v>42985</v>
      </c>
      <c r="B48" s="1183">
        <v>0.54166666666666663</v>
      </c>
      <c r="C48" s="1004">
        <v>5.708333333333333</v>
      </c>
      <c r="D48" s="86">
        <v>4</v>
      </c>
      <c r="E48" s="824"/>
      <c r="F48" s="824"/>
      <c r="G48" s="824"/>
      <c r="H48" s="824"/>
      <c r="I48" s="824"/>
      <c r="J48" s="804"/>
      <c r="K48" s="793"/>
      <c r="L48" s="786"/>
      <c r="M48" s="752"/>
      <c r="N48" s="752"/>
      <c r="O48" s="752"/>
      <c r="P48" s="752"/>
      <c r="Q48" s="752"/>
    </row>
    <row r="49" spans="1:18" ht="13.5" customHeight="1">
      <c r="A49" s="1002">
        <v>42998</v>
      </c>
      <c r="B49" s="1183">
        <v>0.54166666666666663</v>
      </c>
      <c r="C49" s="1004">
        <v>5.708333333333333</v>
      </c>
      <c r="D49" s="86">
        <v>4</v>
      </c>
      <c r="E49" s="824"/>
      <c r="F49" s="824"/>
      <c r="G49" s="824"/>
      <c r="H49" s="824"/>
      <c r="I49" s="824"/>
      <c r="J49" s="804"/>
      <c r="K49" s="793"/>
      <c r="L49" s="786"/>
      <c r="M49" s="752"/>
      <c r="N49" s="752"/>
      <c r="O49" s="752"/>
      <c r="P49" s="752"/>
      <c r="Q49" s="752"/>
    </row>
    <row r="50" spans="1:18">
      <c r="A50" s="1002">
        <v>43000</v>
      </c>
      <c r="B50" s="1183">
        <v>0.54166666666666663</v>
      </c>
      <c r="C50" s="1004">
        <v>5.708333333333333</v>
      </c>
      <c r="D50" s="86">
        <v>4</v>
      </c>
      <c r="E50" s="824"/>
      <c r="F50" s="824"/>
      <c r="G50" s="824"/>
      <c r="H50" s="824"/>
      <c r="I50" s="824"/>
      <c r="J50" s="804"/>
      <c r="K50" s="793"/>
      <c r="L50" s="786"/>
      <c r="M50" s="752"/>
      <c r="N50" s="752"/>
      <c r="O50" s="752"/>
      <c r="P50" s="752"/>
      <c r="Q50" s="752"/>
    </row>
    <row r="51" spans="1:18" ht="13.5" customHeight="1">
      <c r="A51" s="821"/>
      <c r="B51" s="824"/>
      <c r="C51" s="824"/>
      <c r="D51" s="824"/>
      <c r="E51" s="824"/>
      <c r="F51" s="824"/>
      <c r="G51" s="824"/>
      <c r="H51" s="824"/>
      <c r="I51" s="824"/>
      <c r="J51" s="804"/>
      <c r="K51" s="793"/>
      <c r="L51" s="786"/>
      <c r="M51" s="978"/>
      <c r="N51" s="978"/>
      <c r="O51" s="978"/>
      <c r="P51" s="978"/>
      <c r="Q51" s="978"/>
      <c r="R51" s="978"/>
    </row>
    <row r="52" spans="1:18">
      <c r="A52" s="1131" t="s">
        <v>1157</v>
      </c>
      <c r="B52" s="824"/>
      <c r="C52" s="824"/>
      <c r="D52" s="824"/>
      <c r="E52" s="824"/>
      <c r="F52" s="824"/>
      <c r="G52" s="824"/>
      <c r="H52" s="824"/>
      <c r="I52" s="824"/>
      <c r="J52" s="804"/>
      <c r="K52" s="793"/>
      <c r="L52" s="786"/>
      <c r="M52" s="978"/>
      <c r="N52" s="978"/>
      <c r="O52" s="978"/>
      <c r="P52" s="978"/>
      <c r="Q52" s="978"/>
      <c r="R52" s="978"/>
    </row>
    <row r="53" spans="1:18" s="924" customFormat="1" ht="13.5" customHeight="1">
      <c r="A53"/>
      <c r="B53" s="165"/>
      <c r="C53" s="52"/>
      <c r="D53" s="52"/>
      <c r="E53" s="52"/>
      <c r="F53" s="52"/>
      <c r="G53" s="52"/>
      <c r="H53" s="52"/>
      <c r="I53" s="52"/>
      <c r="J53" s="899"/>
      <c r="K53" s="793"/>
      <c r="L53" s="1612"/>
      <c r="M53" s="1612"/>
      <c r="N53" s="1612"/>
      <c r="O53" s="1612"/>
      <c r="P53" s="1612"/>
      <c r="Q53" s="1612"/>
      <c r="R53" s="1612"/>
    </row>
    <row r="54" spans="1:18" ht="13.5" customHeight="1">
      <c r="J54" s="804"/>
      <c r="K54" s="793"/>
      <c r="L54" s="786"/>
      <c r="M54" s="752"/>
      <c r="N54" s="752"/>
      <c r="O54" s="752"/>
      <c r="P54" s="752"/>
      <c r="Q54" s="752"/>
    </row>
    <row r="55" spans="1:18" ht="13.5" customHeight="1">
      <c r="J55" s="804"/>
      <c r="K55" s="793"/>
      <c r="L55" s="786"/>
      <c r="M55" s="924"/>
      <c r="N55" s="924"/>
      <c r="O55" s="924"/>
      <c r="P55" s="924"/>
      <c r="Q55" s="924"/>
      <c r="R55" s="924"/>
    </row>
    <row r="56" spans="1:18">
      <c r="J56" s="804"/>
      <c r="K56" s="793"/>
      <c r="L56" s="786"/>
      <c r="M56" s="752"/>
      <c r="N56" s="752"/>
      <c r="O56" s="752"/>
      <c r="P56" s="752"/>
      <c r="Q56" s="752"/>
    </row>
    <row r="57" spans="1:18">
      <c r="J57" s="804"/>
      <c r="K57" s="793"/>
      <c r="L57" s="786"/>
      <c r="M57" s="752"/>
      <c r="N57" s="752"/>
      <c r="O57" s="752"/>
      <c r="P57" s="752"/>
      <c r="Q57" s="752"/>
    </row>
    <row r="58" spans="1:18">
      <c r="J58" s="804"/>
      <c r="K58" s="793"/>
      <c r="L58" s="786"/>
      <c r="M58" s="752"/>
      <c r="N58" s="752"/>
      <c r="O58" s="752"/>
      <c r="P58" s="752"/>
      <c r="Q58" s="752"/>
    </row>
    <row r="59" spans="1:18" s="924" customFormat="1" ht="13.5" customHeight="1">
      <c r="A59"/>
      <c r="B59" s="165"/>
      <c r="C59" s="52"/>
      <c r="D59" s="52"/>
      <c r="E59" s="52"/>
      <c r="F59" s="52"/>
      <c r="G59" s="52"/>
      <c r="H59" s="52"/>
      <c r="I59" s="52"/>
      <c r="J59" s="899"/>
      <c r="K59" s="793"/>
      <c r="L59" s="786"/>
      <c r="M59" s="752"/>
      <c r="N59" s="752"/>
      <c r="O59" s="752"/>
      <c r="P59" s="752"/>
      <c r="Q59" s="752"/>
      <c r="R59"/>
    </row>
    <row r="60" spans="1:18" s="1124" customFormat="1" ht="13.5" customHeight="1">
      <c r="A60"/>
      <c r="B60" s="165"/>
      <c r="C60" s="52"/>
      <c r="D60" s="52"/>
      <c r="E60" s="52"/>
      <c r="F60" s="52"/>
      <c r="G60" s="52"/>
      <c r="H60" s="52"/>
      <c r="I60" s="52"/>
      <c r="J60" s="899"/>
      <c r="K60" s="793"/>
      <c r="L60" s="786"/>
    </row>
    <row r="61" spans="1:18" ht="13.5" customHeight="1">
      <c r="J61" s="804"/>
      <c r="K61" s="793"/>
      <c r="L61" s="786"/>
      <c r="M61" s="752"/>
      <c r="N61" s="752"/>
      <c r="O61" s="752"/>
      <c r="P61" s="752"/>
      <c r="Q61" s="752"/>
    </row>
    <row r="62" spans="1:18" ht="13.5" customHeight="1">
      <c r="J62" s="804"/>
      <c r="K62" s="793"/>
      <c r="L62" s="786"/>
      <c r="M62" s="924"/>
      <c r="N62" s="924"/>
      <c r="O62" s="924"/>
      <c r="P62" s="924"/>
      <c r="Q62" s="924"/>
      <c r="R62" s="924"/>
    </row>
    <row r="63" spans="1:18">
      <c r="J63" s="804"/>
      <c r="K63" s="793"/>
      <c r="L63" s="786"/>
      <c r="M63" s="752"/>
      <c r="N63" s="752"/>
      <c r="O63" s="752"/>
      <c r="P63" s="752"/>
      <c r="Q63" s="752"/>
    </row>
    <row r="64" spans="1:18">
      <c r="J64" s="804"/>
      <c r="K64" s="793"/>
      <c r="L64" s="786"/>
      <c r="M64" s="752"/>
      <c r="N64" s="752"/>
      <c r="O64" s="752"/>
      <c r="P64" s="752"/>
      <c r="Q64" s="752"/>
    </row>
    <row r="65" spans="1:18">
      <c r="J65" s="804"/>
      <c r="K65" s="793"/>
      <c r="L65" s="786"/>
      <c r="M65" s="752"/>
      <c r="N65" s="752"/>
      <c r="O65" s="752"/>
      <c r="P65" s="752"/>
      <c r="Q65" s="752"/>
    </row>
    <row r="66" spans="1:18" ht="13.5" customHeight="1">
      <c r="J66" s="804"/>
      <c r="K66" s="793"/>
      <c r="L66" s="786"/>
      <c r="M66" s="752"/>
      <c r="N66" s="752"/>
      <c r="O66" s="752"/>
      <c r="P66" s="752"/>
      <c r="Q66" s="752"/>
    </row>
    <row r="67" spans="1:18" s="924" customFormat="1" ht="13.5" customHeight="1">
      <c r="A67"/>
      <c r="B67" s="165"/>
      <c r="C67" s="52"/>
      <c r="D67" s="52"/>
      <c r="E67" s="52"/>
      <c r="F67" s="52"/>
      <c r="G67" s="52"/>
      <c r="H67" s="52"/>
      <c r="I67" s="52"/>
      <c r="J67" s="899"/>
      <c r="K67" s="793"/>
      <c r="L67" s="786"/>
      <c r="M67" s="752"/>
      <c r="N67" s="752"/>
      <c r="O67" s="752"/>
      <c r="P67" s="752"/>
      <c r="Q67" s="752"/>
      <c r="R67"/>
    </row>
    <row r="68" spans="1:18" s="924" customFormat="1" ht="13.5" customHeight="1">
      <c r="A68"/>
      <c r="B68" s="165"/>
      <c r="C68" s="52"/>
      <c r="D68" s="52"/>
      <c r="E68" s="52"/>
      <c r="F68" s="52"/>
      <c r="G68" s="52"/>
      <c r="H68" s="52"/>
      <c r="I68" s="52"/>
      <c r="J68" s="899"/>
      <c r="K68" s="793"/>
      <c r="L68" s="786"/>
      <c r="M68" s="752"/>
      <c r="N68" s="752"/>
      <c r="O68" s="752"/>
      <c r="P68" s="752"/>
      <c r="Q68" s="752"/>
      <c r="R68"/>
    </row>
    <row r="69" spans="1:18" ht="13.5" customHeight="1">
      <c r="J69" s="804"/>
      <c r="K69" s="793"/>
      <c r="L69" s="786"/>
      <c r="M69" s="924"/>
      <c r="N69" s="924"/>
      <c r="O69" s="924"/>
      <c r="P69" s="924"/>
      <c r="Q69" s="924"/>
      <c r="R69" s="924"/>
    </row>
    <row r="70" spans="1:18">
      <c r="J70" s="804"/>
      <c r="K70" s="793"/>
      <c r="L70" s="786"/>
      <c r="M70" s="924"/>
      <c r="N70" s="924"/>
      <c r="O70" s="924"/>
      <c r="P70" s="924"/>
      <c r="Q70" s="924"/>
      <c r="R70" s="924"/>
    </row>
    <row r="71" spans="1:18">
      <c r="J71" s="804"/>
      <c r="K71" s="793"/>
      <c r="L71" s="786"/>
      <c r="M71" s="752"/>
      <c r="N71" s="752"/>
      <c r="O71" s="752"/>
      <c r="P71" s="752"/>
      <c r="Q71" s="752"/>
    </row>
    <row r="72" spans="1:18" ht="13.5" customHeight="1">
      <c r="J72" s="804"/>
      <c r="K72" s="793"/>
      <c r="L72" s="786"/>
      <c r="M72" s="752"/>
      <c r="N72" s="752"/>
      <c r="O72" s="752"/>
      <c r="P72" s="752"/>
      <c r="Q72" s="752"/>
    </row>
    <row r="73" spans="1:18" s="924" customFormat="1" ht="13.5" customHeight="1">
      <c r="A73"/>
      <c r="B73" s="165"/>
      <c r="C73" s="52"/>
      <c r="D73" s="52"/>
      <c r="E73" s="52"/>
      <c r="F73" s="52"/>
      <c r="G73" s="52"/>
      <c r="H73" s="52"/>
      <c r="I73" s="52"/>
      <c r="J73" s="899"/>
      <c r="K73" s="793"/>
      <c r="L73" s="786"/>
      <c r="M73" s="752"/>
      <c r="N73" s="752"/>
      <c r="O73" s="752"/>
      <c r="P73" s="752"/>
      <c r="Q73" s="752"/>
      <c r="R73"/>
    </row>
    <row r="74" spans="1:18" s="924" customFormat="1" ht="13.5" customHeight="1">
      <c r="A74"/>
      <c r="B74" s="165"/>
      <c r="C74" s="52"/>
      <c r="D74" s="52"/>
      <c r="E74" s="52"/>
      <c r="F74" s="52"/>
      <c r="G74" s="52"/>
      <c r="H74" s="52"/>
      <c r="I74" s="52"/>
      <c r="J74" s="899"/>
      <c r="K74" s="793"/>
      <c r="L74" s="786"/>
      <c r="M74" s="752"/>
      <c r="N74" s="752"/>
      <c r="O74" s="752"/>
      <c r="P74" s="752"/>
      <c r="Q74" s="752"/>
      <c r="R74"/>
    </row>
    <row r="75" spans="1:18" ht="13.5" customHeight="1">
      <c r="J75" s="804"/>
      <c r="K75" s="793"/>
      <c r="L75" s="786"/>
      <c r="M75" s="924"/>
      <c r="N75" s="924"/>
      <c r="O75" s="924"/>
      <c r="P75" s="924"/>
      <c r="Q75" s="924"/>
      <c r="R75" s="924"/>
    </row>
    <row r="76" spans="1:18">
      <c r="J76" s="804"/>
      <c r="K76" s="793"/>
      <c r="L76" s="786"/>
      <c r="M76" s="924"/>
      <c r="N76" s="924"/>
      <c r="O76" s="924"/>
      <c r="P76" s="924"/>
      <c r="Q76" s="924"/>
      <c r="R76" s="924"/>
    </row>
    <row r="77" spans="1:18">
      <c r="J77" s="804"/>
      <c r="K77" s="793"/>
      <c r="L77" s="786"/>
      <c r="M77" s="752"/>
      <c r="N77" s="752"/>
      <c r="O77" s="752"/>
      <c r="P77" s="752"/>
      <c r="Q77" s="752"/>
    </row>
    <row r="78" spans="1:18">
      <c r="J78" s="804"/>
      <c r="K78" s="793"/>
      <c r="L78" s="786"/>
      <c r="M78" s="752"/>
      <c r="N78" s="752"/>
      <c r="O78" s="752"/>
      <c r="P78" s="752"/>
      <c r="Q78" s="752"/>
    </row>
    <row r="79" spans="1:18">
      <c r="J79" s="804"/>
      <c r="K79" s="793"/>
      <c r="L79" s="786"/>
      <c r="M79" s="752"/>
      <c r="N79" s="752"/>
      <c r="O79" s="752"/>
      <c r="P79" s="752"/>
      <c r="Q79" s="752"/>
    </row>
    <row r="80" spans="1:18">
      <c r="J80" s="804"/>
      <c r="K80" s="793"/>
      <c r="L80" s="786"/>
      <c r="M80" s="752"/>
      <c r="N80" s="752"/>
      <c r="O80" s="752"/>
      <c r="P80" s="752"/>
      <c r="Q80" s="752"/>
    </row>
    <row r="81" spans="10:17">
      <c r="J81" s="804"/>
      <c r="K81" s="793"/>
      <c r="L81" s="786"/>
      <c r="M81" s="752"/>
      <c r="N81" s="752"/>
      <c r="O81" s="752"/>
      <c r="P81" s="752"/>
      <c r="Q81" s="752"/>
    </row>
    <row r="82" spans="10:17">
      <c r="J82" s="804"/>
      <c r="K82" s="793"/>
      <c r="L82" s="786"/>
      <c r="M82" s="752"/>
      <c r="N82" s="752"/>
      <c r="O82" s="752"/>
      <c r="P82" s="752"/>
      <c r="Q82" s="752"/>
    </row>
    <row r="83" spans="10:17">
      <c r="J83" s="804"/>
      <c r="K83" s="793"/>
      <c r="L83" s="786"/>
      <c r="M83" s="752"/>
      <c r="N83" s="752"/>
      <c r="O83" s="752"/>
      <c r="P83" s="752"/>
      <c r="Q83" s="752"/>
    </row>
    <row r="84" spans="10:17">
      <c r="J84" s="804"/>
      <c r="K84" s="793"/>
      <c r="L84" s="786"/>
      <c r="M84" s="752"/>
      <c r="N84" s="752"/>
      <c r="O84" s="752"/>
      <c r="P84" s="752"/>
      <c r="Q84" s="752"/>
    </row>
    <row r="85" spans="10:17">
      <c r="J85" s="804"/>
      <c r="K85" s="793"/>
      <c r="L85" s="786"/>
      <c r="M85" s="752"/>
      <c r="N85" s="752"/>
      <c r="O85" s="752"/>
      <c r="P85" s="752"/>
      <c r="Q85" s="752"/>
    </row>
    <row r="86" spans="10:17">
      <c r="J86" s="804"/>
      <c r="K86" s="793"/>
      <c r="L86" s="786"/>
      <c r="M86" s="752"/>
      <c r="N86" s="752"/>
      <c r="O86" s="752"/>
      <c r="P86" s="752"/>
      <c r="Q86" s="752"/>
    </row>
    <row r="87" spans="10:17">
      <c r="L87" s="786"/>
      <c r="M87" s="752"/>
      <c r="N87" s="752"/>
      <c r="O87" s="752"/>
      <c r="P87" s="752"/>
      <c r="Q87" s="752"/>
    </row>
    <row r="88" spans="10:17">
      <c r="L88" s="786"/>
      <c r="M88" s="752"/>
      <c r="N88" s="752"/>
      <c r="O88" s="752"/>
      <c r="P88" s="752"/>
      <c r="Q88" s="752"/>
    </row>
  </sheetData>
  <mergeCells count="27">
    <mergeCell ref="L53:R53"/>
    <mergeCell ref="A6:G6"/>
    <mergeCell ref="E10:G10"/>
    <mergeCell ref="A18:D18"/>
    <mergeCell ref="A9:G9"/>
    <mergeCell ref="A28:G28"/>
    <mergeCell ref="L7:R7"/>
    <mergeCell ref="L8:R8"/>
    <mergeCell ref="A8:G8"/>
    <mergeCell ref="A7:G7"/>
    <mergeCell ref="A27:E27"/>
    <mergeCell ref="A26:E26"/>
    <mergeCell ref="A25:E25"/>
    <mergeCell ref="B10:D10"/>
    <mergeCell ref="A20:C20"/>
    <mergeCell ref="A41:D41"/>
    <mergeCell ref="A24:I24"/>
    <mergeCell ref="L6:R6"/>
    <mergeCell ref="L9:R9"/>
    <mergeCell ref="L31:R31"/>
    <mergeCell ref="A1:R1"/>
    <mergeCell ref="A2:R2"/>
    <mergeCell ref="A3:R3"/>
    <mergeCell ref="L4:R4"/>
    <mergeCell ref="L5:R5"/>
    <mergeCell ref="A5:G5"/>
    <mergeCell ref="A4:G4"/>
  </mergeCells>
  <pageMargins left="0.7" right="0.7" top="0.75" bottom="0.75" header="0.3" footer="0.3"/>
  <pageSetup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78"/>
  <sheetViews>
    <sheetView zoomScaleNormal="100" workbookViewId="0">
      <selection activeCell="H10" sqref="H10"/>
    </sheetView>
  </sheetViews>
  <sheetFormatPr defaultRowHeight="12.75"/>
  <cols>
    <col min="1" max="1" width="34.42578125" customWidth="1"/>
    <col min="2" max="2" width="19.28515625" style="165" customWidth="1"/>
    <col min="3" max="3" width="15.85546875" style="52" customWidth="1"/>
    <col min="4" max="4" width="17.140625" style="52" customWidth="1"/>
    <col min="5" max="5" width="21.28515625" style="52" customWidth="1"/>
    <col min="6" max="6" width="22.140625" style="52" customWidth="1"/>
    <col min="7" max="7" width="17.42578125" style="52" customWidth="1"/>
    <col min="8" max="9" width="15.140625" style="52" customWidth="1"/>
    <col min="10" max="10" width="0.5703125" style="133" customWidth="1"/>
    <col min="11" max="11" width="11.85546875" style="52" customWidth="1"/>
    <col min="12" max="12" width="12.85546875" style="52" customWidth="1"/>
    <col min="13" max="16" width="12.85546875" customWidth="1"/>
    <col min="17" max="17" width="8.85546875" customWidth="1"/>
  </cols>
  <sheetData>
    <row r="1" spans="1:18" ht="13.35" customHeight="1">
      <c r="A1" s="1619" t="str">
        <f>Cover!B8</f>
        <v>KCP&amp;L-MO Evaluation, Measurement, and Verification Report – Appendix Databook</v>
      </c>
      <c r="B1" s="1619"/>
      <c r="C1" s="1619"/>
      <c r="D1" s="1619"/>
      <c r="E1" s="1619"/>
      <c r="F1" s="1619"/>
      <c r="G1" s="1619"/>
      <c r="H1" s="1619"/>
      <c r="I1" s="1619"/>
      <c r="J1" s="1619"/>
      <c r="K1" s="1619"/>
      <c r="L1" s="1619"/>
      <c r="M1" s="1619"/>
      <c r="N1" s="1619"/>
      <c r="O1" s="1619"/>
      <c r="P1" s="1619"/>
      <c r="Q1" s="1619"/>
      <c r="R1" s="1619"/>
    </row>
    <row r="2" spans="1:18" ht="35.25" customHeight="1">
      <c r="A2" s="1620"/>
      <c r="B2" s="1620"/>
      <c r="C2" s="1620"/>
      <c r="D2" s="1620"/>
      <c r="E2" s="1620"/>
      <c r="F2" s="1620"/>
      <c r="G2" s="1620"/>
      <c r="H2" s="1620"/>
      <c r="I2" s="1620"/>
      <c r="J2" s="1620"/>
      <c r="K2" s="1620"/>
      <c r="L2" s="1620"/>
      <c r="M2" s="1620"/>
      <c r="N2" s="1620"/>
      <c r="O2" s="1620"/>
      <c r="P2" s="1620"/>
      <c r="Q2" s="1620"/>
      <c r="R2" s="1620"/>
    </row>
    <row r="3" spans="1:18" ht="5.25" customHeight="1">
      <c r="A3" s="1621"/>
      <c r="B3" s="1621"/>
      <c r="C3" s="1621"/>
      <c r="D3" s="1621"/>
      <c r="E3" s="1621"/>
      <c r="F3" s="1621"/>
      <c r="G3" s="1621"/>
      <c r="H3" s="1621"/>
      <c r="I3" s="1621"/>
      <c r="J3" s="1621"/>
      <c r="K3" s="1621"/>
      <c r="L3" s="1621"/>
      <c r="M3" s="1621"/>
      <c r="N3" s="1621"/>
      <c r="O3" s="1621"/>
      <c r="P3" s="1621"/>
      <c r="Q3" s="1621"/>
      <c r="R3" s="1621"/>
    </row>
    <row r="4" spans="1:18" s="28" customFormat="1" ht="30" customHeight="1">
      <c r="A4" s="1618" t="s">
        <v>892</v>
      </c>
      <c r="B4" s="1618"/>
      <c r="C4" s="1618"/>
      <c r="D4" s="1618"/>
      <c r="E4" s="1618"/>
      <c r="F4" s="1618"/>
      <c r="G4" s="1618"/>
      <c r="H4" s="920"/>
      <c r="I4" s="920"/>
      <c r="J4" s="898"/>
      <c r="K4" s="920"/>
      <c r="L4" s="1618" t="s">
        <v>1099</v>
      </c>
      <c r="M4" s="1618"/>
      <c r="N4" s="1618"/>
      <c r="O4" s="1618"/>
      <c r="P4" s="1618"/>
      <c r="Q4" s="1618"/>
      <c r="R4" s="1618"/>
    </row>
    <row r="5" spans="1:18" s="28" customFormat="1" ht="15.75">
      <c r="A5" s="1628" t="s">
        <v>1047</v>
      </c>
      <c r="B5" s="1628"/>
      <c r="C5" s="1628"/>
      <c r="D5" s="1628"/>
      <c r="E5" s="1628"/>
      <c r="F5" s="1628"/>
      <c r="G5" s="1628"/>
      <c r="H5" s="920"/>
      <c r="I5" s="920"/>
      <c r="J5" s="898"/>
      <c r="K5" s="920"/>
      <c r="L5" s="1617" t="s">
        <v>162</v>
      </c>
      <c r="M5" s="1617"/>
      <c r="N5" s="1617"/>
      <c r="O5" s="1617"/>
      <c r="P5" s="1617"/>
      <c r="Q5" s="1617"/>
      <c r="R5" s="1617"/>
    </row>
    <row r="6" spans="1:18" ht="12.75" customHeight="1">
      <c r="A6" s="1627"/>
      <c r="B6" s="1627"/>
      <c r="C6" s="1627"/>
      <c r="D6" s="1627"/>
      <c r="E6" s="1627"/>
      <c r="F6" s="1627"/>
      <c r="G6" s="1627"/>
      <c r="H6" s="920"/>
      <c r="I6" s="920"/>
      <c r="J6" s="898"/>
      <c r="K6" s="918"/>
      <c r="L6" s="886"/>
      <c r="M6" s="886"/>
      <c r="N6" s="886"/>
      <c r="O6" s="886"/>
      <c r="P6" s="886"/>
      <c r="Q6" s="886"/>
    </row>
    <row r="7" spans="1:18" s="978" customFormat="1" ht="12.75" customHeight="1">
      <c r="A7" s="1629" t="s">
        <v>1101</v>
      </c>
      <c r="B7" s="1629"/>
      <c r="C7" s="1629"/>
      <c r="D7" s="1629"/>
      <c r="E7" s="1629"/>
      <c r="F7" s="1629"/>
      <c r="G7" s="1629"/>
      <c r="H7" s="920"/>
      <c r="I7" s="920"/>
      <c r="J7" s="898"/>
      <c r="K7" s="983"/>
      <c r="L7" s="886"/>
      <c r="M7" s="886"/>
      <c r="N7" s="886"/>
      <c r="O7" s="886"/>
      <c r="P7" s="886"/>
      <c r="Q7" s="886"/>
      <c r="R7"/>
    </row>
    <row r="8" spans="1:18" s="978" customFormat="1" ht="12.75" customHeight="1">
      <c r="A8" s="1627"/>
      <c r="B8" s="1627"/>
      <c r="C8" s="1627"/>
      <c r="D8" s="1627"/>
      <c r="E8" s="1627"/>
      <c r="F8" s="1627"/>
      <c r="G8" s="1627"/>
      <c r="H8" s="920"/>
      <c r="I8" s="920"/>
      <c r="J8" s="898"/>
      <c r="K8" s="983"/>
      <c r="L8" s="886"/>
      <c r="M8" s="886"/>
      <c r="N8" s="886"/>
      <c r="O8" s="886"/>
      <c r="P8" s="886"/>
      <c r="Q8" s="886"/>
      <c r="R8"/>
    </row>
    <row r="9" spans="1:18" ht="13.5" customHeight="1">
      <c r="A9" s="1622" t="s">
        <v>76</v>
      </c>
      <c r="B9" s="1622"/>
      <c r="C9" s="1622"/>
      <c r="D9" s="1622"/>
      <c r="E9" s="1622"/>
      <c r="F9" s="1622"/>
      <c r="G9" s="1622"/>
      <c r="H9" s="920"/>
      <c r="I9" s="920"/>
      <c r="J9" s="898"/>
      <c r="K9" s="918"/>
      <c r="M9" s="752"/>
      <c r="N9" s="752"/>
      <c r="O9" s="752"/>
      <c r="P9" s="752"/>
      <c r="Q9" s="752"/>
    </row>
    <row r="10" spans="1:18" ht="13.5" thickBot="1">
      <c r="A10" s="912"/>
      <c r="B10" s="1623" t="s">
        <v>11</v>
      </c>
      <c r="C10" s="1624"/>
      <c r="D10" s="1625"/>
      <c r="E10" s="1623" t="s">
        <v>12</v>
      </c>
      <c r="F10" s="1624"/>
      <c r="G10" s="1624"/>
      <c r="H10" s="915"/>
      <c r="I10" s="920"/>
      <c r="J10" s="899"/>
      <c r="K10" s="892"/>
      <c r="L10" s="886"/>
      <c r="M10" s="886"/>
      <c r="N10" s="886"/>
      <c r="O10" s="886"/>
      <c r="P10" s="886"/>
      <c r="Q10" s="886"/>
    </row>
    <row r="11" spans="1:18" ht="29.25" customHeight="1" thickBot="1">
      <c r="A11" s="911"/>
      <c r="B11" s="1237" t="s">
        <v>13</v>
      </c>
      <c r="C11" s="1237" t="s">
        <v>14</v>
      </c>
      <c r="D11" s="1238" t="s">
        <v>15</v>
      </c>
      <c r="E11" s="1237" t="s">
        <v>1145</v>
      </c>
      <c r="F11" s="1237" t="s">
        <v>14</v>
      </c>
      <c r="G11" s="1237" t="s">
        <v>16</v>
      </c>
      <c r="H11" s="919"/>
      <c r="I11" s="920"/>
      <c r="J11" s="900"/>
      <c r="K11" s="895"/>
      <c r="L11" s="886"/>
      <c r="M11" s="886"/>
      <c r="N11" s="886"/>
      <c r="O11" s="886"/>
      <c r="P11" s="886"/>
      <c r="Q11" s="886"/>
    </row>
    <row r="12" spans="1:18" ht="13.35" customHeight="1">
      <c r="A12" s="1171" t="s">
        <v>1198</v>
      </c>
      <c r="B12" s="897" t="s">
        <v>385</v>
      </c>
      <c r="C12" s="897" t="s">
        <v>385</v>
      </c>
      <c r="D12" s="914" t="s">
        <v>385</v>
      </c>
      <c r="E12" s="897" t="s">
        <v>385</v>
      </c>
      <c r="F12" s="897" t="s">
        <v>385</v>
      </c>
      <c r="G12" s="913" t="s">
        <v>385</v>
      </c>
      <c r="H12" s="919"/>
      <c r="I12" s="920"/>
      <c r="J12" s="901"/>
      <c r="K12" s="894"/>
      <c r="L12" s="886"/>
      <c r="M12" s="886"/>
      <c r="N12" s="886"/>
      <c r="O12" s="886"/>
      <c r="P12" s="886"/>
      <c r="Q12" s="886"/>
    </row>
    <row r="13" spans="1:18" ht="13.35" customHeight="1">
      <c r="A13" s="1171" t="s">
        <v>1199</v>
      </c>
      <c r="B13" s="896">
        <v>10034</v>
      </c>
      <c r="C13" s="896">
        <f>F34</f>
        <v>13200</v>
      </c>
      <c r="D13" s="910">
        <f>C13/B13</f>
        <v>1.3155272074945186</v>
      </c>
      <c r="E13" s="896">
        <f>'MEEIA Targets'!K9</f>
        <v>15000</v>
      </c>
      <c r="F13" s="896">
        <f>F34</f>
        <v>13200</v>
      </c>
      <c r="G13" s="906">
        <f>F13/E13</f>
        <v>0.88</v>
      </c>
      <c r="H13" s="919"/>
      <c r="I13" s="920"/>
      <c r="J13" s="900"/>
      <c r="K13" s="895"/>
      <c r="L13" s="886"/>
      <c r="M13" s="886"/>
      <c r="N13" s="886"/>
      <c r="O13" s="886"/>
      <c r="P13" s="886"/>
      <c r="Q13" s="886"/>
    </row>
    <row r="14" spans="1:18" s="924" customFormat="1" ht="13.5" customHeight="1">
      <c r="A14" s="905"/>
      <c r="B14" s="896"/>
      <c r="C14" s="896"/>
      <c r="D14" s="896"/>
      <c r="E14" s="906"/>
      <c r="F14" s="896"/>
      <c r="G14" s="906"/>
      <c r="H14" s="919"/>
      <c r="I14" s="920"/>
      <c r="J14" s="900"/>
      <c r="K14" s="895"/>
      <c r="L14" s="886"/>
      <c r="M14" s="886"/>
      <c r="N14" s="886"/>
      <c r="O14" s="886"/>
      <c r="P14" s="886"/>
      <c r="Q14" s="886"/>
      <c r="R14"/>
    </row>
    <row r="15" spans="1:18" s="924" customFormat="1" ht="13.5" customHeight="1">
      <c r="A15" s="1131" t="s">
        <v>1157</v>
      </c>
      <c r="B15" s="896"/>
      <c r="C15" s="896"/>
      <c r="D15" s="896"/>
      <c r="E15" s="906"/>
      <c r="F15" s="896"/>
      <c r="G15" s="906"/>
      <c r="H15" s="920"/>
      <c r="I15" s="920"/>
      <c r="J15" s="900"/>
      <c r="K15" s="895"/>
      <c r="L15" s="886"/>
      <c r="M15" s="752"/>
      <c r="N15" s="752"/>
      <c r="O15" s="752"/>
      <c r="P15" s="752"/>
      <c r="Q15" s="752"/>
      <c r="R15"/>
    </row>
    <row r="16" spans="1:18" s="1124" customFormat="1" ht="13.5" customHeight="1">
      <c r="A16" s="1131"/>
      <c r="B16" s="896"/>
      <c r="C16" s="896"/>
      <c r="D16" s="896"/>
      <c r="E16" s="906"/>
      <c r="F16" s="896"/>
      <c r="G16" s="906"/>
      <c r="H16" s="920"/>
      <c r="I16" s="920"/>
      <c r="J16" s="900"/>
      <c r="K16" s="895"/>
      <c r="L16" s="1143"/>
    </row>
    <row r="17" spans="1:18" s="5" customFormat="1" ht="13.5" customHeight="1">
      <c r="A17" s="905"/>
      <c r="B17" s="896"/>
      <c r="C17" s="896"/>
      <c r="D17" s="906"/>
      <c r="E17" s="919"/>
      <c r="F17" s="919"/>
      <c r="G17" s="919"/>
      <c r="H17" s="920"/>
      <c r="I17" s="920"/>
      <c r="J17" s="899"/>
      <c r="K17" s="889"/>
      <c r="L17" s="886"/>
      <c r="M17" s="752"/>
      <c r="N17" s="752"/>
      <c r="O17" s="752"/>
      <c r="P17" s="752"/>
      <c r="Q17" s="752"/>
      <c r="R17"/>
    </row>
    <row r="18" spans="1:18" s="5" customFormat="1" ht="13.5" customHeight="1">
      <c r="A18" s="1622" t="s">
        <v>78</v>
      </c>
      <c r="B18" s="1622"/>
      <c r="C18" s="1622"/>
      <c r="D18" s="1622"/>
      <c r="E18" s="919"/>
      <c r="F18" s="919"/>
      <c r="G18" s="919"/>
      <c r="H18" s="920"/>
      <c r="I18" s="920"/>
      <c r="J18" s="902"/>
      <c r="K18" s="890"/>
      <c r="L18" s="916"/>
      <c r="M18" s="752"/>
      <c r="N18" s="752"/>
      <c r="O18" s="752"/>
      <c r="P18" s="752"/>
      <c r="Q18" s="752"/>
      <c r="R18"/>
    </row>
    <row r="19" spans="1:18" s="5" customFormat="1" ht="26.25" thickBot="1">
      <c r="A19" s="907" t="s">
        <v>37</v>
      </c>
      <c r="B19" s="904" t="s">
        <v>38</v>
      </c>
      <c r="C19" s="904" t="s">
        <v>39</v>
      </c>
      <c r="D19" s="904" t="s">
        <v>40</v>
      </c>
      <c r="E19" s="915"/>
      <c r="F19" s="920"/>
      <c r="G19" s="920"/>
      <c r="H19" s="920"/>
      <c r="I19" s="920"/>
      <c r="J19" s="902"/>
      <c r="K19" s="890"/>
      <c r="L19" s="886"/>
      <c r="M19" s="752"/>
      <c r="N19" s="752"/>
      <c r="O19" s="752"/>
      <c r="P19" s="752"/>
      <c r="Q19" s="752"/>
      <c r="R19"/>
    </row>
    <row r="20" spans="1:18" s="5" customFormat="1" ht="13.5" customHeight="1" thickTop="1">
      <c r="A20" s="1630" t="s">
        <v>41</v>
      </c>
      <c r="B20" s="1631"/>
      <c r="C20" s="1631"/>
      <c r="D20" s="1178">
        <v>1</v>
      </c>
      <c r="E20" s="919"/>
      <c r="F20" s="920"/>
      <c r="G20" s="920"/>
      <c r="H20" s="920"/>
      <c r="I20" s="920"/>
      <c r="J20" s="903"/>
      <c r="K20" s="891"/>
      <c r="L20" s="886"/>
      <c r="M20" s="752"/>
      <c r="N20" s="752"/>
      <c r="O20" s="752"/>
      <c r="P20" s="752"/>
      <c r="Q20" s="752"/>
      <c r="R20"/>
    </row>
    <row r="21" spans="1:18" s="5" customFormat="1" ht="13.5" customHeight="1">
      <c r="A21" s="908"/>
      <c r="B21" s="908"/>
      <c r="C21" s="908"/>
      <c r="D21" s="908"/>
      <c r="E21" s="919"/>
      <c r="F21" s="920"/>
      <c r="G21" s="920"/>
      <c r="H21" s="920"/>
      <c r="I21" s="920"/>
      <c r="J21" s="903"/>
      <c r="K21" s="891"/>
      <c r="L21" s="886"/>
      <c r="M21" s="752"/>
      <c r="N21" s="752"/>
      <c r="O21" s="752"/>
      <c r="P21" s="752"/>
      <c r="Q21" s="752"/>
      <c r="R21"/>
    </row>
    <row r="22" spans="1:18" s="5" customFormat="1" ht="13.5" customHeight="1">
      <c r="A22" s="908"/>
      <c r="B22" s="908"/>
      <c r="C22" s="908"/>
      <c r="D22" s="908"/>
      <c r="E22" s="919"/>
      <c r="F22" s="1236"/>
      <c r="G22" s="920"/>
      <c r="H22" s="920"/>
      <c r="I22" s="920"/>
      <c r="J22" s="903"/>
      <c r="K22" s="891"/>
      <c r="L22" s="892"/>
      <c r="M22" s="888"/>
      <c r="N22" s="888"/>
      <c r="O22" s="888"/>
      <c r="P22" s="888"/>
      <c r="Q22" s="888"/>
    </row>
    <row r="23" spans="1:18" s="5" customFormat="1" ht="13.5" customHeight="1">
      <c r="A23" s="908"/>
      <c r="B23" s="908"/>
      <c r="C23" s="908"/>
      <c r="D23" s="908"/>
      <c r="E23" s="920"/>
      <c r="F23" s="920"/>
      <c r="G23" s="920"/>
      <c r="H23" s="920"/>
      <c r="I23" s="920"/>
      <c r="J23" s="899"/>
      <c r="K23" s="889"/>
      <c r="L23" s="909"/>
      <c r="M23" s="909"/>
      <c r="N23" s="909"/>
      <c r="O23" s="909"/>
      <c r="P23" s="909"/>
      <c r="Q23" s="909"/>
    </row>
    <row r="24" spans="1:18" s="5" customFormat="1" ht="4.7" customHeight="1">
      <c r="A24" s="1626"/>
      <c r="B24" s="1626"/>
      <c r="C24" s="1626"/>
      <c r="D24" s="1626"/>
      <c r="E24" s="1626"/>
      <c r="F24" s="1626"/>
      <c r="G24" s="1626"/>
      <c r="H24" s="1626"/>
      <c r="I24" s="1626"/>
      <c r="J24" s="1018"/>
      <c r="K24" s="909"/>
      <c r="L24" s="918"/>
      <c r="M24" s="886"/>
      <c r="N24" s="886"/>
      <c r="O24" s="886"/>
      <c r="P24" s="886"/>
      <c r="Q24" s="886"/>
      <c r="R24"/>
    </row>
    <row r="25" spans="1:18" ht="12.75" customHeight="1">
      <c r="A25" s="909"/>
      <c r="B25" s="909"/>
      <c r="C25" s="909"/>
      <c r="D25" s="909"/>
      <c r="E25" s="909"/>
      <c r="F25" s="909"/>
      <c r="G25" s="909"/>
      <c r="H25" s="909"/>
      <c r="I25" s="909"/>
      <c r="J25" s="898"/>
      <c r="K25" s="918"/>
      <c r="L25" s="886"/>
      <c r="M25" s="886"/>
      <c r="N25" s="886"/>
      <c r="O25" s="886"/>
      <c r="P25" s="886"/>
      <c r="Q25" s="886"/>
    </row>
    <row r="26" spans="1:18" ht="15.75">
      <c r="A26" s="1125" t="s">
        <v>1155</v>
      </c>
      <c r="B26" s="920"/>
      <c r="C26" s="920"/>
      <c r="D26" s="920"/>
      <c r="E26" s="920"/>
      <c r="F26" s="920"/>
      <c r="G26" s="920"/>
      <c r="H26" s="920"/>
      <c r="I26" s="920"/>
      <c r="J26" s="899"/>
      <c r="K26" s="892"/>
      <c r="L26" s="916"/>
      <c r="M26" s="886"/>
      <c r="N26" s="886"/>
      <c r="O26" s="886"/>
      <c r="P26" s="886"/>
      <c r="Q26" s="886"/>
    </row>
    <row r="27" spans="1:18">
      <c r="A27" s="886"/>
      <c r="B27" s="887"/>
      <c r="C27" s="886"/>
      <c r="D27" s="886"/>
      <c r="E27" s="886"/>
      <c r="F27" s="886"/>
      <c r="G27" s="886"/>
      <c r="H27" s="886"/>
      <c r="I27" s="886"/>
      <c r="J27" s="1019"/>
      <c r="K27" s="886"/>
      <c r="L27" s="886"/>
      <c r="M27" s="886"/>
      <c r="N27" s="886"/>
      <c r="O27" s="886"/>
      <c r="P27" s="886"/>
      <c r="Q27" s="886"/>
    </row>
    <row r="28" spans="1:18">
      <c r="A28" s="752"/>
      <c r="B28" s="731"/>
      <c r="J28" s="1019"/>
      <c r="K28" s="886"/>
    </row>
    <row r="29" spans="1:18">
      <c r="A29" s="1622" t="s">
        <v>886</v>
      </c>
      <c r="B29" s="1622"/>
      <c r="C29" s="1622"/>
      <c r="D29" s="1622"/>
      <c r="E29" s="1622"/>
      <c r="F29" s="886"/>
      <c r="G29" s="886"/>
      <c r="H29" s="886"/>
      <c r="I29" s="886"/>
      <c r="J29" s="1019"/>
      <c r="K29" s="886"/>
    </row>
    <row r="30" spans="1:18" ht="63.75" customHeight="1" thickBot="1">
      <c r="A30" s="921" t="s">
        <v>887</v>
      </c>
      <c r="B30" s="921" t="s">
        <v>888</v>
      </c>
      <c r="C30" s="921" t="s">
        <v>889</v>
      </c>
      <c r="D30" s="921" t="s">
        <v>890</v>
      </c>
      <c r="E30" s="921" t="s">
        <v>893</v>
      </c>
      <c r="F30" s="1206" t="s">
        <v>1281</v>
      </c>
      <c r="G30" s="886"/>
      <c r="H30" s="886"/>
      <c r="I30" s="886"/>
      <c r="J30" s="1019"/>
      <c r="K30" s="886"/>
    </row>
    <row r="31" spans="1:18">
      <c r="A31" s="1020" t="s">
        <v>894</v>
      </c>
      <c r="B31" s="1021">
        <v>0.66666666666666663</v>
      </c>
      <c r="C31" s="1021">
        <v>0.75</v>
      </c>
      <c r="D31" s="1020">
        <v>2</v>
      </c>
      <c r="E31" s="1020">
        <v>96</v>
      </c>
      <c r="F31" s="1209">
        <v>17052</v>
      </c>
      <c r="G31" s="886"/>
      <c r="H31" s="886"/>
      <c r="I31" s="886"/>
      <c r="J31" s="1019"/>
      <c r="K31" s="886"/>
    </row>
    <row r="32" spans="1:18" s="924" customFormat="1" ht="13.5" customHeight="1">
      <c r="A32" s="1020" t="s">
        <v>895</v>
      </c>
      <c r="B32" s="1021">
        <v>0.54166666666666663</v>
      </c>
      <c r="C32" s="1021">
        <v>0.79166666666666663</v>
      </c>
      <c r="D32" s="1020">
        <v>6</v>
      </c>
      <c r="E32" s="1020">
        <v>92</v>
      </c>
      <c r="F32" s="1209">
        <v>10271</v>
      </c>
      <c r="G32" s="886"/>
      <c r="H32" s="886"/>
      <c r="I32" s="886"/>
      <c r="J32" s="1019"/>
      <c r="K32" s="886"/>
    </row>
    <row r="33" spans="1:18" ht="13.5" customHeight="1">
      <c r="A33" s="1022" t="s">
        <v>896</v>
      </c>
      <c r="B33" s="1023">
        <v>0.54166666666666663</v>
      </c>
      <c r="C33" s="1023">
        <v>0.79166666666666663</v>
      </c>
      <c r="D33" s="1022">
        <v>6</v>
      </c>
      <c r="E33" s="1022">
        <v>90</v>
      </c>
      <c r="F33" s="1210">
        <v>12277</v>
      </c>
      <c r="G33" s="886"/>
      <c r="H33" s="886"/>
      <c r="I33" s="886"/>
    </row>
    <row r="34" spans="1:18" s="1124" customFormat="1" ht="13.5" customHeight="1">
      <c r="A34" s="917" t="s">
        <v>476</v>
      </c>
      <c r="B34" s="917"/>
      <c r="C34" s="917"/>
      <c r="D34" s="917"/>
      <c r="E34" s="917"/>
      <c r="F34" s="1292">
        <f>AVERAGE(F31:F33)</f>
        <v>13200</v>
      </c>
      <c r="G34" s="886"/>
      <c r="H34" s="886"/>
      <c r="I34" s="886"/>
      <c r="J34" s="133"/>
      <c r="K34" s="52"/>
      <c r="L34" s="52"/>
    </row>
    <row r="35" spans="1:18" ht="13.5" customHeight="1">
      <c r="A35" s="1131" t="s">
        <v>1157</v>
      </c>
      <c r="B35" s="917"/>
      <c r="C35" s="917"/>
      <c r="D35" s="917"/>
      <c r="E35" s="917"/>
      <c r="F35" s="886"/>
      <c r="G35" s="886"/>
      <c r="H35" s="886"/>
      <c r="I35" s="886"/>
      <c r="J35" s="1019"/>
      <c r="K35" s="886"/>
    </row>
    <row r="36" spans="1:18">
      <c r="A36" s="1131"/>
      <c r="B36" s="917"/>
      <c r="C36" s="917"/>
      <c r="D36" s="917"/>
      <c r="E36" s="917"/>
      <c r="F36" s="1143"/>
      <c r="G36" s="1143"/>
      <c r="H36" s="1143"/>
      <c r="I36" s="1143"/>
      <c r="J36" s="1019"/>
      <c r="K36" s="886"/>
    </row>
    <row r="37" spans="1:18" ht="46.5" customHeight="1">
      <c r="A37" s="752"/>
      <c r="B37" s="731"/>
      <c r="J37" s="1019"/>
      <c r="K37" s="886"/>
    </row>
    <row r="38" spans="1:18">
      <c r="J38" s="1019"/>
      <c r="K38" s="886"/>
    </row>
    <row r="39" spans="1:18">
      <c r="J39" s="1019"/>
      <c r="K39" s="886"/>
    </row>
    <row r="40" spans="1:18">
      <c r="J40" s="1019"/>
      <c r="K40" s="886"/>
    </row>
    <row r="41" spans="1:18">
      <c r="J41" s="1019"/>
      <c r="K41" s="886"/>
    </row>
    <row r="42" spans="1:18">
      <c r="J42" s="1019"/>
      <c r="K42" s="886"/>
    </row>
    <row r="43" spans="1:18" s="1124" customFormat="1">
      <c r="A43"/>
      <c r="B43" s="165"/>
      <c r="C43" s="52"/>
      <c r="D43" s="52"/>
      <c r="E43" s="52"/>
      <c r="F43" s="52"/>
      <c r="G43" s="52"/>
      <c r="H43" s="52"/>
      <c r="I43" s="52"/>
      <c r="J43" s="1019"/>
      <c r="K43" s="1143"/>
      <c r="L43" s="52"/>
    </row>
    <row r="44" spans="1:18">
      <c r="J44" s="1019"/>
      <c r="K44" s="886"/>
    </row>
    <row r="45" spans="1:18">
      <c r="J45" s="1019"/>
      <c r="K45" s="886"/>
    </row>
    <row r="46" spans="1:18">
      <c r="J46" s="1019"/>
      <c r="K46" s="886"/>
      <c r="L46" s="886"/>
      <c r="M46" s="752"/>
      <c r="N46" s="752"/>
      <c r="O46" s="752"/>
      <c r="P46" s="752"/>
      <c r="Q46" s="752"/>
    </row>
    <row r="47" spans="1:18">
      <c r="J47" s="1019"/>
      <c r="K47" s="886"/>
      <c r="L47" s="916"/>
      <c r="M47" s="752"/>
      <c r="N47" s="752"/>
      <c r="O47" s="752"/>
      <c r="P47" s="752"/>
      <c r="Q47" s="752"/>
    </row>
    <row r="48" spans="1:18" s="924" customFormat="1" ht="13.5" customHeight="1">
      <c r="A48"/>
      <c r="B48" s="165"/>
      <c r="C48" s="52"/>
      <c r="D48" s="52"/>
      <c r="E48" s="52"/>
      <c r="F48" s="52"/>
      <c r="G48" s="52"/>
      <c r="H48" s="52"/>
      <c r="I48" s="52"/>
      <c r="J48" s="1019"/>
      <c r="K48" s="886"/>
      <c r="L48" s="52"/>
      <c r="M48" s="752"/>
      <c r="N48" s="752"/>
      <c r="O48" s="752"/>
      <c r="P48" s="752"/>
      <c r="Q48" s="752"/>
      <c r="R48"/>
    </row>
    <row r="49" spans="1:18" ht="13.5" customHeight="1">
      <c r="L49" s="886"/>
      <c r="M49" s="752"/>
      <c r="N49" s="752"/>
      <c r="O49" s="752"/>
      <c r="P49" s="752"/>
      <c r="Q49" s="752"/>
    </row>
    <row r="50" spans="1:18" ht="13.5" customHeight="1">
      <c r="J50" s="1019"/>
      <c r="K50" s="886"/>
      <c r="L50" s="886"/>
      <c r="M50" s="752"/>
      <c r="N50" s="752"/>
      <c r="O50" s="752"/>
      <c r="P50" s="752"/>
      <c r="Q50" s="752"/>
    </row>
    <row r="51" spans="1:18">
      <c r="J51" s="1019"/>
      <c r="K51" s="886"/>
      <c r="L51" s="886"/>
      <c r="M51" s="752"/>
      <c r="N51" s="752"/>
      <c r="O51" s="752"/>
      <c r="P51" s="752"/>
      <c r="Q51" s="752"/>
    </row>
    <row r="52" spans="1:18">
      <c r="J52" s="1019"/>
      <c r="K52" s="886"/>
      <c r="L52" s="886"/>
      <c r="M52" s="752"/>
      <c r="N52" s="752"/>
      <c r="O52" s="752"/>
      <c r="P52" s="752"/>
      <c r="Q52" s="752"/>
    </row>
    <row r="53" spans="1:18">
      <c r="J53" s="1019"/>
      <c r="K53" s="886"/>
      <c r="L53" s="886"/>
      <c r="M53" s="752"/>
      <c r="N53" s="752"/>
      <c r="O53" s="752"/>
      <c r="P53" s="752"/>
      <c r="Q53" s="752"/>
    </row>
    <row r="54" spans="1:18" s="924" customFormat="1">
      <c r="A54"/>
      <c r="B54" s="165"/>
      <c r="C54" s="52"/>
      <c r="D54" s="52"/>
      <c r="E54" s="52"/>
      <c r="F54" s="52"/>
      <c r="G54" s="52"/>
      <c r="H54" s="52"/>
      <c r="I54" s="52"/>
      <c r="J54" s="1019"/>
      <c r="K54" s="886"/>
      <c r="L54" s="52"/>
      <c r="M54" s="752"/>
      <c r="N54" s="752"/>
      <c r="O54" s="752"/>
      <c r="P54" s="752"/>
      <c r="Q54" s="752"/>
      <c r="R54"/>
    </row>
    <row r="55" spans="1:18">
      <c r="L55" s="886"/>
      <c r="M55" s="752"/>
      <c r="N55" s="752"/>
      <c r="O55" s="752"/>
      <c r="P55" s="752"/>
      <c r="Q55" s="752"/>
    </row>
    <row r="56" spans="1:18">
      <c r="J56" s="1019"/>
      <c r="K56" s="886"/>
      <c r="L56" s="886"/>
      <c r="M56" s="752"/>
      <c r="N56" s="752"/>
      <c r="O56" s="752"/>
      <c r="P56" s="752"/>
      <c r="Q56" s="752"/>
    </row>
    <row r="57" spans="1:18">
      <c r="J57" s="1019"/>
      <c r="K57" s="886"/>
      <c r="L57" s="886"/>
      <c r="M57" s="752"/>
      <c r="N57" s="752"/>
      <c r="O57" s="752"/>
      <c r="P57" s="752"/>
      <c r="Q57" s="752"/>
    </row>
    <row r="58" spans="1:18">
      <c r="J58" s="1019"/>
      <c r="K58" s="886"/>
      <c r="L58" s="916"/>
      <c r="M58" s="752"/>
      <c r="N58" s="752"/>
      <c r="O58" s="752"/>
      <c r="P58" s="752"/>
      <c r="Q58" s="752"/>
    </row>
    <row r="59" spans="1:18">
      <c r="J59" s="1019"/>
      <c r="K59" s="886"/>
      <c r="M59" s="752"/>
      <c r="N59" s="752"/>
      <c r="O59" s="752"/>
      <c r="P59" s="752"/>
      <c r="Q59" s="752"/>
    </row>
    <row r="60" spans="1:18" ht="13.5" customHeight="1">
      <c r="M60" s="924"/>
      <c r="N60" s="924"/>
      <c r="O60" s="924"/>
      <c r="P60" s="924"/>
      <c r="Q60" s="924"/>
      <c r="R60" s="924"/>
    </row>
    <row r="61" spans="1:18" s="924" customFormat="1" ht="13.5" customHeight="1">
      <c r="A61"/>
      <c r="B61" s="165"/>
      <c r="C61" s="52"/>
      <c r="D61" s="52"/>
      <c r="E61" s="52"/>
      <c r="F61" s="52"/>
      <c r="G61" s="52"/>
      <c r="H61" s="52"/>
      <c r="I61" s="52"/>
      <c r="J61" s="133"/>
      <c r="K61" s="52"/>
      <c r="L61" s="52"/>
      <c r="M61" s="752"/>
      <c r="N61" s="752"/>
      <c r="O61" s="752"/>
      <c r="P61" s="752"/>
      <c r="Q61" s="752"/>
      <c r="R61"/>
    </row>
    <row r="62" spans="1:18" ht="13.5" customHeight="1">
      <c r="L62" s="916"/>
      <c r="M62" s="752"/>
      <c r="N62" s="752"/>
      <c r="O62" s="752"/>
      <c r="P62" s="752"/>
      <c r="Q62" s="752"/>
    </row>
    <row r="63" spans="1:18" ht="13.5" customHeight="1">
      <c r="J63" s="1019"/>
      <c r="K63" s="886"/>
      <c r="L63" s="886"/>
      <c r="M63" s="752"/>
      <c r="N63" s="752"/>
      <c r="O63" s="752"/>
      <c r="P63" s="752"/>
      <c r="Q63" s="752"/>
    </row>
    <row r="64" spans="1:18">
      <c r="J64" s="1019"/>
      <c r="K64" s="886"/>
      <c r="L64" s="886"/>
      <c r="M64" s="752"/>
      <c r="N64" s="752"/>
      <c r="O64" s="752"/>
      <c r="P64" s="752"/>
      <c r="Q64" s="752"/>
    </row>
    <row r="65" spans="1:18">
      <c r="J65" s="1019"/>
      <c r="K65" s="886"/>
      <c r="M65" s="752"/>
      <c r="N65" s="752"/>
      <c r="O65" s="752"/>
      <c r="P65" s="752"/>
      <c r="Q65" s="752"/>
    </row>
    <row r="66" spans="1:18" ht="13.5" customHeight="1">
      <c r="M66" s="924"/>
      <c r="N66" s="924"/>
      <c r="O66" s="924"/>
      <c r="P66" s="924"/>
      <c r="Q66" s="924"/>
      <c r="R66" s="924"/>
    </row>
    <row r="67" spans="1:18" s="924" customFormat="1" ht="13.5" customHeight="1">
      <c r="A67"/>
      <c r="B67" s="165"/>
      <c r="C67" s="52"/>
      <c r="D67" s="52"/>
      <c r="E67" s="52"/>
      <c r="F67" s="52"/>
      <c r="G67" s="52"/>
      <c r="H67" s="52"/>
      <c r="I67" s="52"/>
      <c r="J67" s="133"/>
      <c r="K67" s="52"/>
      <c r="L67" s="52"/>
    </row>
    <row r="68" spans="1:18" s="924" customFormat="1" ht="13.5" customHeight="1">
      <c r="A68"/>
      <c r="B68" s="165"/>
      <c r="C68" s="52"/>
      <c r="D68" s="52"/>
      <c r="E68" s="52"/>
      <c r="F68" s="52"/>
      <c r="G68" s="52"/>
      <c r="H68" s="52"/>
      <c r="I68" s="52"/>
      <c r="J68" s="133"/>
      <c r="K68" s="52"/>
      <c r="L68" s="886"/>
      <c r="M68" s="752"/>
      <c r="N68" s="752"/>
      <c r="O68" s="752"/>
      <c r="P68" s="752"/>
      <c r="Q68" s="752"/>
      <c r="R68"/>
    </row>
    <row r="69" spans="1:18" ht="13.5" customHeight="1">
      <c r="J69" s="1019"/>
      <c r="K69" s="886"/>
      <c r="L69" s="886"/>
      <c r="M69" s="752"/>
      <c r="N69" s="752"/>
      <c r="O69" s="752"/>
      <c r="P69" s="752"/>
      <c r="Q69" s="752"/>
    </row>
    <row r="70" spans="1:18">
      <c r="J70" s="1019"/>
      <c r="K70" s="886"/>
      <c r="L70" s="886"/>
      <c r="M70" s="752"/>
      <c r="N70" s="752"/>
      <c r="O70" s="752"/>
      <c r="P70" s="752"/>
      <c r="Q70" s="752"/>
    </row>
    <row r="71" spans="1:18">
      <c r="J71" s="1019"/>
      <c r="K71" s="886"/>
      <c r="L71" s="886"/>
      <c r="M71" s="752"/>
      <c r="N71" s="752"/>
      <c r="O71" s="752"/>
      <c r="P71" s="752"/>
      <c r="Q71" s="752"/>
    </row>
    <row r="72" spans="1:18">
      <c r="J72" s="1019"/>
      <c r="K72" s="886"/>
      <c r="L72" s="886"/>
      <c r="M72" s="752"/>
      <c r="N72" s="752"/>
      <c r="O72" s="752"/>
      <c r="P72" s="752"/>
      <c r="Q72" s="752"/>
    </row>
    <row r="73" spans="1:18">
      <c r="J73" s="1019"/>
      <c r="K73" s="886"/>
      <c r="L73" s="886"/>
      <c r="M73" s="752"/>
      <c r="N73" s="752"/>
      <c r="O73" s="752"/>
      <c r="P73" s="752"/>
      <c r="Q73" s="752"/>
    </row>
    <row r="74" spans="1:18" ht="13.5" customHeight="1">
      <c r="J74" s="1019"/>
      <c r="K74" s="886"/>
      <c r="L74" s="886"/>
      <c r="M74" s="924"/>
      <c r="N74" s="924"/>
      <c r="O74" s="924"/>
      <c r="P74" s="924"/>
      <c r="Q74" s="924"/>
      <c r="R74" s="924"/>
    </row>
    <row r="75" spans="1:18" s="924" customFormat="1" ht="13.5" customHeight="1">
      <c r="A75"/>
      <c r="B75" s="165"/>
      <c r="C75" s="52"/>
      <c r="D75" s="52"/>
      <c r="E75" s="52"/>
      <c r="F75" s="52"/>
      <c r="G75" s="52"/>
      <c r="H75" s="52"/>
      <c r="I75" s="52"/>
      <c r="J75" s="1019"/>
      <c r="K75" s="886"/>
      <c r="L75" s="52"/>
      <c r="M75" s="752"/>
      <c r="N75" s="752"/>
      <c r="O75" s="752"/>
      <c r="P75" s="752"/>
      <c r="Q75" s="752"/>
      <c r="R75"/>
    </row>
    <row r="76" spans="1:18" ht="13.5" customHeight="1">
      <c r="M76" s="752"/>
      <c r="N76" s="752"/>
      <c r="O76" s="752"/>
      <c r="P76" s="752"/>
      <c r="Q76" s="752"/>
    </row>
    <row r="77" spans="1:18" ht="13.5" customHeight="1">
      <c r="M77" s="752"/>
      <c r="N77" s="752"/>
      <c r="O77" s="752"/>
      <c r="P77" s="752"/>
      <c r="Q77" s="752"/>
    </row>
    <row r="78" spans="1:18">
      <c r="M78" s="752"/>
      <c r="N78" s="752"/>
      <c r="O78" s="752"/>
      <c r="P78" s="752"/>
      <c r="Q78" s="752"/>
    </row>
  </sheetData>
  <mergeCells count="17">
    <mergeCell ref="A29:E29"/>
    <mergeCell ref="B10:D10"/>
    <mergeCell ref="A4:G4"/>
    <mergeCell ref="A24:I24"/>
    <mergeCell ref="A18:D18"/>
    <mergeCell ref="A9:G9"/>
    <mergeCell ref="A6:G6"/>
    <mergeCell ref="A5:G5"/>
    <mergeCell ref="E10:G10"/>
    <mergeCell ref="A8:G8"/>
    <mergeCell ref="A7:G7"/>
    <mergeCell ref="A20:C20"/>
    <mergeCell ref="L5:R5"/>
    <mergeCell ref="L4:R4"/>
    <mergeCell ref="A1:R1"/>
    <mergeCell ref="A2:R2"/>
    <mergeCell ref="A3:R3"/>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X99"/>
  <sheetViews>
    <sheetView zoomScaleNormal="100" workbookViewId="0">
      <selection activeCell="G5" sqref="G5"/>
    </sheetView>
  </sheetViews>
  <sheetFormatPr defaultRowHeight="12.75"/>
  <cols>
    <col min="1" max="1" width="97.85546875" style="3" customWidth="1"/>
    <col min="2" max="2" width="65" customWidth="1"/>
    <col min="3" max="3" width="11.140625" customWidth="1"/>
    <col min="4" max="4" width="9.140625" style="2" customWidth="1"/>
    <col min="5" max="7" width="11.85546875" customWidth="1"/>
    <col min="8" max="8" width="12.42578125" bestFit="1" customWidth="1"/>
    <col min="9" max="10" width="11.85546875" customWidth="1"/>
    <col min="11" max="11" width="14" bestFit="1" customWidth="1"/>
    <col min="12" max="12" width="11.85546875" style="2" customWidth="1"/>
  </cols>
  <sheetData>
    <row r="1" spans="1:24" ht="35.25" customHeight="1">
      <c r="A1" s="1029"/>
      <c r="B1" s="1029"/>
      <c r="C1" s="446"/>
      <c r="D1" s="446"/>
      <c r="E1" s="446"/>
      <c r="F1" s="446"/>
      <c r="G1" s="446"/>
      <c r="H1" s="446"/>
      <c r="I1" s="446"/>
      <c r="J1" s="446"/>
      <c r="K1" s="446"/>
      <c r="L1" s="446"/>
      <c r="M1" s="446"/>
      <c r="N1" s="446"/>
      <c r="O1" s="446"/>
      <c r="P1" s="446"/>
      <c r="Q1" s="446"/>
    </row>
    <row r="2" spans="1:24" s="28" customFormat="1" ht="49.5" customHeight="1">
      <c r="A2" s="1030" t="str">
        <f>Cover!B8</f>
        <v>KCP&amp;L-MO Evaluation, Measurement, and Verification Report – Appendix Databook</v>
      </c>
      <c r="B2"/>
      <c r="C2" s="31"/>
      <c r="D2" s="31"/>
      <c r="E2" s="31"/>
      <c r="F2" s="31"/>
      <c r="G2" s="445"/>
      <c r="H2" s="445"/>
      <c r="I2" s="446"/>
      <c r="J2" s="446"/>
      <c r="K2" s="446"/>
      <c r="L2" s="446"/>
      <c r="M2" s="446"/>
      <c r="N2" s="446"/>
      <c r="O2" s="446"/>
      <c r="P2" s="446"/>
      <c r="Q2" s="446"/>
    </row>
    <row r="3" spans="1:24" s="32" customFormat="1">
      <c r="A3" s="140" t="s">
        <v>1103</v>
      </c>
      <c r="B3"/>
      <c r="C3" s="444"/>
      <c r="D3" s="444"/>
      <c r="E3" s="444"/>
      <c r="F3" s="444"/>
      <c r="H3" s="444"/>
      <c r="I3" s="444"/>
      <c r="J3" s="444"/>
      <c r="K3" s="444"/>
      <c r="L3" s="444"/>
      <c r="M3" s="444"/>
      <c r="N3" s="444"/>
      <c r="O3" s="444"/>
      <c r="P3" s="444"/>
      <c r="Q3" s="444"/>
      <c r="R3" s="444"/>
      <c r="S3" s="444"/>
      <c r="T3" s="444"/>
      <c r="U3" s="444"/>
      <c r="V3" s="444"/>
    </row>
    <row r="4" spans="1:24" s="73" customFormat="1" ht="13.5" customHeight="1">
      <c r="A4" s="1041" t="s">
        <v>1104</v>
      </c>
      <c r="B4"/>
      <c r="C4" s="452"/>
      <c r="D4" s="452"/>
      <c r="E4" s="452"/>
      <c r="F4" s="452"/>
      <c r="G4" s="452"/>
      <c r="H4" s="452"/>
      <c r="I4" s="452"/>
      <c r="J4" s="450"/>
      <c r="K4" s="450"/>
      <c r="L4" s="450"/>
      <c r="M4" s="450"/>
      <c r="N4" s="33"/>
      <c r="O4" s="33"/>
      <c r="P4" s="33"/>
      <c r="Q4" s="33"/>
      <c r="R4" s="33"/>
      <c r="S4" s="33"/>
      <c r="T4" s="33"/>
      <c r="U4" s="33"/>
      <c r="V4" s="33"/>
      <c r="W4" s="33"/>
      <c r="X4" s="33"/>
    </row>
    <row r="5" spans="1:24" s="12" customFormat="1" ht="13.5" customHeight="1">
      <c r="A5" s="1437" t="s">
        <v>1110</v>
      </c>
      <c r="B5" s="33"/>
      <c r="C5" s="355"/>
      <c r="D5" s="6"/>
      <c r="E5" s="7"/>
      <c r="F5" s="7"/>
      <c r="G5" s="4"/>
      <c r="H5" s="4"/>
      <c r="I5" s="4"/>
      <c r="J5" s="4"/>
      <c r="K5" s="4"/>
      <c r="L5" s="14"/>
      <c r="M5" s="4"/>
      <c r="N5" s="438"/>
      <c r="O5" s="4"/>
      <c r="P5" s="355"/>
      <c r="Q5" s="355"/>
      <c r="R5" s="355"/>
      <c r="S5" s="355"/>
      <c r="T5" s="355"/>
      <c r="U5" s="355"/>
      <c r="V5" s="355"/>
      <c r="W5" s="355"/>
      <c r="X5" s="355"/>
    </row>
    <row r="6" spans="1:24" s="12" customFormat="1" ht="13.5" customHeight="1">
      <c r="A6" s="1437" t="s">
        <v>1111</v>
      </c>
      <c r="B6" s="33"/>
      <c r="C6" s="355"/>
      <c r="D6" s="6"/>
      <c r="E6" s="355"/>
      <c r="F6" s="355"/>
      <c r="G6" s="355"/>
      <c r="H6" s="355"/>
      <c r="I6" s="355"/>
      <c r="J6" s="355"/>
      <c r="K6" s="355"/>
      <c r="L6" s="6"/>
      <c r="M6" s="355"/>
      <c r="N6" s="355"/>
      <c r="O6" s="355"/>
      <c r="P6" s="355"/>
      <c r="Q6" s="355"/>
      <c r="R6" s="355"/>
      <c r="S6" s="355"/>
      <c r="T6" s="355"/>
      <c r="U6" s="355"/>
      <c r="V6" s="355"/>
      <c r="W6" s="355"/>
      <c r="X6" s="355"/>
    </row>
    <row r="7" spans="1:24" s="12" customFormat="1" ht="13.5" customHeight="1">
      <c r="A7" s="1042" t="s">
        <v>18</v>
      </c>
      <c r="B7" s="33"/>
      <c r="C7" s="355"/>
      <c r="D7" s="6"/>
      <c r="E7" s="62"/>
      <c r="F7" s="62"/>
      <c r="G7" s="63"/>
      <c r="H7" s="63"/>
      <c r="I7" s="63"/>
      <c r="J7" s="63"/>
      <c r="K7" s="63"/>
      <c r="L7" s="64"/>
      <c r="M7" s="65"/>
      <c r="N7" s="66"/>
      <c r="O7" s="355"/>
      <c r="P7" s="355"/>
      <c r="Q7" s="355"/>
      <c r="R7" s="355"/>
      <c r="S7" s="355"/>
      <c r="T7" s="355"/>
      <c r="U7" s="355"/>
      <c r="V7" s="355"/>
      <c r="W7" s="355"/>
      <c r="X7" s="355"/>
    </row>
    <row r="8" spans="1:24" s="12" customFormat="1" ht="13.5" customHeight="1">
      <c r="A8" s="1042" t="s">
        <v>19</v>
      </c>
      <c r="B8" s="33"/>
      <c r="C8" s="355"/>
      <c r="D8" s="6"/>
      <c r="E8" s="62"/>
      <c r="F8" s="62"/>
      <c r="G8" s="63"/>
      <c r="H8" s="63"/>
      <c r="I8" s="63"/>
      <c r="J8" s="63"/>
      <c r="K8" s="63"/>
      <c r="L8" s="64"/>
      <c r="M8" s="65"/>
      <c r="N8" s="66"/>
      <c r="O8" s="355"/>
      <c r="P8" s="355"/>
      <c r="Q8" s="355"/>
      <c r="R8" s="355"/>
      <c r="S8" s="355"/>
      <c r="T8" s="355"/>
      <c r="U8" s="355"/>
      <c r="V8" s="355"/>
      <c r="W8" s="355"/>
      <c r="X8" s="355"/>
    </row>
    <row r="9" spans="1:24" s="12" customFormat="1" ht="13.5" customHeight="1">
      <c r="A9" s="1437" t="s">
        <v>1396</v>
      </c>
      <c r="B9" s="33"/>
      <c r="C9" s="355"/>
      <c r="D9" s="6"/>
      <c r="E9" s="62"/>
      <c r="F9" s="62"/>
      <c r="G9" s="62"/>
      <c r="H9" s="62"/>
      <c r="I9" s="62"/>
      <c r="J9" s="62"/>
      <c r="K9" s="62"/>
      <c r="L9" s="64"/>
      <c r="M9" s="355"/>
      <c r="N9" s="355"/>
      <c r="O9" s="355"/>
      <c r="P9" s="355"/>
      <c r="Q9" s="355"/>
      <c r="R9" s="355"/>
      <c r="S9" s="355"/>
      <c r="T9" s="355"/>
      <c r="U9" s="355"/>
      <c r="V9" s="355"/>
      <c r="W9" s="355"/>
      <c r="X9" s="355"/>
    </row>
    <row r="10" spans="1:24" s="12" customFormat="1" ht="13.5" customHeight="1">
      <c r="A10" s="1042" t="s">
        <v>22</v>
      </c>
      <c r="B10" s="33"/>
      <c r="C10" s="355"/>
      <c r="D10" s="6"/>
      <c r="E10" s="62"/>
      <c r="F10" s="62"/>
      <c r="G10" s="62"/>
      <c r="H10" s="62"/>
      <c r="I10" s="62"/>
      <c r="J10" s="62"/>
      <c r="K10" s="62"/>
      <c r="L10" s="64"/>
      <c r="M10" s="355"/>
      <c r="N10" s="355"/>
      <c r="O10" s="355"/>
      <c r="P10" s="355"/>
      <c r="Q10" s="355"/>
      <c r="R10" s="355"/>
      <c r="S10" s="355"/>
      <c r="T10" s="355"/>
      <c r="U10" s="355"/>
      <c r="V10" s="355"/>
      <c r="W10" s="355"/>
      <c r="X10" s="355"/>
    </row>
    <row r="11" spans="1:24" s="12" customFormat="1" ht="13.5" customHeight="1">
      <c r="A11" s="1043" t="s">
        <v>23</v>
      </c>
      <c r="B11" s="33"/>
      <c r="C11" s="355"/>
      <c r="D11" s="6"/>
      <c r="E11" s="355"/>
      <c r="F11" s="355"/>
      <c r="G11" s="355"/>
      <c r="H11" s="355"/>
      <c r="I11" s="355"/>
      <c r="J11" s="355"/>
      <c r="K11" s="355"/>
      <c r="L11" s="6"/>
      <c r="M11" s="355"/>
      <c r="N11" s="355"/>
      <c r="O11" s="355"/>
      <c r="P11" s="355"/>
      <c r="Q11" s="355"/>
      <c r="R11" s="355"/>
      <c r="S11" s="355"/>
      <c r="T11" s="355"/>
      <c r="U11" s="355"/>
      <c r="V11" s="355"/>
      <c r="W11" s="355"/>
      <c r="X11" s="355"/>
    </row>
    <row r="12" spans="1:24" s="12" customFormat="1" ht="13.5" customHeight="1">
      <c r="A12" s="1043" t="s">
        <v>72</v>
      </c>
      <c r="B12" s="33"/>
      <c r="C12" s="355"/>
      <c r="D12" s="6"/>
      <c r="E12" s="62"/>
      <c r="F12" s="62"/>
      <c r="G12" s="63"/>
      <c r="H12" s="63"/>
      <c r="I12" s="63"/>
      <c r="J12" s="63"/>
      <c r="K12" s="63"/>
      <c r="L12" s="64"/>
      <c r="M12" s="65"/>
      <c r="N12" s="66"/>
      <c r="O12" s="355"/>
      <c r="P12" s="355"/>
      <c r="Q12" s="355"/>
      <c r="R12" s="355"/>
      <c r="S12" s="355"/>
      <c r="T12" s="355"/>
      <c r="U12" s="355"/>
      <c r="V12" s="355"/>
      <c r="W12" s="355"/>
      <c r="X12" s="355"/>
    </row>
    <row r="13" spans="1:24" s="12" customFormat="1" ht="13.5" customHeight="1">
      <c r="A13" s="1043" t="s">
        <v>26</v>
      </c>
      <c r="B13" s="33"/>
      <c r="C13" s="355"/>
      <c r="D13" s="6"/>
      <c r="E13" s="62"/>
      <c r="F13" s="62"/>
      <c r="G13" s="63"/>
      <c r="H13" s="63"/>
      <c r="I13" s="63"/>
      <c r="J13" s="63"/>
      <c r="K13" s="63"/>
      <c r="L13" s="64"/>
      <c r="M13" s="355"/>
      <c r="N13" s="355"/>
      <c r="O13" s="355"/>
      <c r="P13" s="355"/>
      <c r="Q13" s="355"/>
      <c r="R13" s="355"/>
      <c r="S13" s="355"/>
      <c r="T13" s="355"/>
      <c r="U13" s="355"/>
      <c r="V13" s="355"/>
      <c r="W13" s="355"/>
      <c r="X13" s="355"/>
    </row>
    <row r="14" spans="1:24" s="12" customFormat="1" ht="13.5" customHeight="1">
      <c r="A14" s="1043" t="s">
        <v>1105</v>
      </c>
      <c r="B14" s="33"/>
      <c r="C14" s="355"/>
      <c r="D14" s="6"/>
      <c r="E14" s="62"/>
      <c r="F14" s="62"/>
      <c r="G14" s="63"/>
      <c r="H14" s="63"/>
      <c r="I14" s="63"/>
      <c r="J14" s="63"/>
      <c r="K14" s="63"/>
      <c r="L14" s="64"/>
      <c r="M14" s="355"/>
      <c r="N14" s="355"/>
      <c r="O14" s="355"/>
      <c r="P14" s="355"/>
      <c r="Q14" s="355"/>
      <c r="R14" s="355"/>
      <c r="S14" s="355"/>
      <c r="T14" s="355"/>
      <c r="U14" s="355"/>
      <c r="V14" s="355"/>
      <c r="W14" s="355"/>
      <c r="X14" s="355"/>
    </row>
    <row r="15" spans="1:24" s="12" customFormat="1" ht="13.5" customHeight="1">
      <c r="A15" s="1043" t="s">
        <v>1106</v>
      </c>
      <c r="B15" s="33"/>
      <c r="C15" s="355"/>
      <c r="D15" s="6"/>
      <c r="E15" s="62"/>
      <c r="F15" s="62"/>
      <c r="G15" s="63"/>
      <c r="H15" s="63"/>
      <c r="I15" s="63"/>
      <c r="J15" s="63"/>
      <c r="K15" s="63"/>
      <c r="L15" s="64"/>
      <c r="M15" s="65"/>
      <c r="N15" s="66"/>
      <c r="O15" s="355"/>
      <c r="P15" s="355"/>
      <c r="Q15" s="355"/>
      <c r="R15" s="355"/>
      <c r="S15" s="355"/>
      <c r="T15" s="355"/>
      <c r="U15" s="355"/>
      <c r="V15" s="355"/>
      <c r="W15" s="355"/>
      <c r="X15" s="355"/>
    </row>
    <row r="16" spans="1:24" s="12" customFormat="1" ht="13.5" customHeight="1">
      <c r="A16" s="1043" t="s">
        <v>1107</v>
      </c>
      <c r="B16" s="33"/>
      <c r="C16" s="355"/>
      <c r="D16" s="6"/>
      <c r="E16" s="62"/>
      <c r="F16" s="62"/>
      <c r="G16" s="63"/>
      <c r="H16" s="63"/>
      <c r="I16" s="63"/>
      <c r="J16" s="63"/>
      <c r="K16" s="63"/>
      <c r="L16" s="64"/>
      <c r="M16" s="65"/>
      <c r="N16" s="66"/>
    </row>
    <row r="17" spans="1:21" s="12" customFormat="1" ht="13.5" customHeight="1">
      <c r="A17" s="1043" t="s">
        <v>1108</v>
      </c>
      <c r="B17" s="33"/>
      <c r="C17" s="355"/>
      <c r="D17" s="6"/>
      <c r="E17" s="62"/>
      <c r="F17" s="62"/>
      <c r="G17" s="63"/>
      <c r="H17" s="63"/>
      <c r="I17" s="63"/>
      <c r="J17" s="63"/>
      <c r="K17" s="63"/>
      <c r="L17" s="64"/>
      <c r="M17" s="65"/>
      <c r="N17" s="66"/>
    </row>
    <row r="18" spans="1:21" s="12" customFormat="1" ht="13.5" customHeight="1">
      <c r="A18" s="1043" t="s">
        <v>32</v>
      </c>
      <c r="B18" s="33"/>
      <c r="C18" s="355"/>
      <c r="D18" s="6"/>
      <c r="E18" s="62"/>
      <c r="F18" s="62"/>
      <c r="G18" s="62"/>
      <c r="H18" s="62"/>
      <c r="I18" s="62"/>
      <c r="J18" s="62"/>
      <c r="K18" s="62"/>
      <c r="L18" s="64"/>
      <c r="M18" s="355"/>
      <c r="N18" s="355"/>
    </row>
    <row r="19" spans="1:21" s="12" customFormat="1" ht="13.5" customHeight="1">
      <c r="A19" s="1039"/>
      <c r="B19" s="33"/>
      <c r="C19" s="355"/>
      <c r="D19" s="6"/>
      <c r="E19" s="355"/>
      <c r="F19" s="355"/>
      <c r="G19" s="355"/>
      <c r="H19" s="355"/>
      <c r="I19" s="355"/>
      <c r="J19" s="355"/>
      <c r="K19" s="355"/>
      <c r="L19" s="6"/>
      <c r="M19" s="355"/>
      <c r="N19" s="355"/>
    </row>
    <row r="20" spans="1:21" s="12" customFormat="1" ht="13.5" customHeight="1">
      <c r="A20" s="33"/>
      <c r="B20" s="33"/>
      <c r="C20" s="355"/>
      <c r="D20" s="6"/>
      <c r="E20" s="62"/>
      <c r="F20" s="62"/>
      <c r="G20" s="63"/>
      <c r="H20" s="63"/>
      <c r="I20" s="63"/>
      <c r="J20" s="63"/>
      <c r="K20" s="63"/>
      <c r="L20" s="64"/>
      <c r="M20" s="65"/>
      <c r="N20" s="66"/>
    </row>
    <row r="21" spans="1:21" s="12" customFormat="1" ht="13.5" customHeight="1">
      <c r="A21" s="1039"/>
      <c r="B21" s="33"/>
      <c r="C21" s="355"/>
      <c r="D21" s="6"/>
      <c r="E21" s="62"/>
      <c r="F21" s="62"/>
      <c r="G21" s="63"/>
      <c r="H21" s="63"/>
      <c r="I21" s="63"/>
      <c r="J21" s="63"/>
      <c r="K21" s="63"/>
      <c r="L21" s="64"/>
      <c r="M21" s="65"/>
      <c r="N21" s="66"/>
    </row>
    <row r="22" spans="1:21" s="12" customFormat="1" ht="13.5" customHeight="1">
      <c r="A22" s="33"/>
      <c r="B22" s="33"/>
      <c r="C22" s="355"/>
      <c r="D22" s="6"/>
      <c r="E22" s="62"/>
      <c r="F22" s="62"/>
      <c r="G22" s="63"/>
      <c r="H22" s="63"/>
      <c r="I22" s="63"/>
      <c r="J22" s="63"/>
      <c r="K22" s="63"/>
      <c r="L22" s="64"/>
      <c r="M22" s="355"/>
      <c r="N22" s="66"/>
    </row>
    <row r="23" spans="1:21" s="12" customFormat="1" ht="13.5" customHeight="1">
      <c r="A23" s="1039"/>
      <c r="B23" s="33"/>
      <c r="C23" s="355"/>
      <c r="D23" s="6"/>
      <c r="E23" s="62"/>
      <c r="F23" s="62"/>
      <c r="G23" s="63"/>
      <c r="H23" s="63"/>
      <c r="I23" s="63"/>
      <c r="J23" s="63"/>
      <c r="K23" s="63"/>
      <c r="L23" s="64"/>
      <c r="M23" s="355"/>
      <c r="N23" s="66"/>
    </row>
    <row r="24" spans="1:21" s="12" customFormat="1" ht="13.5" customHeight="1">
      <c r="A24" s="33"/>
      <c r="B24" s="33"/>
      <c r="C24" s="355"/>
      <c r="D24" s="6"/>
      <c r="E24" s="63"/>
      <c r="F24" s="63"/>
      <c r="G24" s="63"/>
      <c r="H24" s="63"/>
      <c r="I24" s="63"/>
      <c r="J24" s="63"/>
      <c r="K24" s="63"/>
      <c r="L24" s="64"/>
      <c r="M24" s="355"/>
      <c r="N24" s="66"/>
    </row>
    <row r="25" spans="1:21" s="12" customFormat="1" ht="13.5" customHeight="1">
      <c r="A25" s="1039"/>
      <c r="B25" s="33"/>
      <c r="C25" s="355"/>
      <c r="D25" s="6"/>
      <c r="E25" s="355"/>
      <c r="F25" s="355"/>
      <c r="G25" s="355"/>
      <c r="H25" s="355"/>
      <c r="I25" s="355"/>
      <c r="J25" s="355"/>
      <c r="K25" s="355"/>
      <c r="L25" s="6"/>
      <c r="M25" s="355"/>
      <c r="N25" s="355"/>
    </row>
    <row r="26" spans="1:21" s="12" customFormat="1" ht="13.5" customHeight="1">
      <c r="A26" s="139"/>
      <c r="B26" s="33"/>
      <c r="C26" s="355"/>
      <c r="D26" s="6"/>
      <c r="E26" s="62"/>
      <c r="F26" s="62"/>
      <c r="G26" s="63"/>
      <c r="H26" s="63"/>
      <c r="I26" s="63"/>
      <c r="J26" s="63"/>
      <c r="K26" s="63"/>
      <c r="L26" s="64"/>
      <c r="M26" s="355"/>
      <c r="N26" s="355"/>
    </row>
    <row r="27" spans="1:21" s="12" customFormat="1" ht="13.5" customHeight="1">
      <c r="A27" s="139"/>
      <c r="B27" s="33"/>
      <c r="C27" s="355"/>
      <c r="D27" s="6"/>
      <c r="E27" s="63"/>
      <c r="F27" s="63"/>
      <c r="G27" s="63"/>
      <c r="H27" s="63"/>
      <c r="I27" s="63"/>
      <c r="J27" s="63"/>
      <c r="K27" s="63"/>
      <c r="L27" s="64"/>
      <c r="M27" s="355"/>
      <c r="N27" s="355"/>
    </row>
    <row r="28" spans="1:21" s="9" customFormat="1" ht="13.5" customHeight="1">
      <c r="A28" s="139"/>
      <c r="B28" s="33"/>
      <c r="C28" s="438"/>
      <c r="D28" s="444"/>
      <c r="E28" s="13"/>
      <c r="F28" s="13"/>
      <c r="G28" s="13"/>
      <c r="H28" s="13"/>
      <c r="I28" s="13"/>
      <c r="J28" s="13"/>
      <c r="K28" s="13"/>
      <c r="L28" s="18"/>
      <c r="M28" s="438"/>
      <c r="N28" s="438"/>
    </row>
    <row r="29" spans="1:21" s="12" customFormat="1" ht="13.5" customHeight="1">
      <c r="A29" s="139"/>
      <c r="B29" s="33"/>
      <c r="C29" s="355"/>
      <c r="D29" s="6"/>
      <c r="E29" s="62"/>
      <c r="F29" s="66"/>
      <c r="G29" s="66"/>
      <c r="H29" s="66"/>
      <c r="I29" s="66"/>
      <c r="J29" s="66"/>
      <c r="K29" s="66"/>
      <c r="L29" s="6"/>
      <c r="M29" s="355"/>
      <c r="N29" s="355"/>
    </row>
    <row r="30" spans="1:21" s="12" customFormat="1" ht="13.5" customHeight="1">
      <c r="A30" s="139"/>
      <c r="B30" s="33"/>
      <c r="C30" s="355"/>
      <c r="D30" s="6"/>
      <c r="E30" s="355"/>
      <c r="F30" s="355"/>
      <c r="G30" s="355"/>
      <c r="H30" s="355"/>
      <c r="I30" s="355"/>
      <c r="J30" s="355"/>
      <c r="K30" s="355"/>
      <c r="L30" s="6"/>
      <c r="M30" s="355"/>
      <c r="N30" s="355"/>
    </row>
    <row r="31" spans="1:21" s="12" customFormat="1" ht="13.5" customHeight="1">
      <c r="A31" s="139"/>
      <c r="B31" s="33"/>
      <c r="C31" s="453"/>
      <c r="D31" s="453"/>
      <c r="E31" s="453"/>
      <c r="F31" s="453"/>
      <c r="G31" s="453"/>
      <c r="H31" s="453"/>
      <c r="I31" s="453"/>
      <c r="J31" s="453"/>
      <c r="K31" s="453"/>
      <c r="L31" s="453"/>
      <c r="M31" s="453"/>
      <c r="N31" s="355"/>
    </row>
    <row r="32" spans="1:21" s="12" customFormat="1" ht="13.5" customHeight="1">
      <c r="A32" s="139"/>
      <c r="B32" s="33"/>
      <c r="C32" s="453"/>
      <c r="D32" s="453"/>
      <c r="E32" s="453"/>
      <c r="F32" s="453"/>
      <c r="G32" s="453"/>
      <c r="H32" s="453"/>
      <c r="I32" s="453"/>
      <c r="J32" s="453"/>
      <c r="K32" s="453"/>
      <c r="L32" s="453"/>
      <c r="M32" s="453"/>
      <c r="N32" s="355"/>
      <c r="O32" s="355"/>
      <c r="P32" s="355"/>
      <c r="Q32" s="1"/>
      <c r="R32" s="1"/>
      <c r="S32" s="1"/>
      <c r="T32" s="1"/>
      <c r="U32" s="1"/>
    </row>
    <row r="33" spans="1:21" s="12" customFormat="1" ht="13.5" customHeight="1">
      <c r="A33" s="139"/>
      <c r="B33" s="33"/>
      <c r="C33" s="355"/>
      <c r="D33" s="6"/>
      <c r="E33" s="7"/>
      <c r="F33" s="7"/>
      <c r="G33" s="4"/>
      <c r="H33" s="4"/>
      <c r="I33" s="4"/>
      <c r="J33" s="4"/>
      <c r="K33" s="4"/>
      <c r="L33" s="14"/>
      <c r="M33" s="438"/>
      <c r="N33" s="355"/>
      <c r="O33" s="355"/>
      <c r="P33" s="355"/>
      <c r="Q33" s="1"/>
      <c r="R33" s="1"/>
      <c r="S33" s="1"/>
      <c r="T33" s="1"/>
      <c r="U33" s="1"/>
    </row>
    <row r="34" spans="1:21" s="12" customFormat="1" ht="13.5" customHeight="1">
      <c r="A34" s="139"/>
      <c r="B34" s="33"/>
      <c r="C34" s="355"/>
      <c r="D34" s="6"/>
      <c r="E34" s="355"/>
      <c r="F34" s="355"/>
      <c r="G34" s="355"/>
      <c r="H34" s="355"/>
      <c r="I34" s="355"/>
      <c r="J34" s="355"/>
      <c r="K34" s="355"/>
      <c r="L34" s="6"/>
      <c r="M34" s="355"/>
      <c r="N34" s="355"/>
      <c r="O34" s="355"/>
      <c r="P34" s="355"/>
      <c r="Q34" s="1"/>
      <c r="R34" s="1"/>
      <c r="S34" s="1"/>
      <c r="T34" s="1"/>
      <c r="U34" s="1"/>
    </row>
    <row r="35" spans="1:21" s="12" customFormat="1" ht="13.5" customHeight="1">
      <c r="A35" s="139"/>
      <c r="B35" s="33"/>
      <c r="C35" s="355"/>
      <c r="D35" s="6"/>
      <c r="E35" s="67"/>
      <c r="F35" s="67"/>
      <c r="G35" s="67"/>
      <c r="H35" s="67"/>
      <c r="I35" s="67"/>
      <c r="J35" s="67"/>
      <c r="K35" s="67"/>
      <c r="L35" s="68"/>
      <c r="M35" s="355"/>
      <c r="N35" s="355"/>
      <c r="O35" s="355"/>
      <c r="P35" s="355"/>
      <c r="Q35" s="1"/>
      <c r="R35" s="1"/>
      <c r="S35" s="1"/>
      <c r="T35" s="1"/>
      <c r="U35" s="1"/>
    </row>
    <row r="36" spans="1:21" s="12" customFormat="1" ht="13.5" customHeight="1">
      <c r="A36" s="139"/>
      <c r="B36" s="33"/>
      <c r="C36" s="355"/>
      <c r="D36" s="6"/>
      <c r="E36" s="62"/>
      <c r="F36" s="62"/>
      <c r="G36" s="62"/>
      <c r="H36" s="62"/>
      <c r="I36" s="62"/>
      <c r="J36" s="62"/>
      <c r="K36" s="62"/>
      <c r="L36" s="68"/>
      <c r="M36" s="355"/>
      <c r="N36" s="355"/>
      <c r="O36" s="355"/>
      <c r="P36" s="355"/>
      <c r="Q36" s="1"/>
      <c r="R36" s="1"/>
      <c r="S36" s="1"/>
      <c r="T36" s="1"/>
      <c r="U36" s="1"/>
    </row>
    <row r="37" spans="1:21" s="12" customFormat="1" ht="13.5" customHeight="1">
      <c r="A37" s="139"/>
      <c r="B37" s="33"/>
      <c r="C37" s="355"/>
      <c r="D37" s="6"/>
      <c r="E37" s="62"/>
      <c r="F37" s="62"/>
      <c r="G37" s="62"/>
      <c r="H37" s="62"/>
      <c r="I37" s="62"/>
      <c r="J37" s="62"/>
      <c r="K37" s="62"/>
      <c r="L37" s="68"/>
      <c r="M37" s="355"/>
      <c r="N37" s="355"/>
      <c r="O37" s="355"/>
      <c r="P37" s="355"/>
      <c r="Q37" s="1"/>
      <c r="R37" s="1"/>
      <c r="S37" s="1"/>
      <c r="T37" s="1"/>
      <c r="U37" s="1"/>
    </row>
    <row r="38" spans="1:21" s="12" customFormat="1" ht="13.5" customHeight="1">
      <c r="A38" s="139"/>
      <c r="B38" s="33"/>
      <c r="C38" s="355"/>
      <c r="D38" s="6"/>
      <c r="E38" s="62"/>
      <c r="F38" s="62"/>
      <c r="G38" s="62"/>
      <c r="H38" s="62"/>
      <c r="I38" s="62"/>
      <c r="J38" s="62"/>
      <c r="K38" s="62"/>
      <c r="L38" s="64"/>
      <c r="M38" s="355"/>
      <c r="N38" s="355"/>
      <c r="O38" s="355"/>
      <c r="P38" s="355"/>
      <c r="Q38" s="1"/>
      <c r="R38" s="1"/>
      <c r="S38" s="1"/>
      <c r="T38" s="1"/>
      <c r="U38" s="1"/>
    </row>
    <row r="39" spans="1:21" s="12" customFormat="1" ht="13.5" customHeight="1">
      <c r="A39" s="139"/>
      <c r="B39" s="33"/>
      <c r="C39" s="355"/>
      <c r="D39" s="6"/>
      <c r="E39" s="355"/>
      <c r="F39" s="355"/>
      <c r="G39" s="355"/>
      <c r="H39" s="355"/>
      <c r="I39" s="355"/>
      <c r="J39" s="355"/>
      <c r="K39" s="355"/>
      <c r="L39" s="6"/>
      <c r="M39" s="355"/>
      <c r="N39" s="355"/>
      <c r="O39" s="355"/>
      <c r="P39" s="355"/>
      <c r="Q39" s="1"/>
      <c r="R39" s="1"/>
      <c r="S39" s="1"/>
      <c r="T39" s="1"/>
      <c r="U39" s="1"/>
    </row>
    <row r="40" spans="1:21" s="12" customFormat="1" ht="13.5" customHeight="1">
      <c r="A40" s="139"/>
      <c r="B40" s="33"/>
      <c r="C40" s="355"/>
      <c r="D40" s="6"/>
      <c r="E40" s="67"/>
      <c r="F40" s="67"/>
      <c r="G40" s="67"/>
      <c r="H40" s="67"/>
      <c r="I40" s="67"/>
      <c r="J40" s="67"/>
      <c r="K40" s="67"/>
      <c r="L40" s="68"/>
      <c r="M40" s="355"/>
      <c r="N40" s="355"/>
      <c r="O40" s="355"/>
      <c r="P40" s="355"/>
      <c r="Q40" s="1"/>
      <c r="R40" s="1"/>
      <c r="S40" s="1"/>
      <c r="T40" s="1"/>
      <c r="U40" s="1"/>
    </row>
    <row r="41" spans="1:21" s="5" customFormat="1" ht="13.5" customHeight="1">
      <c r="A41" s="1040"/>
      <c r="B41" s="33"/>
      <c r="D41" s="6"/>
      <c r="E41" s="10"/>
      <c r="F41" s="10"/>
      <c r="G41" s="10"/>
      <c r="H41" s="10"/>
      <c r="I41" s="10"/>
      <c r="J41" s="10"/>
      <c r="K41" s="10"/>
      <c r="L41" s="19"/>
      <c r="Q41"/>
      <c r="R41"/>
      <c r="S41"/>
      <c r="T41"/>
      <c r="U41"/>
    </row>
    <row r="42" spans="1:21" s="5" customFormat="1" ht="13.5" customHeight="1">
      <c r="A42" s="1040"/>
      <c r="B42" s="33"/>
      <c r="D42" s="6"/>
      <c r="E42" s="10"/>
      <c r="F42" s="10"/>
      <c r="G42" s="10"/>
      <c r="H42" s="10"/>
      <c r="I42" s="10"/>
      <c r="J42" s="10"/>
      <c r="K42" s="10"/>
      <c r="L42" s="19"/>
      <c r="Q42"/>
      <c r="R42"/>
      <c r="S42"/>
      <c r="T42"/>
      <c r="U42"/>
    </row>
    <row r="43" spans="1:21" s="5" customFormat="1" ht="13.5" customHeight="1">
      <c r="A43" s="1040"/>
      <c r="B43" s="33"/>
      <c r="D43" s="6"/>
      <c r="E43" s="10"/>
      <c r="F43" s="10"/>
      <c r="G43" s="10"/>
      <c r="H43" s="10"/>
      <c r="I43" s="10"/>
      <c r="J43" s="10"/>
      <c r="K43" s="10"/>
      <c r="L43" s="19"/>
      <c r="Q43"/>
      <c r="R43"/>
      <c r="S43"/>
      <c r="T43"/>
      <c r="U43"/>
    </row>
    <row r="44" spans="1:21" s="5" customFormat="1" ht="13.5" customHeight="1">
      <c r="A44" s="1040"/>
      <c r="B44" s="33"/>
      <c r="D44" s="6"/>
      <c r="E44" s="10"/>
      <c r="F44" s="10"/>
      <c r="G44" s="10"/>
      <c r="H44" s="10"/>
      <c r="I44" s="10"/>
      <c r="J44" s="10"/>
      <c r="K44" s="10"/>
      <c r="L44" s="19"/>
      <c r="Q44"/>
      <c r="R44"/>
      <c r="S44"/>
      <c r="T44"/>
      <c r="U44"/>
    </row>
    <row r="45" spans="1:21" s="5" customFormat="1" ht="13.5" customHeight="1">
      <c r="A45" s="1040"/>
      <c r="B45" s="33"/>
      <c r="D45" s="6"/>
      <c r="E45" s="10"/>
      <c r="F45" s="10"/>
      <c r="G45" s="10"/>
      <c r="H45" s="10"/>
      <c r="I45" s="10"/>
      <c r="J45" s="10"/>
      <c r="K45" s="10"/>
      <c r="L45" s="19"/>
      <c r="Q45"/>
      <c r="R45"/>
      <c r="S45"/>
      <c r="T45"/>
      <c r="U45"/>
    </row>
    <row r="46" spans="1:21" s="5" customFormat="1" ht="13.5" customHeight="1">
      <c r="A46" s="1040"/>
      <c r="B46" s="33"/>
      <c r="D46" s="6"/>
      <c r="E46" s="10"/>
      <c r="F46" s="10"/>
      <c r="G46" s="10"/>
      <c r="H46" s="10"/>
      <c r="I46" s="10"/>
      <c r="J46" s="10"/>
      <c r="K46" s="10"/>
      <c r="L46" s="64"/>
      <c r="Q46"/>
      <c r="R46"/>
      <c r="S46"/>
      <c r="T46"/>
      <c r="U46"/>
    </row>
    <row r="47" spans="1:21" s="5" customFormat="1" ht="13.5" customHeight="1">
      <c r="A47" s="1040"/>
      <c r="B47" s="33"/>
      <c r="D47" s="8"/>
      <c r="L47" s="21"/>
      <c r="Q47"/>
      <c r="R47"/>
      <c r="S47"/>
      <c r="T47"/>
      <c r="U47"/>
    </row>
    <row r="48" spans="1:21" s="5" customFormat="1" ht="13.5" customHeight="1">
      <c r="A48" s="1040"/>
      <c r="B48" s="33"/>
      <c r="D48" s="6"/>
      <c r="E48" s="67"/>
      <c r="F48" s="67"/>
      <c r="G48" s="67"/>
      <c r="H48" s="67"/>
      <c r="I48" s="67"/>
      <c r="J48" s="67"/>
      <c r="K48" s="67"/>
      <c r="L48" s="19"/>
      <c r="Q48"/>
      <c r="R48"/>
      <c r="S48"/>
      <c r="T48"/>
      <c r="U48"/>
    </row>
    <row r="49" spans="1:21" s="5" customFormat="1" ht="13.5" customHeight="1">
      <c r="A49" s="1040"/>
      <c r="B49" s="33"/>
      <c r="D49" s="6"/>
      <c r="E49" s="10"/>
      <c r="F49" s="10"/>
      <c r="G49" s="10"/>
      <c r="H49" s="10"/>
      <c r="I49" s="10"/>
      <c r="J49" s="10"/>
      <c r="K49" s="10"/>
      <c r="L49" s="19"/>
      <c r="Q49"/>
      <c r="R49"/>
      <c r="S49"/>
      <c r="T49"/>
      <c r="U49"/>
    </row>
    <row r="50" spans="1:21" s="5" customFormat="1" ht="13.5" customHeight="1">
      <c r="A50" s="1040"/>
      <c r="B50" s="33"/>
      <c r="D50" s="6"/>
      <c r="E50" s="10"/>
      <c r="F50" s="10"/>
      <c r="G50" s="10"/>
      <c r="H50" s="10"/>
      <c r="I50" s="10"/>
      <c r="J50" s="10"/>
      <c r="K50" s="10"/>
      <c r="L50" s="19"/>
      <c r="Q50"/>
      <c r="R50"/>
      <c r="S50"/>
      <c r="T50"/>
      <c r="U50"/>
    </row>
    <row r="51" spans="1:21" s="5" customFormat="1" ht="13.5" customHeight="1">
      <c r="A51" s="1040"/>
      <c r="B51" s="33"/>
      <c r="D51" s="6"/>
      <c r="E51" s="10"/>
      <c r="F51" s="10"/>
      <c r="G51" s="10"/>
      <c r="H51" s="10"/>
      <c r="I51" s="10"/>
      <c r="J51" s="10"/>
      <c r="K51" s="10"/>
      <c r="L51" s="19"/>
      <c r="Q51"/>
      <c r="R51"/>
      <c r="S51"/>
      <c r="T51"/>
      <c r="U51"/>
    </row>
    <row r="52" spans="1:21" s="5" customFormat="1" ht="13.5" customHeight="1">
      <c r="A52" s="1040"/>
      <c r="B52" s="33"/>
      <c r="D52" s="6"/>
      <c r="E52" s="10"/>
      <c r="F52" s="10"/>
      <c r="G52" s="10"/>
      <c r="H52" s="10"/>
      <c r="I52" s="10"/>
      <c r="J52" s="10"/>
      <c r="K52" s="10"/>
      <c r="L52" s="19"/>
      <c r="Q52"/>
      <c r="R52"/>
      <c r="S52"/>
      <c r="T52"/>
      <c r="U52"/>
    </row>
    <row r="53" spans="1:21" s="5" customFormat="1" ht="13.5" customHeight="1">
      <c r="A53" s="1040"/>
      <c r="B53" s="33"/>
      <c r="D53" s="6"/>
      <c r="E53" s="10"/>
      <c r="F53" s="10"/>
      <c r="G53" s="10"/>
      <c r="H53" s="10"/>
      <c r="I53" s="10"/>
      <c r="J53" s="10"/>
      <c r="K53" s="10"/>
      <c r="L53" s="64"/>
      <c r="Q53"/>
      <c r="R53"/>
      <c r="S53"/>
      <c r="T53"/>
      <c r="U53"/>
    </row>
    <row r="54" spans="1:21" s="5" customFormat="1" ht="13.5" customHeight="1">
      <c r="A54" s="1040"/>
      <c r="B54" s="33"/>
      <c r="D54" s="8"/>
      <c r="L54" s="21"/>
      <c r="Q54"/>
      <c r="R54"/>
      <c r="S54"/>
      <c r="T54"/>
      <c r="U54"/>
    </row>
    <row r="55" spans="1:21" s="5" customFormat="1" ht="13.5" customHeight="1">
      <c r="A55" s="1040"/>
      <c r="B55" s="33"/>
      <c r="D55" s="6"/>
      <c r="E55" s="67"/>
      <c r="F55" s="67"/>
      <c r="G55" s="67"/>
      <c r="H55" s="67"/>
      <c r="I55" s="67"/>
      <c r="J55" s="67"/>
      <c r="K55" s="67"/>
      <c r="L55" s="19"/>
      <c r="Q55"/>
      <c r="R55"/>
      <c r="S55"/>
      <c r="T55"/>
      <c r="U55"/>
    </row>
    <row r="56" spans="1:21" s="5" customFormat="1" ht="13.5" customHeight="1">
      <c r="A56" s="1040"/>
      <c r="B56" s="33"/>
      <c r="D56" s="6"/>
      <c r="E56" s="10"/>
      <c r="F56" s="10"/>
      <c r="G56" s="10"/>
      <c r="H56" s="10"/>
      <c r="I56" s="10"/>
      <c r="J56" s="10"/>
      <c r="K56" s="10"/>
      <c r="L56" s="19"/>
      <c r="Q56"/>
      <c r="R56"/>
      <c r="S56"/>
      <c r="T56"/>
      <c r="U56"/>
    </row>
    <row r="57" spans="1:21" s="5" customFormat="1" ht="13.5" customHeight="1">
      <c r="A57" s="1040"/>
      <c r="B57" s="33"/>
      <c r="D57" s="6"/>
      <c r="E57" s="10"/>
      <c r="F57" s="10"/>
      <c r="G57" s="10"/>
      <c r="H57" s="10"/>
      <c r="I57" s="10"/>
      <c r="J57" s="10"/>
      <c r="K57" s="10"/>
      <c r="L57" s="64"/>
      <c r="Q57"/>
      <c r="R57"/>
      <c r="S57"/>
      <c r="T57"/>
      <c r="U57"/>
    </row>
    <row r="58" spans="1:21" s="9" customFormat="1" ht="13.5" customHeight="1">
      <c r="A58" s="1040"/>
      <c r="B58" s="33"/>
      <c r="C58" s="438"/>
      <c r="D58" s="444"/>
      <c r="E58" s="13"/>
      <c r="F58" s="13"/>
      <c r="G58" s="13"/>
      <c r="H58" s="13"/>
      <c r="I58" s="13"/>
      <c r="J58" s="13"/>
      <c r="K58" s="13"/>
      <c r="L58" s="18"/>
      <c r="M58" s="438"/>
      <c r="N58" s="438"/>
      <c r="O58" s="438"/>
      <c r="P58" s="438"/>
      <c r="Q58"/>
      <c r="R58"/>
      <c r="S58"/>
      <c r="T58"/>
      <c r="U58"/>
    </row>
    <row r="59" spans="1:21" s="5" customFormat="1" ht="13.5" customHeight="1">
      <c r="A59" s="1040"/>
      <c r="B59" s="33"/>
      <c r="D59" s="8"/>
      <c r="L59" s="8"/>
    </row>
    <row r="60" spans="1:21" s="5" customFormat="1" ht="13.5" customHeight="1">
      <c r="A60" s="1040"/>
      <c r="B60" s="33"/>
      <c r="D60" s="8"/>
      <c r="L60" s="8"/>
    </row>
    <row r="61" spans="1:21" s="5" customFormat="1" ht="13.5" customHeight="1">
      <c r="A61" s="1040"/>
      <c r="B61" s="33"/>
      <c r="C61" s="453"/>
      <c r="D61" s="453"/>
      <c r="E61" s="453"/>
      <c r="F61" s="453"/>
      <c r="G61" s="453"/>
      <c r="H61" s="453"/>
      <c r="I61" s="453"/>
      <c r="J61" s="453"/>
      <c r="K61" s="453"/>
      <c r="L61" s="453"/>
    </row>
    <row r="62" spans="1:21" s="5" customFormat="1" ht="13.5" customHeight="1">
      <c r="A62" s="1040"/>
      <c r="B62" s="33"/>
      <c r="D62" s="8"/>
      <c r="E62" s="7"/>
      <c r="F62" s="7"/>
      <c r="G62" s="4"/>
      <c r="H62" s="4"/>
      <c r="I62" s="4"/>
      <c r="J62" s="4"/>
      <c r="K62" s="4"/>
      <c r="L62" s="14"/>
    </row>
    <row r="63" spans="1:21" s="5" customFormat="1" ht="13.5" customHeight="1">
      <c r="A63" s="1040"/>
      <c r="B63" s="33"/>
      <c r="D63" s="8"/>
      <c r="L63" s="8"/>
    </row>
    <row r="64" spans="1:21" s="5" customFormat="1" ht="13.5" customHeight="1">
      <c r="A64" s="1040"/>
      <c r="B64" s="33"/>
      <c r="D64" s="6"/>
      <c r="E64" s="67"/>
      <c r="F64" s="67"/>
      <c r="G64" s="67"/>
      <c r="H64" s="67"/>
      <c r="I64" s="67"/>
      <c r="J64" s="67"/>
      <c r="K64" s="67"/>
      <c r="L64" s="64"/>
    </row>
    <row r="65" spans="1:12" s="5" customFormat="1" ht="13.5" customHeight="1">
      <c r="A65" s="1040"/>
      <c r="B65" s="33"/>
      <c r="D65" s="6"/>
      <c r="E65" s="63"/>
      <c r="F65" s="63"/>
      <c r="G65" s="63"/>
      <c r="H65" s="63"/>
      <c r="I65" s="63"/>
      <c r="J65" s="63"/>
      <c r="K65" s="63"/>
      <c r="L65" s="64"/>
    </row>
    <row r="66" spans="1:12" s="5" customFormat="1" ht="13.5" customHeight="1">
      <c r="A66" s="1040"/>
      <c r="B66" s="33"/>
      <c r="D66" s="6"/>
      <c r="E66" s="17"/>
      <c r="F66" s="17"/>
      <c r="G66" s="17"/>
      <c r="H66" s="17"/>
      <c r="I66" s="17"/>
      <c r="J66" s="17"/>
      <c r="K66" s="17"/>
      <c r="L66" s="64"/>
    </row>
    <row r="67" spans="1:12" s="5" customFormat="1" ht="13.5" customHeight="1">
      <c r="A67" s="1040"/>
      <c r="B67" s="33"/>
      <c r="D67" s="6"/>
      <c r="E67" s="10"/>
      <c r="F67" s="10"/>
      <c r="G67" s="10"/>
      <c r="H67" s="10"/>
      <c r="I67" s="10"/>
      <c r="J67" s="10"/>
      <c r="K67" s="10"/>
      <c r="L67" s="64"/>
    </row>
    <row r="68" spans="1:12" s="5" customFormat="1" ht="13.5" customHeight="1">
      <c r="A68" s="1040"/>
      <c r="B68" s="33"/>
      <c r="D68" s="8"/>
      <c r="L68" s="8"/>
    </row>
    <row r="69" spans="1:12" s="5" customFormat="1" ht="13.5" customHeight="1">
      <c r="A69" s="1040"/>
      <c r="B69" s="33"/>
      <c r="D69" s="6"/>
      <c r="E69" s="67"/>
      <c r="F69" s="67"/>
      <c r="G69" s="67"/>
      <c r="H69" s="67"/>
      <c r="I69" s="67"/>
      <c r="J69" s="67"/>
      <c r="K69" s="67"/>
      <c r="L69" s="64"/>
    </row>
    <row r="70" spans="1:12" s="5" customFormat="1" ht="13.5" customHeight="1">
      <c r="A70" s="1040"/>
      <c r="B70" s="33"/>
      <c r="D70" s="6"/>
      <c r="E70" s="63"/>
      <c r="F70" s="63"/>
      <c r="G70" s="63"/>
      <c r="H70" s="63"/>
      <c r="I70" s="63"/>
      <c r="J70" s="63"/>
      <c r="K70" s="63"/>
      <c r="L70" s="64"/>
    </row>
    <row r="71" spans="1:12" s="5" customFormat="1" ht="13.5" customHeight="1">
      <c r="A71" s="1040"/>
      <c r="B71" s="33"/>
      <c r="D71" s="6"/>
      <c r="E71" s="63"/>
      <c r="F71" s="63"/>
      <c r="G71" s="63"/>
      <c r="H71" s="63"/>
      <c r="I71" s="63"/>
      <c r="J71" s="63"/>
      <c r="K71" s="63"/>
      <c r="L71" s="64"/>
    </row>
    <row r="72" spans="1:12" s="5" customFormat="1" ht="13.5" customHeight="1">
      <c r="A72" s="1040"/>
      <c r="B72" s="33"/>
      <c r="D72" s="6"/>
      <c r="E72" s="63"/>
      <c r="F72" s="63"/>
      <c r="G72" s="63"/>
      <c r="H72" s="63"/>
      <c r="I72" s="63"/>
      <c r="J72" s="63"/>
      <c r="K72" s="63"/>
      <c r="L72" s="64"/>
    </row>
    <row r="73" spans="1:12" s="5" customFormat="1" ht="13.5" customHeight="1">
      <c r="A73" s="1040"/>
      <c r="B73" s="33"/>
      <c r="D73" s="6"/>
      <c r="E73" s="63"/>
      <c r="F73" s="63"/>
      <c r="G73" s="63"/>
      <c r="H73" s="63"/>
      <c r="I73" s="63"/>
      <c r="J73" s="63"/>
      <c r="K73" s="63"/>
      <c r="L73" s="64"/>
    </row>
    <row r="74" spans="1:12" s="5" customFormat="1" ht="13.5" customHeight="1">
      <c r="A74" s="1040"/>
      <c r="B74" s="33"/>
      <c r="D74" s="6"/>
      <c r="E74" s="17"/>
      <c r="F74" s="17"/>
      <c r="G74" s="17"/>
      <c r="H74" s="17"/>
      <c r="I74" s="17"/>
      <c r="J74" s="17"/>
      <c r="K74" s="17"/>
      <c r="L74" s="64"/>
    </row>
    <row r="75" spans="1:12" s="5" customFormat="1" ht="13.5" customHeight="1">
      <c r="A75" s="1040"/>
      <c r="B75" s="33"/>
      <c r="D75" s="6"/>
      <c r="E75" s="10"/>
      <c r="F75" s="10"/>
      <c r="G75" s="10"/>
      <c r="H75" s="10"/>
      <c r="I75" s="10"/>
      <c r="J75" s="10"/>
      <c r="K75" s="10"/>
      <c r="L75" s="64"/>
    </row>
    <row r="76" spans="1:12" s="5" customFormat="1" ht="13.5" customHeight="1">
      <c r="A76" s="1040"/>
      <c r="B76" s="33"/>
      <c r="D76" s="8"/>
      <c r="L76" s="8"/>
    </row>
    <row r="77" spans="1:12" s="5" customFormat="1" ht="13.5" customHeight="1">
      <c r="A77" s="1040"/>
      <c r="B77" s="33"/>
      <c r="D77" s="6"/>
      <c r="E77" s="67"/>
      <c r="F77" s="67"/>
      <c r="G77" s="67"/>
      <c r="H77" s="67"/>
      <c r="I77" s="67"/>
      <c r="J77" s="67"/>
      <c r="K77" s="67"/>
      <c r="L77" s="64"/>
    </row>
    <row r="78" spans="1:12" s="5" customFormat="1" ht="13.5" customHeight="1">
      <c r="A78" s="1040"/>
      <c r="B78" s="33"/>
      <c r="D78" s="6"/>
      <c r="E78" s="63"/>
      <c r="F78" s="63"/>
      <c r="G78" s="63"/>
      <c r="H78" s="63"/>
      <c r="I78" s="63"/>
      <c r="J78" s="63"/>
      <c r="K78" s="63"/>
      <c r="L78" s="64"/>
    </row>
    <row r="79" spans="1:12" s="5" customFormat="1" ht="13.5" customHeight="1">
      <c r="A79" s="1040"/>
      <c r="B79" s="33"/>
      <c r="D79" s="6"/>
      <c r="E79" s="63"/>
      <c r="F79" s="63"/>
      <c r="G79" s="63"/>
      <c r="H79" s="63"/>
      <c r="I79" s="63"/>
      <c r="J79" s="63"/>
      <c r="K79" s="63"/>
      <c r="L79" s="64"/>
    </row>
    <row r="80" spans="1:12" s="5" customFormat="1" ht="13.5" customHeight="1">
      <c r="A80" s="1040"/>
      <c r="B80" s="33"/>
      <c r="D80" s="6"/>
      <c r="E80" s="63"/>
      <c r="F80" s="63"/>
      <c r="G80" s="63"/>
      <c r="H80" s="63"/>
      <c r="I80" s="63"/>
      <c r="J80" s="63"/>
      <c r="K80" s="63"/>
      <c r="L80" s="64"/>
    </row>
    <row r="81" spans="1:12" s="5" customFormat="1" ht="13.5" customHeight="1">
      <c r="A81" s="1040"/>
      <c r="B81" s="33"/>
      <c r="D81" s="6"/>
      <c r="E81" s="17"/>
      <c r="F81" s="17"/>
      <c r="G81" s="17"/>
      <c r="H81" s="17"/>
      <c r="I81" s="17"/>
      <c r="J81" s="17"/>
      <c r="K81" s="17"/>
      <c r="L81" s="64"/>
    </row>
    <row r="82" spans="1:12" s="5" customFormat="1" ht="13.5" customHeight="1">
      <c r="A82" s="1040"/>
      <c r="B82" s="33"/>
      <c r="D82" s="6"/>
      <c r="E82" s="10"/>
      <c r="F82" s="10"/>
      <c r="G82" s="10"/>
      <c r="H82" s="10"/>
      <c r="I82" s="10"/>
      <c r="J82" s="10"/>
      <c r="K82" s="10"/>
      <c r="L82" s="64"/>
    </row>
    <row r="83" spans="1:12" s="5" customFormat="1" ht="13.5" customHeight="1">
      <c r="A83" s="1040"/>
      <c r="B83" s="33"/>
      <c r="D83" s="8"/>
      <c r="L83" s="8"/>
    </row>
    <row r="84" spans="1:12" s="5" customFormat="1" ht="13.5" customHeight="1">
      <c r="A84" s="1040"/>
      <c r="B84" s="33"/>
      <c r="D84" s="6"/>
      <c r="E84" s="67"/>
      <c r="F84" s="67"/>
      <c r="G84" s="67"/>
      <c r="H84" s="67"/>
      <c r="I84" s="67"/>
      <c r="J84" s="67"/>
      <c r="K84" s="67"/>
      <c r="L84" s="64"/>
    </row>
    <row r="85" spans="1:12" s="5" customFormat="1" ht="13.5" customHeight="1">
      <c r="A85" s="1040"/>
      <c r="B85" s="33"/>
      <c r="D85" s="6"/>
      <c r="E85" s="17"/>
      <c r="F85" s="17"/>
      <c r="G85" s="17"/>
      <c r="H85" s="17"/>
      <c r="I85" s="17"/>
      <c r="J85" s="17"/>
      <c r="K85" s="17"/>
      <c r="L85" s="64"/>
    </row>
    <row r="86" spans="1:12" s="5" customFormat="1" ht="13.5" customHeight="1">
      <c r="A86" s="1040"/>
      <c r="B86" s="33"/>
      <c r="D86" s="6"/>
      <c r="E86" s="10"/>
      <c r="F86" s="10"/>
      <c r="G86" s="10"/>
      <c r="H86" s="10"/>
      <c r="I86" s="10"/>
      <c r="J86" s="10"/>
      <c r="K86" s="10"/>
      <c r="L86" s="64"/>
    </row>
    <row r="87" spans="1:12" s="9" customFormat="1" ht="13.5" customHeight="1">
      <c r="A87" s="1040"/>
      <c r="B87" s="33"/>
      <c r="C87" s="438"/>
      <c r="D87" s="444"/>
      <c r="E87" s="22"/>
      <c r="F87" s="22"/>
      <c r="G87" s="22"/>
      <c r="H87" s="22"/>
      <c r="I87" s="22"/>
      <c r="J87" s="22"/>
      <c r="K87" s="22"/>
      <c r="L87" s="18"/>
    </row>
    <row r="88" spans="1:12" s="5" customFormat="1" ht="13.5" customHeight="1">
      <c r="A88" s="1040"/>
      <c r="B88" s="33"/>
      <c r="D88" s="8"/>
      <c r="L88" s="8"/>
    </row>
    <row r="89" spans="1:12" s="5" customFormat="1" ht="13.5" customHeight="1">
      <c r="A89" s="1040"/>
      <c r="B89" s="33"/>
      <c r="D89" s="8"/>
      <c r="L89" s="8"/>
    </row>
    <row r="90" spans="1:12" s="5" customFormat="1" ht="13.5" customHeight="1">
      <c r="A90" s="1040"/>
      <c r="B90" s="33"/>
      <c r="D90" s="8"/>
      <c r="L90" s="8"/>
    </row>
    <row r="91" spans="1:12" s="5" customFormat="1" ht="13.5" customHeight="1">
      <c r="A91" s="1040"/>
      <c r="B91" s="33"/>
      <c r="D91" s="8"/>
      <c r="L91" s="8"/>
    </row>
    <row r="92" spans="1:12" s="5" customFormat="1" ht="13.5" customHeight="1">
      <c r="A92" s="1040"/>
      <c r="B92" s="33"/>
      <c r="D92" s="8"/>
      <c r="L92" s="8"/>
    </row>
    <row r="93" spans="1:12" s="5" customFormat="1" ht="13.5" customHeight="1">
      <c r="A93" s="1040"/>
      <c r="B93" s="33"/>
      <c r="D93" s="8"/>
      <c r="L93" s="8"/>
    </row>
    <row r="94" spans="1:12" s="5" customFormat="1" ht="13.5" customHeight="1">
      <c r="A94" s="1040"/>
      <c r="B94" s="33"/>
      <c r="D94" s="8"/>
      <c r="L94" s="8"/>
    </row>
    <row r="95" spans="1:12" s="5" customFormat="1" ht="13.5" customHeight="1">
      <c r="A95" s="1040"/>
      <c r="B95" s="33"/>
      <c r="D95" s="8"/>
      <c r="L95" s="8"/>
    </row>
    <row r="96" spans="1:12" s="5" customFormat="1" ht="13.5" customHeight="1">
      <c r="A96" s="59"/>
      <c r="B96" s="33"/>
      <c r="D96" s="8"/>
      <c r="L96" s="8"/>
    </row>
    <row r="97" spans="1:12" s="5" customFormat="1" ht="13.5" customHeight="1">
      <c r="A97" s="59"/>
      <c r="B97" s="33"/>
      <c r="D97" s="8"/>
      <c r="L97" s="8"/>
    </row>
    <row r="98" spans="1:12" s="5" customFormat="1" ht="13.5" customHeight="1">
      <c r="A98" s="59"/>
      <c r="B98" s="33"/>
      <c r="D98" s="8"/>
      <c r="E98" s="442"/>
      <c r="F98" s="442"/>
      <c r="G98" s="442"/>
      <c r="H98" s="442"/>
      <c r="I98" s="442"/>
      <c r="J98" s="442"/>
      <c r="K98" s="442"/>
      <c r="L98" s="68"/>
    </row>
    <row r="99" spans="1:12" s="5" customFormat="1">
      <c r="A99" s="59"/>
      <c r="B99" s="33"/>
      <c r="D99" s="8"/>
      <c r="L99" s="8"/>
    </row>
  </sheetData>
  <phoneticPr fontId="12" type="noConversion"/>
  <hyperlinks>
    <hyperlink ref="A4" location="'Overall Results'!A4" display="Overall Results"/>
    <hyperlink ref="A7" location="'Block Bidding'!A4" display="Block Bidding"/>
    <hyperlink ref="A8" location="'Small Bus. Lighting'!A4" display="Small Bus. Lighting"/>
    <hyperlink ref="A10" location="'Income-Eligible Multi-Family'!A4" display="Income-Eligible Multi-Family"/>
    <hyperlink ref="A11" location="'Whole House Efficiency'!A4" display="Whole House Efficiency"/>
    <hyperlink ref="A12" location="'Home Lighting Rebate'!A4" display="Home Lighting Rebate"/>
    <hyperlink ref="A13" location="HER!A4" display="Home Energy Report"/>
    <hyperlink ref="A14" location="IEHER!A4" display="IEHER"/>
    <hyperlink ref="A15" location="OEA!A4" display="OEA: Energy Analyzer"/>
    <hyperlink ref="A16" location="'Res Programmable Thermostat'!A4" display="Res Programmable Thermostat"/>
    <hyperlink ref="A17" location="'Bus Programmable Thermostat'!A4" display="Bus Programmable Thermostat"/>
    <hyperlink ref="A18" location="'Demand Response Incentive'!A4" display="Demand Response Incentive"/>
    <hyperlink ref="A5" location="'Business EER - Custom'!A4" display="Business EER - Custom"/>
    <hyperlink ref="A6" location="'Business EER - Standard'!A4" display="Business EER - Standard"/>
    <hyperlink ref="A9" location="'Business EER - SEM'!A4" display="Business EER - SEM"/>
  </hyperlinks>
  <pageMargins left="0.7" right="0.7" top="0.75" bottom="0.75" header="0.3" footer="0.3"/>
  <pageSetup scale="84" orientation="landscape" verticalDpi="200" r:id="rId1"/>
  <headerFooter alignWithMargins="0"/>
  <rowBreaks count="1" manualBreakCount="1">
    <brk id="59"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T99"/>
  <sheetViews>
    <sheetView workbookViewId="0">
      <selection activeCell="K9" sqref="K9"/>
    </sheetView>
  </sheetViews>
  <sheetFormatPr defaultColWidth="8.85546875" defaultRowHeight="16.5" customHeight="1"/>
  <cols>
    <col min="1" max="1" width="40.28515625" style="164" bestFit="1" customWidth="1"/>
    <col min="2" max="2" width="15.7109375" style="164" customWidth="1"/>
    <col min="3" max="4" width="10.7109375" style="164" bestFit="1" customWidth="1"/>
    <col min="5" max="5" width="11.85546875" style="164" bestFit="1" customWidth="1"/>
    <col min="6" max="7" width="5.42578125" style="164" bestFit="1" customWidth="1"/>
    <col min="8" max="8" width="12.85546875" style="164" customWidth="1"/>
    <col min="9" max="11" width="11" style="164" customWidth="1"/>
    <col min="12" max="13" width="6.5703125" style="164" customWidth="1"/>
    <col min="14" max="20" width="12" style="164" customWidth="1"/>
    <col min="21" max="16384" width="8.85546875" style="164"/>
  </cols>
  <sheetData>
    <row r="1" spans="1:20" ht="15">
      <c r="A1" s="1038"/>
      <c r="B1" s="425" t="s">
        <v>62</v>
      </c>
      <c r="C1" s="426"/>
      <c r="D1" s="426"/>
      <c r="E1" s="426"/>
      <c r="F1" s="426"/>
      <c r="G1" s="426"/>
      <c r="H1" s="425" t="s">
        <v>63</v>
      </c>
      <c r="I1" s="426"/>
      <c r="J1" s="426"/>
      <c r="K1" s="426"/>
      <c r="L1" s="426"/>
      <c r="M1" s="426"/>
      <c r="N1" s="425" t="s">
        <v>64</v>
      </c>
      <c r="O1" s="426"/>
      <c r="P1" s="426"/>
      <c r="Q1" s="426"/>
      <c r="R1" s="425" t="s">
        <v>65</v>
      </c>
      <c r="S1" s="426"/>
      <c r="T1" s="426"/>
    </row>
    <row r="2" spans="1:20" ht="15">
      <c r="B2" s="425" t="s">
        <v>66</v>
      </c>
      <c r="C2" s="425" t="s">
        <v>67</v>
      </c>
      <c r="D2" s="425" t="s">
        <v>68</v>
      </c>
      <c r="E2" s="425" t="s">
        <v>69</v>
      </c>
      <c r="F2" s="426"/>
      <c r="G2" s="426"/>
      <c r="H2" s="425" t="s">
        <v>66</v>
      </c>
      <c r="I2" s="425" t="s">
        <v>67</v>
      </c>
      <c r="J2" s="425" t="s">
        <v>68</v>
      </c>
      <c r="K2" s="425" t="s">
        <v>69</v>
      </c>
      <c r="L2" s="426"/>
      <c r="M2" s="426"/>
      <c r="N2" s="427" t="s">
        <v>66</v>
      </c>
      <c r="O2" s="427" t="s">
        <v>67</v>
      </c>
      <c r="P2" s="427" t="s">
        <v>68</v>
      </c>
      <c r="Q2" s="426"/>
      <c r="R2" s="427" t="s">
        <v>66</v>
      </c>
      <c r="S2" s="427" t="s">
        <v>67</v>
      </c>
      <c r="T2" s="427" t="s">
        <v>68</v>
      </c>
    </row>
    <row r="3" spans="1:20" ht="15">
      <c r="A3" s="428" t="s">
        <v>50</v>
      </c>
      <c r="B3" s="429">
        <v>19445404.723998711</v>
      </c>
      <c r="C3" s="429">
        <v>19446709.823997773</v>
      </c>
      <c r="D3" s="429">
        <v>19478575.673999041</v>
      </c>
      <c r="E3" s="430">
        <v>58370690.221995525</v>
      </c>
      <c r="F3"/>
      <c r="G3"/>
      <c r="H3" s="429">
        <v>3644.9273999999996</v>
      </c>
      <c r="I3" s="429">
        <v>3643.9394000000002</v>
      </c>
      <c r="J3" s="429">
        <v>3644.7529999999997</v>
      </c>
      <c r="K3" s="430">
        <v>10933.6198</v>
      </c>
      <c r="L3"/>
      <c r="M3"/>
      <c r="N3" s="431">
        <v>19445404.723998711</v>
      </c>
      <c r="O3" s="431">
        <v>38892114.547996484</v>
      </c>
      <c r="P3" s="431">
        <v>58370690.221995525</v>
      </c>
      <c r="Q3" s="432"/>
      <c r="R3" s="431">
        <v>3644.9273999999996</v>
      </c>
      <c r="S3" s="431">
        <v>7288.8667999999998</v>
      </c>
      <c r="T3" s="431">
        <v>10933.6198</v>
      </c>
    </row>
    <row r="4" spans="1:20" ht="15">
      <c r="A4" s="428" t="s">
        <v>49</v>
      </c>
      <c r="B4" s="429">
        <v>14310148.399999974</v>
      </c>
      <c r="C4" s="429">
        <v>15025655.819999974</v>
      </c>
      <c r="D4" s="429">
        <v>15025655.819999974</v>
      </c>
      <c r="E4" s="430">
        <v>44361460.039999917</v>
      </c>
      <c r="F4"/>
      <c r="G4"/>
      <c r="H4" s="429">
        <v>3912.2000000000003</v>
      </c>
      <c r="I4" s="429">
        <v>4107.8100000000004</v>
      </c>
      <c r="J4" s="429">
        <v>4107.8100000000004</v>
      </c>
      <c r="K4" s="430">
        <v>12127.82</v>
      </c>
      <c r="L4"/>
      <c r="M4"/>
      <c r="N4" s="431">
        <v>14310148.399999974</v>
      </c>
      <c r="O4" s="431">
        <v>29335804.219999947</v>
      </c>
      <c r="P4" s="431">
        <v>44361460.039999917</v>
      </c>
      <c r="Q4"/>
      <c r="R4" s="431">
        <v>3912.2000000000003</v>
      </c>
      <c r="S4" s="431">
        <v>8020.01</v>
      </c>
      <c r="T4" s="431">
        <v>12127.82</v>
      </c>
    </row>
    <row r="5" spans="1:20" ht="15">
      <c r="A5" s="428" t="s">
        <v>20</v>
      </c>
      <c r="B5" s="429">
        <v>3009084.3440000005</v>
      </c>
      <c r="C5" s="429">
        <v>3009084.3440000005</v>
      </c>
      <c r="D5" s="429">
        <v>3009084.3440000005</v>
      </c>
      <c r="E5" s="430">
        <v>9027253.0320000015</v>
      </c>
      <c r="F5"/>
      <c r="G5"/>
      <c r="H5" s="429">
        <v>673.798</v>
      </c>
      <c r="I5" s="429">
        <v>673.798</v>
      </c>
      <c r="J5" s="429">
        <v>673.798</v>
      </c>
      <c r="K5" s="430">
        <v>2021.394</v>
      </c>
      <c r="L5"/>
      <c r="M5"/>
      <c r="N5" s="431">
        <v>3009084.3440000005</v>
      </c>
      <c r="O5" s="431">
        <v>6018168.688000001</v>
      </c>
      <c r="P5" s="431">
        <v>9027253.0320000015</v>
      </c>
      <c r="Q5"/>
      <c r="R5" s="431">
        <v>673.798</v>
      </c>
      <c r="S5" s="431">
        <v>1347.596</v>
      </c>
      <c r="T5" s="431">
        <v>2021.394</v>
      </c>
    </row>
    <row r="6" spans="1:20" ht="15">
      <c r="A6" s="428" t="s">
        <v>18</v>
      </c>
      <c r="B6" s="429">
        <v>2514849.5833000001</v>
      </c>
      <c r="C6" s="429">
        <v>2514849.5833000001</v>
      </c>
      <c r="D6" s="429">
        <v>5029699.1666000001</v>
      </c>
      <c r="E6" s="430">
        <v>10059398.3332</v>
      </c>
      <c r="F6"/>
      <c r="G6"/>
      <c r="H6" s="429">
        <v>435.99999999999994</v>
      </c>
      <c r="I6" s="429">
        <v>435.99999999999994</v>
      </c>
      <c r="J6" s="429">
        <v>871.99999999999989</v>
      </c>
      <c r="K6" s="430">
        <v>1743.9999999999998</v>
      </c>
      <c r="L6"/>
      <c r="M6"/>
      <c r="N6" s="431">
        <v>2514849.5833000001</v>
      </c>
      <c r="O6" s="431">
        <v>5029699.1666000001</v>
      </c>
      <c r="P6" s="431">
        <v>10059398.3332</v>
      </c>
      <c r="Q6"/>
      <c r="R6" s="431">
        <v>435.99999999999994</v>
      </c>
      <c r="S6" s="431">
        <v>871.99999999999989</v>
      </c>
      <c r="T6" s="431">
        <v>1743.9999999999998</v>
      </c>
    </row>
    <row r="7" spans="1:20" ht="15">
      <c r="A7" s="428" t="s">
        <v>70</v>
      </c>
      <c r="B7" s="429">
        <v>698711.07600000128</v>
      </c>
      <c r="C7" s="429">
        <v>1402385.0519999936</v>
      </c>
      <c r="D7" s="429">
        <v>1408537.452000011</v>
      </c>
      <c r="E7" s="430">
        <v>3509633.5800000057</v>
      </c>
      <c r="F7"/>
      <c r="G7"/>
      <c r="H7" s="429">
        <v>112.57</v>
      </c>
      <c r="I7" s="429">
        <v>224.60849999999996</v>
      </c>
      <c r="J7" s="429">
        <v>224.75849999999997</v>
      </c>
      <c r="K7" s="430">
        <v>561.9369999999999</v>
      </c>
      <c r="L7"/>
      <c r="M7"/>
      <c r="N7" s="431">
        <v>698711.07600000128</v>
      </c>
      <c r="O7" s="431">
        <v>2101096.1279999949</v>
      </c>
      <c r="P7" s="431">
        <v>3509633.5800000057</v>
      </c>
      <c r="Q7"/>
      <c r="R7" s="431">
        <v>112.57</v>
      </c>
      <c r="S7" s="431">
        <v>337.17849999999999</v>
      </c>
      <c r="T7" s="431">
        <v>561.9369999999999</v>
      </c>
    </row>
    <row r="8" spans="1:20" ht="15">
      <c r="A8" s="428" t="s">
        <v>31</v>
      </c>
      <c r="B8" s="429">
        <v>32802.000000000116</v>
      </c>
      <c r="C8" s="429">
        <v>32802.000000000116</v>
      </c>
      <c r="D8" s="429">
        <v>32802.000000000116</v>
      </c>
      <c r="E8" s="430">
        <v>98406.000000000349</v>
      </c>
      <c r="F8"/>
      <c r="G8"/>
      <c r="H8" s="429">
        <v>89.46</v>
      </c>
      <c r="I8" s="429">
        <v>89.46</v>
      </c>
      <c r="J8" s="429">
        <v>89.46</v>
      </c>
      <c r="K8" s="430">
        <v>268.38</v>
      </c>
      <c r="L8"/>
      <c r="M8"/>
      <c r="N8" s="431">
        <v>32802.000000000116</v>
      </c>
      <c r="O8" s="431">
        <v>65604.000000000233</v>
      </c>
      <c r="P8" s="431">
        <v>98406.000000000349</v>
      </c>
      <c r="Q8"/>
      <c r="R8" s="431">
        <v>89.46</v>
      </c>
      <c r="S8" s="431">
        <v>178.92</v>
      </c>
      <c r="T8" s="431">
        <v>268.38</v>
      </c>
    </row>
    <row r="9" spans="1:20" ht="15">
      <c r="A9" s="428" t="s">
        <v>32</v>
      </c>
      <c r="B9" s="429">
        <v>0</v>
      </c>
      <c r="C9" s="429">
        <v>0</v>
      </c>
      <c r="D9" s="429">
        <v>0</v>
      </c>
      <c r="E9" s="430">
        <v>0</v>
      </c>
      <c r="F9"/>
      <c r="G9"/>
      <c r="H9" s="429">
        <v>9999.9999999999982</v>
      </c>
      <c r="I9" s="429">
        <v>13000</v>
      </c>
      <c r="J9" s="429">
        <v>15000</v>
      </c>
      <c r="K9" s="430">
        <f>J9</f>
        <v>15000</v>
      </c>
      <c r="L9"/>
      <c r="M9"/>
      <c r="N9" s="433">
        <v>0</v>
      </c>
      <c r="O9" s="433">
        <v>0</v>
      </c>
      <c r="P9" s="433">
        <v>0</v>
      </c>
      <c r="Q9"/>
      <c r="R9" s="433">
        <v>9999.9999999999982</v>
      </c>
      <c r="S9" s="433">
        <v>13000</v>
      </c>
      <c r="T9" s="433">
        <v>15000</v>
      </c>
    </row>
    <row r="10" spans="1:20" ht="15">
      <c r="A10" s="428" t="s">
        <v>71</v>
      </c>
      <c r="B10" s="429">
        <v>0</v>
      </c>
      <c r="C10" s="429">
        <v>0</v>
      </c>
      <c r="D10" s="429">
        <v>0</v>
      </c>
      <c r="E10" s="430">
        <v>0</v>
      </c>
      <c r="F10"/>
      <c r="G10"/>
      <c r="H10" s="429">
        <v>0</v>
      </c>
      <c r="I10" s="429">
        <v>0</v>
      </c>
      <c r="J10" s="429">
        <v>0</v>
      </c>
      <c r="K10" s="430">
        <v>0</v>
      </c>
      <c r="L10"/>
      <c r="M10"/>
      <c r="N10" s="431">
        <v>0</v>
      </c>
      <c r="O10" s="431">
        <v>0</v>
      </c>
      <c r="P10" s="431">
        <v>0</v>
      </c>
      <c r="Q10"/>
      <c r="R10" s="431">
        <v>0</v>
      </c>
      <c r="S10" s="431">
        <v>0</v>
      </c>
      <c r="T10" s="431">
        <v>0</v>
      </c>
    </row>
    <row r="11" spans="1:20" ht="15">
      <c r="A11" s="428"/>
      <c r="B11" s="429"/>
      <c r="C11" s="429"/>
      <c r="D11" s="429"/>
      <c r="E11" s="430"/>
      <c r="F11"/>
      <c r="G11"/>
      <c r="H11" s="429"/>
      <c r="I11" s="429"/>
      <c r="J11" s="429"/>
      <c r="K11" s="430"/>
      <c r="L11"/>
      <c r="M11"/>
      <c r="N11" s="429"/>
      <c r="O11" s="429"/>
      <c r="P11" s="429"/>
      <c r="Q11"/>
      <c r="R11" s="429"/>
      <c r="S11" s="429"/>
      <c r="T11" s="429"/>
    </row>
    <row r="12" spans="1:20" ht="15">
      <c r="A12" s="428" t="s">
        <v>72</v>
      </c>
      <c r="B12" s="429">
        <v>6906611.2500000754</v>
      </c>
      <c r="C12" s="429">
        <v>8085488.9999999776</v>
      </c>
      <c r="D12" s="429">
        <v>9700769.9999999851</v>
      </c>
      <c r="E12" s="430">
        <v>24692870.250000037</v>
      </c>
      <c r="F12"/>
      <c r="G12"/>
      <c r="H12" s="429">
        <v>691.6875</v>
      </c>
      <c r="I12" s="429">
        <v>816</v>
      </c>
      <c r="J12" s="429">
        <v>990</v>
      </c>
      <c r="K12" s="430">
        <v>2497.6875</v>
      </c>
      <c r="L12"/>
      <c r="M12"/>
      <c r="N12" s="431">
        <v>6906611.2500000754</v>
      </c>
      <c r="O12" s="431">
        <v>14992100.250000052</v>
      </c>
      <c r="P12" s="431">
        <v>24692870.250000037</v>
      </c>
      <c r="Q12"/>
      <c r="R12" s="431">
        <v>691.6875</v>
      </c>
      <c r="S12" s="431">
        <v>1507.6875</v>
      </c>
      <c r="T12" s="431">
        <v>2497.6875</v>
      </c>
    </row>
    <row r="13" spans="1:20" ht="15">
      <c r="A13" s="428" t="s">
        <v>51</v>
      </c>
      <c r="B13" s="429">
        <v>1932870.0000000007</v>
      </c>
      <c r="C13" s="429">
        <v>2186690.0000000005</v>
      </c>
      <c r="D13" s="429">
        <v>2210710.0000000005</v>
      </c>
      <c r="E13" s="430">
        <v>6330270</v>
      </c>
      <c r="F13"/>
      <c r="G13"/>
      <c r="H13" s="429">
        <v>322.61</v>
      </c>
      <c r="I13" s="429">
        <v>365.15000000000003</v>
      </c>
      <c r="J13" s="429">
        <v>368.96999999999997</v>
      </c>
      <c r="K13" s="430">
        <v>1056.73</v>
      </c>
      <c r="L13"/>
      <c r="M13"/>
      <c r="N13" s="431">
        <v>1932870.0000000007</v>
      </c>
      <c r="O13" s="431">
        <v>4119560.0000000009</v>
      </c>
      <c r="P13" s="431">
        <v>6330270.0000000019</v>
      </c>
      <c r="Q13"/>
      <c r="R13" s="431">
        <v>322.61</v>
      </c>
      <c r="S13" s="431">
        <v>687.76</v>
      </c>
      <c r="T13" s="431">
        <v>1056.73</v>
      </c>
    </row>
    <row r="14" spans="1:20" ht="15">
      <c r="A14" s="428" t="s">
        <v>26</v>
      </c>
      <c r="B14" s="429">
        <v>12374415.100000385</v>
      </c>
      <c r="C14" s="429">
        <v>13504463.099999795</v>
      </c>
      <c r="D14" s="429">
        <v>13861941.399999795</v>
      </c>
      <c r="E14" s="430">
        <f>D14</f>
        <v>13861941.399999795</v>
      </c>
      <c r="F14"/>
      <c r="G14"/>
      <c r="H14" s="429">
        <v>2866.3999999999996</v>
      </c>
      <c r="I14" s="429">
        <v>2866.3999999999996</v>
      </c>
      <c r="J14" s="429">
        <v>2866.3999999999996</v>
      </c>
      <c r="K14" s="430">
        <f>J14</f>
        <v>2866.3999999999996</v>
      </c>
      <c r="L14"/>
      <c r="M14"/>
      <c r="N14" s="433">
        <v>12374415.100000385</v>
      </c>
      <c r="O14" s="433">
        <v>25878878.200000182</v>
      </c>
      <c r="P14" s="433">
        <v>39740819.599999979</v>
      </c>
      <c r="Q14"/>
      <c r="R14" s="433">
        <v>2866.3999999999996</v>
      </c>
      <c r="S14" s="433">
        <v>2866.3999999999996</v>
      </c>
      <c r="T14" s="433">
        <v>2866.3999999999996</v>
      </c>
    </row>
    <row r="15" spans="1:20" ht="15">
      <c r="A15" s="428" t="s">
        <v>25</v>
      </c>
      <c r="B15" s="429">
        <v>1832469.1000003491</v>
      </c>
      <c r="C15" s="429">
        <v>1820540.699999945</v>
      </c>
      <c r="D15" s="429">
        <v>1682755.5000001835</v>
      </c>
      <c r="E15" s="430">
        <v>5335765.3000004804</v>
      </c>
      <c r="F15"/>
      <c r="G15"/>
      <c r="H15" s="429">
        <v>466.5</v>
      </c>
      <c r="I15" s="429">
        <v>474.29999999999995</v>
      </c>
      <c r="J15" s="429">
        <v>474.29999999999995</v>
      </c>
      <c r="K15" s="430">
        <f>J15</f>
        <v>474.29999999999995</v>
      </c>
      <c r="L15"/>
      <c r="M15"/>
      <c r="N15" s="433">
        <v>1832469.1000003491</v>
      </c>
      <c r="O15" s="433">
        <v>3653009.8000002941</v>
      </c>
      <c r="P15" s="433">
        <v>5335765.3000004776</v>
      </c>
      <c r="Q15"/>
      <c r="R15" s="433">
        <v>466.5</v>
      </c>
      <c r="S15" s="433">
        <v>474.29999999999995</v>
      </c>
      <c r="T15" s="433">
        <v>474.29999999999995</v>
      </c>
    </row>
    <row r="16" spans="1:20" ht="15">
      <c r="A16" s="428" t="s">
        <v>23</v>
      </c>
      <c r="B16" s="429">
        <v>2496097.5784998899</v>
      </c>
      <c r="C16" s="429">
        <v>4060710.168399849</v>
      </c>
      <c r="D16" s="429">
        <v>4581177.9423998268</v>
      </c>
      <c r="E16" s="430">
        <v>11137985.689299565</v>
      </c>
      <c r="F16"/>
      <c r="G16"/>
      <c r="H16" s="429">
        <v>700.64659999999992</v>
      </c>
      <c r="I16" s="429">
        <v>1209.9871999999998</v>
      </c>
      <c r="J16" s="429">
        <v>1354.6791999999996</v>
      </c>
      <c r="K16" s="430">
        <v>3265.3129999999992</v>
      </c>
      <c r="L16"/>
      <c r="M16"/>
      <c r="N16" s="431">
        <v>2496097.5784998899</v>
      </c>
      <c r="O16" s="431">
        <v>6556807.7468997389</v>
      </c>
      <c r="P16" s="431">
        <v>11137985.689299565</v>
      </c>
      <c r="Q16"/>
      <c r="R16" s="431">
        <v>700.64659999999992</v>
      </c>
      <c r="S16" s="431">
        <v>1910.6337999999996</v>
      </c>
      <c r="T16" s="431">
        <v>3265.3129999999992</v>
      </c>
    </row>
    <row r="17" spans="1:20" ht="15">
      <c r="A17" s="428" t="s">
        <v>22</v>
      </c>
      <c r="B17" s="429">
        <v>3755980.380800046</v>
      </c>
      <c r="C17" s="429">
        <v>3454646.6164000323</v>
      </c>
      <c r="D17" s="429">
        <v>3366504.690800033</v>
      </c>
      <c r="E17" s="430">
        <v>10577131.688000111</v>
      </c>
      <c r="F17"/>
      <c r="G17"/>
      <c r="H17" s="429">
        <v>464.41370719192548</v>
      </c>
      <c r="I17" s="429">
        <v>491.37424904291896</v>
      </c>
      <c r="J17" s="429">
        <v>587.16327106887752</v>
      </c>
      <c r="K17" s="430">
        <v>1542.9512273037219</v>
      </c>
      <c r="L17"/>
      <c r="M17"/>
      <c r="N17" s="431">
        <v>3755980.380800046</v>
      </c>
      <c r="O17" s="431">
        <v>7210626.9972000783</v>
      </c>
      <c r="P17" s="431">
        <v>10577131.688000111</v>
      </c>
      <c r="Q17"/>
      <c r="R17" s="431">
        <v>464.41370719192548</v>
      </c>
      <c r="S17" s="431">
        <v>955.78795623484439</v>
      </c>
      <c r="T17" s="431">
        <v>1542.9512273037219</v>
      </c>
    </row>
    <row r="18" spans="1:20" ht="15">
      <c r="A18" s="428" t="s">
        <v>52</v>
      </c>
      <c r="B18" s="429">
        <v>0</v>
      </c>
      <c r="C18" s="429">
        <v>0</v>
      </c>
      <c r="D18" s="429">
        <v>0</v>
      </c>
      <c r="E18" s="430">
        <v>0</v>
      </c>
      <c r="F18"/>
      <c r="G18"/>
      <c r="H18" s="429">
        <v>0</v>
      </c>
      <c r="I18" s="429">
        <v>0</v>
      </c>
      <c r="J18" s="429">
        <v>0</v>
      </c>
      <c r="K18" s="430">
        <v>0</v>
      </c>
      <c r="L18"/>
      <c r="M18"/>
      <c r="N18" s="431">
        <v>0</v>
      </c>
      <c r="O18" s="431">
        <v>0</v>
      </c>
      <c r="P18" s="431">
        <v>0</v>
      </c>
      <c r="Q18"/>
      <c r="R18" s="431">
        <v>0</v>
      </c>
      <c r="S18" s="431">
        <v>0</v>
      </c>
      <c r="T18" s="431">
        <v>0</v>
      </c>
    </row>
    <row r="19" spans="1:20" ht="15">
      <c r="A19" s="428" t="s">
        <v>30</v>
      </c>
      <c r="B19" s="429">
        <v>1462692.0000000014</v>
      </c>
      <c r="C19" s="429">
        <v>1462692.0000000014</v>
      </c>
      <c r="D19" s="429">
        <v>1462692.0000000014</v>
      </c>
      <c r="E19" s="430">
        <v>4388076.0000000037</v>
      </c>
      <c r="F19"/>
      <c r="G19"/>
      <c r="H19" s="429">
        <v>3989.1599999999994</v>
      </c>
      <c r="I19" s="429">
        <v>3989.1599999999994</v>
      </c>
      <c r="J19" s="429">
        <v>3989.1599999999994</v>
      </c>
      <c r="K19" s="430">
        <v>11967.479999999998</v>
      </c>
      <c r="L19"/>
      <c r="M19"/>
      <c r="N19" s="431">
        <v>1462692.0000000014</v>
      </c>
      <c r="O19" s="431">
        <v>2925384.0000000028</v>
      </c>
      <c r="P19" s="431">
        <v>4388076.0000000037</v>
      </c>
      <c r="Q19"/>
      <c r="R19" s="431">
        <v>3989.1599999999994</v>
      </c>
      <c r="S19" s="431">
        <v>7978.3199999999988</v>
      </c>
      <c r="T19" s="431">
        <v>11967.479999999998</v>
      </c>
    </row>
    <row r="20" spans="1:20" ht="15">
      <c r="A20" s="428" t="s">
        <v>73</v>
      </c>
      <c r="B20" s="429">
        <v>0</v>
      </c>
      <c r="C20" s="429">
        <v>0</v>
      </c>
      <c r="D20" s="429">
        <v>0</v>
      </c>
      <c r="E20" s="430">
        <v>0</v>
      </c>
      <c r="F20"/>
      <c r="G20"/>
      <c r="H20" s="429">
        <v>0</v>
      </c>
      <c r="I20" s="429">
        <v>0</v>
      </c>
      <c r="J20" s="429">
        <v>0</v>
      </c>
      <c r="K20" s="430">
        <v>0</v>
      </c>
      <c r="L20"/>
      <c r="M20"/>
      <c r="N20" s="431">
        <v>0</v>
      </c>
      <c r="O20" s="431">
        <v>0</v>
      </c>
      <c r="P20" s="431">
        <v>0</v>
      </c>
      <c r="Q20"/>
      <c r="R20" s="431">
        <v>0</v>
      </c>
      <c r="S20" s="431">
        <v>0</v>
      </c>
      <c r="T20" s="431">
        <v>0</v>
      </c>
    </row>
    <row r="21" spans="1:20" ht="15"/>
    <row r="22" spans="1:20" ht="15"/>
    <row r="23" spans="1:20" ht="15">
      <c r="D23" s="547"/>
    </row>
    <row r="24" spans="1:20" ht="15">
      <c r="E24" s="547">
        <f>SUM(E3:E20)</f>
        <v>201750881.53449544</v>
      </c>
    </row>
    <row r="25" spans="1:20" ht="15"/>
    <row r="26" spans="1:20" ht="15"/>
    <row r="27" spans="1:20" ht="15"/>
    <row r="28" spans="1:20" ht="15"/>
    <row r="29" spans="1:20" ht="15"/>
    <row r="30" spans="1:20" ht="15"/>
    <row r="31" spans="1:20" ht="15"/>
    <row r="32" spans="1:20" ht="15"/>
    <row r="33" ht="15"/>
    <row r="34" ht="15"/>
    <row r="35" ht="15"/>
    <row r="36" ht="15"/>
    <row r="37" ht="15"/>
    <row r="38" ht="15"/>
    <row r="39" ht="15"/>
    <row r="40" ht="15"/>
    <row r="41" ht="15"/>
    <row r="42" ht="15"/>
    <row r="43" ht="15"/>
    <row r="44" ht="15"/>
    <row r="45" ht="15"/>
    <row r="46" ht="15"/>
    <row r="47" ht="15"/>
    <row r="48" ht="15"/>
    <row r="49" ht="15"/>
    <row r="50" ht="15"/>
    <row r="51" ht="15"/>
    <row r="52" ht="15"/>
    <row r="53" ht="15"/>
    <row r="54" ht="15"/>
    <row r="55" ht="15"/>
    <row r="56" ht="15"/>
    <row r="57" ht="15"/>
    <row r="58" ht="15"/>
    <row r="59" ht="15"/>
    <row r="60" ht="15"/>
    <row r="61" ht="15"/>
    <row r="62" ht="15"/>
    <row r="63" ht="15"/>
    <row r="64" ht="15"/>
    <row r="65" ht="15"/>
    <row r="66" ht="15"/>
    <row r="67" ht="15"/>
    <row r="68" ht="15"/>
    <row r="69" ht="15"/>
    <row r="70" ht="15"/>
    <row r="71" ht="15"/>
    <row r="72" ht="15"/>
    <row r="73" ht="15"/>
    <row r="74" ht="15"/>
    <row r="75" ht="15"/>
    <row r="76" ht="15"/>
    <row r="77" ht="15"/>
    <row r="78" ht="15"/>
    <row r="79" ht="15"/>
    <row r="80" ht="15"/>
    <row r="81" ht="15"/>
    <row r="82" ht="15"/>
    <row r="83" ht="15"/>
    <row r="84" ht="15"/>
    <row r="85" ht="15"/>
    <row r="86" ht="15"/>
    <row r="87" ht="15"/>
    <row r="88" ht="15"/>
    <row r="89" ht="15"/>
    <row r="90" ht="15"/>
    <row r="91" ht="15"/>
    <row r="92" ht="15"/>
    <row r="93" ht="15"/>
    <row r="94" ht="15"/>
    <row r="95" ht="15"/>
    <row r="96" ht="15"/>
    <row r="97" ht="15"/>
    <row r="98" ht="15"/>
    <row r="99" ht="15"/>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183"/>
  <sheetViews>
    <sheetView zoomScale="85" zoomScaleNormal="85" zoomScaleSheetLayoutView="100" workbookViewId="0">
      <selection activeCell="J46" sqref="J46"/>
    </sheetView>
  </sheetViews>
  <sheetFormatPr defaultRowHeight="12.75"/>
  <cols>
    <col min="1" max="1" width="38.140625" customWidth="1"/>
    <col min="2" max="2" width="40.140625" style="60" customWidth="1"/>
    <col min="3" max="3" width="15.85546875" style="52" customWidth="1"/>
    <col min="4" max="4" width="17.140625" style="52" customWidth="1"/>
    <col min="5" max="5" width="17.85546875" style="52" customWidth="1"/>
    <col min="6" max="6" width="14.85546875" style="52" customWidth="1"/>
    <col min="7" max="7" width="17.42578125" style="52" customWidth="1"/>
    <col min="8" max="10" width="15.140625" style="52" customWidth="1"/>
    <col min="11" max="11" width="0.5703125" style="133" customWidth="1"/>
    <col min="12" max="12" width="11.85546875" style="52" customWidth="1"/>
    <col min="13" max="13" width="12.85546875" style="52" customWidth="1"/>
    <col min="14" max="14" width="12.85546875" customWidth="1"/>
    <col min="15" max="15" width="14.28515625" bestFit="1" customWidth="1"/>
    <col min="16" max="16" width="12.85546875" customWidth="1"/>
    <col min="17" max="17" width="14.28515625" bestFit="1" customWidth="1"/>
    <col min="18" max="18" width="12.28515625" bestFit="1" customWidth="1"/>
    <col min="20" max="20" width="6.85546875" customWidth="1"/>
  </cols>
  <sheetData>
    <row r="1" spans="1:29">
      <c r="A1" s="1448" t="str">
        <f>Cover!B8</f>
        <v>KCP&amp;L-MO Evaluation, Measurement, and Verification Report – Appendix Databook</v>
      </c>
      <c r="B1" s="1448"/>
      <c r="C1" s="1448"/>
      <c r="D1" s="1448"/>
      <c r="E1" s="1448"/>
      <c r="F1" s="1448"/>
      <c r="G1" s="1448"/>
      <c r="H1" s="1448"/>
      <c r="I1" s="1448"/>
      <c r="J1" s="1448"/>
      <c r="K1" s="1448"/>
      <c r="L1" s="1448"/>
      <c r="M1" s="1448"/>
      <c r="N1" s="1448"/>
      <c r="O1" s="1448"/>
      <c r="P1" s="1448"/>
      <c r="Q1" s="1448"/>
      <c r="R1" s="1448"/>
      <c r="S1" s="1448"/>
      <c r="T1" s="1448"/>
    </row>
    <row r="2" spans="1:29">
      <c r="A2" s="1449"/>
      <c r="B2" s="1449"/>
      <c r="C2" s="1449"/>
      <c r="D2" s="1449"/>
      <c r="E2" s="1449"/>
      <c r="F2" s="1449"/>
      <c r="G2" s="1449"/>
      <c r="H2" s="1449"/>
      <c r="I2" s="1449"/>
      <c r="J2" s="1449"/>
      <c r="K2" s="1449"/>
      <c r="L2" s="1449"/>
      <c r="M2" s="1449"/>
      <c r="N2" s="1449"/>
      <c r="O2" s="1449"/>
      <c r="P2" s="1449"/>
      <c r="Q2" s="1449"/>
      <c r="R2" s="1449"/>
      <c r="S2" s="1449"/>
      <c r="T2" s="1449"/>
    </row>
    <row r="3" spans="1:29">
      <c r="A3" s="1456"/>
      <c r="B3" s="1456"/>
      <c r="C3" s="1456"/>
      <c r="D3" s="1456"/>
      <c r="E3" s="1456"/>
      <c r="F3" s="1456"/>
      <c r="G3" s="1456"/>
      <c r="H3" s="1456"/>
      <c r="I3" s="1456"/>
      <c r="J3" s="1456"/>
      <c r="K3" s="1456"/>
      <c r="L3" s="1456"/>
      <c r="M3" s="1456"/>
      <c r="N3" s="1456"/>
      <c r="O3" s="1456"/>
      <c r="P3" s="1456"/>
      <c r="Q3" s="1456"/>
      <c r="R3" s="1456"/>
      <c r="S3" s="1456"/>
      <c r="T3" s="1456"/>
    </row>
    <row r="4" spans="1:29" s="28" customFormat="1" ht="15.75">
      <c r="A4" s="1455" t="s">
        <v>1102</v>
      </c>
      <c r="B4" s="1455"/>
      <c r="C4" s="1455"/>
      <c r="D4" s="1455"/>
      <c r="E4" s="1455"/>
      <c r="F4" s="1455"/>
      <c r="G4" s="1455"/>
      <c r="H4" s="1455"/>
      <c r="I4" s="1367"/>
      <c r="J4" s="458"/>
      <c r="K4" s="115"/>
      <c r="L4" s="458"/>
      <c r="M4" s="1455" t="s">
        <v>7</v>
      </c>
      <c r="N4" s="1455"/>
      <c r="O4" s="1455"/>
      <c r="P4" s="1455"/>
      <c r="Q4" s="1455"/>
      <c r="R4" s="1455"/>
      <c r="S4" s="1455"/>
      <c r="T4" s="1455"/>
    </row>
    <row r="5" spans="1:29" s="975" customFormat="1">
      <c r="A5" s="1453"/>
      <c r="B5" s="1453"/>
      <c r="C5" s="1453"/>
      <c r="D5" s="1453"/>
      <c r="E5" s="1453"/>
      <c r="F5" s="1453"/>
      <c r="G5" s="1453"/>
      <c r="H5" s="1453"/>
      <c r="I5" s="1365"/>
      <c r="J5" s="976"/>
      <c r="K5" s="115"/>
      <c r="L5" s="976"/>
      <c r="M5" s="1453"/>
      <c r="N5" s="1453"/>
      <c r="O5" s="1453"/>
      <c r="P5" s="1453"/>
      <c r="Q5" s="1453"/>
      <c r="R5" s="1453"/>
      <c r="S5" s="1453"/>
      <c r="T5" s="1453"/>
    </row>
    <row r="6" spans="1:29" s="975" customFormat="1">
      <c r="A6" s="1452" t="s">
        <v>1101</v>
      </c>
      <c r="B6" s="1452"/>
      <c r="C6" s="1452"/>
      <c r="D6" s="1452"/>
      <c r="E6" s="1452"/>
      <c r="F6" s="1452"/>
      <c r="G6" s="1452"/>
      <c r="H6" s="1452"/>
      <c r="I6" s="1364"/>
      <c r="J6" s="976"/>
      <c r="K6" s="115"/>
      <c r="L6" s="976"/>
      <c r="M6" s="1453"/>
      <c r="N6" s="1453"/>
      <c r="O6" s="1453"/>
      <c r="P6" s="1453"/>
      <c r="Q6" s="1453"/>
      <c r="R6" s="1453"/>
      <c r="S6" s="1453"/>
      <c r="T6" s="1453"/>
    </row>
    <row r="7" spans="1:29" s="28" customFormat="1" ht="15.75">
      <c r="A7" s="1457"/>
      <c r="B7" s="1457"/>
      <c r="C7" s="1457"/>
      <c r="D7" s="1457"/>
      <c r="E7" s="1457"/>
      <c r="F7" s="1457"/>
      <c r="G7" s="1457"/>
      <c r="H7" s="1457"/>
      <c r="I7" s="1368"/>
      <c r="J7" s="7"/>
      <c r="K7" s="115"/>
      <c r="L7" s="458"/>
      <c r="M7" s="1460"/>
      <c r="N7" s="1460"/>
      <c r="O7" s="1460"/>
      <c r="P7" s="1460"/>
      <c r="Q7" s="1460"/>
      <c r="R7" s="1460"/>
      <c r="S7" s="1460"/>
      <c r="T7" s="1460"/>
    </row>
    <row r="8" spans="1:29" s="28" customFormat="1">
      <c r="A8" s="1454" t="s">
        <v>8</v>
      </c>
      <c r="B8" s="1454"/>
      <c r="C8" s="1454"/>
      <c r="D8" s="1454"/>
      <c r="E8" s="1454"/>
      <c r="F8" s="1454"/>
      <c r="G8" s="1454"/>
      <c r="H8" s="1454"/>
      <c r="I8" s="1366"/>
      <c r="J8" s="453"/>
      <c r="K8" s="115"/>
      <c r="L8" s="458"/>
      <c r="M8" s="1454" t="s">
        <v>1118</v>
      </c>
      <c r="N8" s="1454"/>
      <c r="O8" s="1454"/>
      <c r="P8" s="1454"/>
      <c r="Q8" s="1454"/>
      <c r="R8" s="1454"/>
      <c r="S8" s="1454"/>
      <c r="T8" s="1454"/>
      <c r="V8" s="1044" t="s">
        <v>1119</v>
      </c>
      <c r="W8" s="1044"/>
      <c r="X8" s="1044"/>
      <c r="Y8" s="1044"/>
      <c r="Z8" s="1044"/>
      <c r="AA8" s="1044"/>
      <c r="AB8" s="1044"/>
      <c r="AC8" s="1044"/>
    </row>
    <row r="9" spans="1:29" s="5" customFormat="1" ht="13.5" thickBot="1">
      <c r="A9" s="1450" t="s">
        <v>9</v>
      </c>
      <c r="B9" s="1450" t="s">
        <v>10</v>
      </c>
      <c r="C9" s="142"/>
      <c r="D9" s="142" t="s">
        <v>11</v>
      </c>
      <c r="E9" s="157"/>
      <c r="F9" s="142"/>
      <c r="G9" s="142" t="s">
        <v>12</v>
      </c>
      <c r="H9" s="142"/>
      <c r="I9" s="1393"/>
      <c r="J9" s="7"/>
      <c r="K9" s="138"/>
      <c r="L9" s="453"/>
      <c r="M9" s="453"/>
      <c r="N9" s="453"/>
      <c r="O9" s="453"/>
      <c r="P9" s="453"/>
      <c r="Q9" s="453"/>
      <c r="R9" s="453"/>
      <c r="W9" s="355"/>
      <c r="X9" s="15"/>
    </row>
    <row r="10" spans="1:29" s="958" customFormat="1" ht="39.75" thickTop="1" thickBot="1">
      <c r="A10" s="1451"/>
      <c r="B10" s="1451"/>
      <c r="C10" s="1215" t="s">
        <v>174</v>
      </c>
      <c r="D10" s="1215" t="s">
        <v>175</v>
      </c>
      <c r="E10" s="679" t="s">
        <v>1109</v>
      </c>
      <c r="F10" s="1215" t="s">
        <v>1144</v>
      </c>
      <c r="G10" s="1215" t="s">
        <v>175</v>
      </c>
      <c r="H10" s="1215" t="s">
        <v>16</v>
      </c>
      <c r="I10" s="1393"/>
      <c r="J10" s="895"/>
      <c r="K10" s="899"/>
      <c r="L10" s="46"/>
      <c r="O10" s="249" t="s">
        <v>1114</v>
      </c>
      <c r="P10" s="249" t="s">
        <v>1115</v>
      </c>
      <c r="Q10" s="249" t="s">
        <v>1116</v>
      </c>
      <c r="R10" s="249" t="s">
        <v>1117</v>
      </c>
      <c r="W10" s="249"/>
      <c r="X10" s="1037"/>
    </row>
    <row r="11" spans="1:29" s="5" customFormat="1" ht="13.5" thickBot="1">
      <c r="A11" s="1464" t="s">
        <v>17</v>
      </c>
      <c r="B11" s="1213" t="s">
        <v>1111</v>
      </c>
      <c r="C11" s="680">
        <f>'Business EER - Standard'!B12</f>
        <v>68130109.592700005</v>
      </c>
      <c r="D11" s="680">
        <f>'Business EER - Standard'!C12</f>
        <v>42874084.299999997</v>
      </c>
      <c r="E11" s="683">
        <f>'Business EER - Standard'!D12</f>
        <v>0.62929715739946301</v>
      </c>
      <c r="F11" s="680">
        <f>'Business EER - Standard'!E12</f>
        <v>58370690.221995525</v>
      </c>
      <c r="G11" s="680">
        <f>'Business EER - Standard'!F12</f>
        <v>41159120.927999996</v>
      </c>
      <c r="H11" s="682">
        <f>G11/F11</f>
        <v>0.70513336010699112</v>
      </c>
      <c r="I11" s="1393"/>
      <c r="J11" s="396"/>
      <c r="K11" s="117"/>
      <c r="L11" s="70"/>
      <c r="M11" s="1115" t="s">
        <v>1110</v>
      </c>
      <c r="O11" s="1117">
        <f t="shared" ref="O11:O20" si="0">VLOOKUP(M11, $B$11:$H$25, 3, FALSE)</f>
        <v>3040293.68</v>
      </c>
      <c r="P11" s="29">
        <f t="shared" ref="P11:P20" si="1">O11/$O$21</f>
        <v>3.624608136940697E-2</v>
      </c>
      <c r="Q11" s="1117">
        <f t="shared" ref="Q11:Q20" si="2">VLOOKUP(M11, $B$11:$H$25, 6, FALSE)</f>
        <v>2797070.1856000004</v>
      </c>
      <c r="R11" s="29">
        <f>Q11/$Q$21</f>
        <v>3.5248660075693529E-2</v>
      </c>
      <c r="W11" s="355"/>
      <c r="X11" s="15"/>
    </row>
    <row r="12" spans="1:29" s="5" customFormat="1" ht="13.5" thickBot="1">
      <c r="A12" s="1463"/>
      <c r="B12" s="1213" t="s">
        <v>1110</v>
      </c>
      <c r="C12" s="680">
        <f>'Business EER - Custom'!B12</f>
        <v>3070840.48</v>
      </c>
      <c r="D12" s="680">
        <f>'Business EER - Custom'!C12</f>
        <v>3040293.68</v>
      </c>
      <c r="E12" s="681">
        <f>'Business EER - Custom'!D12</f>
        <v>0.990052625592587</v>
      </c>
      <c r="F12" s="680">
        <f>'Business EER - Custom'!E12</f>
        <v>44361460.039999917</v>
      </c>
      <c r="G12" s="680">
        <f>'Business EER - Custom'!F12</f>
        <v>2797070.1856000004</v>
      </c>
      <c r="H12" s="682">
        <f>G12/F12</f>
        <v>6.3051806299385393E-2</v>
      </c>
      <c r="I12" s="1393"/>
      <c r="J12" s="70"/>
      <c r="K12" s="118"/>
      <c r="L12" s="69"/>
      <c r="M12" s="1115" t="s">
        <v>1111</v>
      </c>
      <c r="O12" s="1117">
        <f t="shared" si="0"/>
        <v>42874084.299999997</v>
      </c>
      <c r="P12" s="29">
        <f t="shared" si="1"/>
        <v>0.51114060408026563</v>
      </c>
      <c r="Q12" s="1117">
        <f t="shared" si="2"/>
        <v>41159120.927999996</v>
      </c>
      <c r="R12" s="29">
        <f t="shared" ref="R12:R20" si="3">Q12/$Q$21</f>
        <v>0.51868697112947959</v>
      </c>
      <c r="W12" s="355"/>
      <c r="X12" s="15"/>
    </row>
    <row r="13" spans="1:29" s="5" customFormat="1" ht="13.5" thickBot="1">
      <c r="A13" s="1463"/>
      <c r="B13" s="1213" t="s">
        <v>18</v>
      </c>
      <c r="C13" s="680">
        <v>0</v>
      </c>
      <c r="D13" s="680">
        <v>0</v>
      </c>
      <c r="E13" s="683" t="s">
        <v>178</v>
      </c>
      <c r="F13" s="680">
        <f>'MEEIA Targets'!E6</f>
        <v>10059398.3332</v>
      </c>
      <c r="G13" s="680">
        <v>0</v>
      </c>
      <c r="H13" s="682">
        <v>0</v>
      </c>
      <c r="I13" s="1393"/>
      <c r="J13" s="70"/>
      <c r="K13" s="118"/>
      <c r="L13" s="69"/>
      <c r="M13" s="1116" t="s">
        <v>19</v>
      </c>
      <c r="O13" s="1117">
        <f t="shared" si="0"/>
        <v>1286782</v>
      </c>
      <c r="P13" s="29">
        <f t="shared" si="1"/>
        <v>1.5340888080485776E-2</v>
      </c>
      <c r="Q13" s="1117">
        <f t="shared" si="2"/>
        <v>1122073.9040000001</v>
      </c>
      <c r="R13" s="29">
        <f t="shared" si="3"/>
        <v>1.4140367955557093E-2</v>
      </c>
      <c r="W13" s="355"/>
      <c r="X13" s="15"/>
    </row>
    <row r="14" spans="1:29" s="5" customFormat="1" ht="13.5" thickBot="1">
      <c r="A14" s="1463"/>
      <c r="B14" s="1213" t="s">
        <v>20</v>
      </c>
      <c r="C14" s="680" t="s">
        <v>385</v>
      </c>
      <c r="D14" s="1045" t="s">
        <v>385</v>
      </c>
      <c r="E14" s="683" t="s">
        <v>159</v>
      </c>
      <c r="F14" s="680">
        <f>'MEEIA Targets'!E5</f>
        <v>9027253.0320000015</v>
      </c>
      <c r="G14" s="680" t="s">
        <v>159</v>
      </c>
      <c r="H14" s="682">
        <v>0</v>
      </c>
      <c r="I14" s="1393"/>
      <c r="J14" s="70"/>
      <c r="K14" s="118"/>
      <c r="L14" s="69"/>
      <c r="M14" s="1116" t="s">
        <v>23</v>
      </c>
      <c r="O14" s="1117">
        <f t="shared" si="0"/>
        <v>3463940.1913110316</v>
      </c>
      <c r="P14" s="29">
        <f t="shared" si="1"/>
        <v>4.1296753290300164E-2</v>
      </c>
      <c r="Q14" s="1117">
        <f t="shared" si="2"/>
        <v>2840430.9568750458</v>
      </c>
      <c r="R14" s="29">
        <f t="shared" si="3"/>
        <v>3.5795092230010782E-2</v>
      </c>
      <c r="W14" s="355"/>
      <c r="X14" s="15"/>
    </row>
    <row r="15" spans="1:29" s="5" customFormat="1" ht="13.5" thickBot="1">
      <c r="A15" s="1463"/>
      <c r="B15" s="1213" t="s">
        <v>19</v>
      </c>
      <c r="C15" s="680">
        <f>'Small Bus. Lighting'!B12</f>
        <v>2074232.3228</v>
      </c>
      <c r="D15" s="680">
        <f>'Small Bus. Lighting'!C12</f>
        <v>1286782</v>
      </c>
      <c r="E15" s="683">
        <f>'Small Bus. Lighting'!D12</f>
        <v>0.62036541705365811</v>
      </c>
      <c r="F15" s="680">
        <f>'Small Bus. Lighting'!E12</f>
        <v>3509633.5800000057</v>
      </c>
      <c r="G15" s="680">
        <f>'Small Bus. Lighting'!F12</f>
        <v>1122073.9040000001</v>
      </c>
      <c r="H15" s="682">
        <f>G15/F15</f>
        <v>0.31971255073300225</v>
      </c>
      <c r="I15" s="1393"/>
      <c r="J15" s="45"/>
      <c r="K15" s="116"/>
      <c r="L15" s="7"/>
      <c r="M15" s="1116" t="s">
        <v>22</v>
      </c>
      <c r="O15" s="1117">
        <f t="shared" si="0"/>
        <v>1840225.6700000002</v>
      </c>
      <c r="P15" s="29">
        <f t="shared" si="1"/>
        <v>2.19389889245474E-2</v>
      </c>
      <c r="Q15" s="1117">
        <f t="shared" si="2"/>
        <v>1840225.6700000002</v>
      </c>
      <c r="R15" s="29">
        <f t="shared" si="3"/>
        <v>2.3190511785631529E-2</v>
      </c>
      <c r="W15" s="355"/>
    </row>
    <row r="16" spans="1:29" s="5" customFormat="1" ht="13.5" customHeight="1" thickBot="1">
      <c r="A16" s="1463" t="s">
        <v>21</v>
      </c>
      <c r="B16" s="1213" t="s">
        <v>23</v>
      </c>
      <c r="C16" s="680">
        <f>'Whole House Efficiency'!B12</f>
        <v>2802982.2880000002</v>
      </c>
      <c r="D16" s="680">
        <f>'Whole House Efficiency'!C12</f>
        <v>3463940.1913110316</v>
      </c>
      <c r="E16" s="683">
        <f>'Whole House Efficiency'!D12</f>
        <v>1.2358052372077748</v>
      </c>
      <c r="F16" s="680">
        <f>'Whole House Efficiency'!E12</f>
        <v>17468255.689299565</v>
      </c>
      <c r="G16" s="680">
        <f>'Whole House Efficiency'!F12</f>
        <v>2840430.9568750458</v>
      </c>
      <c r="H16" s="682">
        <f>G16/F16</f>
        <v>0.16260530000227746</v>
      </c>
      <c r="I16" s="1393"/>
      <c r="J16" s="37"/>
      <c r="K16" s="119"/>
      <c r="L16" s="37"/>
      <c r="M16" s="1116" t="s">
        <v>24</v>
      </c>
      <c r="O16" s="1117">
        <f t="shared" si="0"/>
        <v>10657797</v>
      </c>
      <c r="P16" s="29">
        <f t="shared" si="1"/>
        <v>0.12706120458751916</v>
      </c>
      <c r="Q16" s="1117">
        <f t="shared" si="2"/>
        <v>8877488.4179999996</v>
      </c>
      <c r="R16" s="29">
        <f t="shared" si="3"/>
        <v>0.11187405063447266</v>
      </c>
    </row>
    <row r="17" spans="1:28" s="5" customFormat="1" ht="13.5" thickBot="1">
      <c r="A17" s="1463"/>
      <c r="B17" s="1213" t="s">
        <v>22</v>
      </c>
      <c r="C17" s="680">
        <f>'Income-Eligible Multi-Family'!B12</f>
        <v>2267398.497</v>
      </c>
      <c r="D17" s="680">
        <f>'Income-Eligible Multi-Family'!C12</f>
        <v>1840225.6700000002</v>
      </c>
      <c r="E17" s="683">
        <f>'Income-Eligible Multi-Family'!D12</f>
        <v>0.8116022271492227</v>
      </c>
      <c r="F17" s="680">
        <f>'Income-Eligible Multi-Family'!E12</f>
        <v>10577131.688000111</v>
      </c>
      <c r="G17" s="680">
        <f>'Income-Eligible Multi-Family'!F12</f>
        <v>1840225.6700000002</v>
      </c>
      <c r="H17" s="682">
        <f>G17/F17</f>
        <v>0.17398154095857191</v>
      </c>
      <c r="I17" s="1393"/>
      <c r="J17" s="37"/>
      <c r="K17" s="116"/>
      <c r="L17" s="7"/>
      <c r="M17" s="1116" t="s">
        <v>25</v>
      </c>
      <c r="O17" s="1117">
        <f t="shared" si="0"/>
        <v>1451448</v>
      </c>
      <c r="P17" s="29">
        <f t="shared" si="1"/>
        <v>1.7304019890428152E-2</v>
      </c>
      <c r="Q17" s="1117">
        <f t="shared" si="2"/>
        <v>1451448.1</v>
      </c>
      <c r="R17" s="29">
        <f t="shared" si="3"/>
        <v>1.8291139406441653E-2</v>
      </c>
    </row>
    <row r="18" spans="1:28" s="5" customFormat="1" ht="13.5" thickBot="1">
      <c r="A18" s="1463"/>
      <c r="B18" s="1213" t="s">
        <v>24</v>
      </c>
      <c r="C18" s="680">
        <f>'Home Lighting Rebate'!B12</f>
        <v>11724824.534399999</v>
      </c>
      <c r="D18" s="680">
        <f>'Home Lighting Rebate'!C12</f>
        <v>10657797</v>
      </c>
      <c r="E18" s="683">
        <f>'Home Lighting Rebate'!D12</f>
        <v>0.90899412144744163</v>
      </c>
      <c r="F18" s="680">
        <f>'Home Lighting Rebate'!E12</f>
        <v>24692870.250000037</v>
      </c>
      <c r="G18" s="680">
        <f>'Home Lighting Rebate'!F12</f>
        <v>8877488.4179999996</v>
      </c>
      <c r="H18" s="682">
        <f>G18/F18</f>
        <v>0.35951626231057471</v>
      </c>
      <c r="I18" s="1393"/>
      <c r="J18" s="150"/>
      <c r="K18" s="116"/>
      <c r="L18" s="7"/>
      <c r="M18" s="1116" t="s">
        <v>26</v>
      </c>
      <c r="O18" s="1117">
        <f t="shared" si="0"/>
        <v>17089133</v>
      </c>
      <c r="P18" s="29">
        <f t="shared" si="1"/>
        <v>0.20373495801583807</v>
      </c>
      <c r="Q18" s="1117">
        <f t="shared" si="2"/>
        <v>17089133</v>
      </c>
      <c r="R18" s="29">
        <f t="shared" si="3"/>
        <v>0.21535714162857247</v>
      </c>
      <c r="W18" s="355"/>
    </row>
    <row r="19" spans="1:28" s="5" customFormat="1" ht="13.5" thickBot="1">
      <c r="A19" s="1463" t="s">
        <v>27</v>
      </c>
      <c r="B19" s="1213" t="s">
        <v>25</v>
      </c>
      <c r="C19" s="1045">
        <f>IEHER!B12</f>
        <v>1753762.0066</v>
      </c>
      <c r="D19" s="1045">
        <f>IEHER!C12</f>
        <v>1451448</v>
      </c>
      <c r="E19" s="683">
        <f>IEHER!D12</f>
        <v>0.82761970811188179</v>
      </c>
      <c r="F19" s="1045">
        <f>IEHER!E12</f>
        <v>1682755.5000001835</v>
      </c>
      <c r="G19" s="1045">
        <f>IEHER!F12</f>
        <v>1451448.1</v>
      </c>
      <c r="H19" s="682">
        <f>IEHER!G12</f>
        <v>0.86254247869036338</v>
      </c>
      <c r="I19" s="1393"/>
      <c r="J19" s="37"/>
      <c r="K19" s="117"/>
      <c r="L19" s="70"/>
      <c r="M19" s="1116" t="s">
        <v>30</v>
      </c>
      <c r="O19" s="1117">
        <f t="shared" si="0"/>
        <v>2143668</v>
      </c>
      <c r="P19" s="29">
        <f t="shared" si="1"/>
        <v>2.5556598452355399E-2</v>
      </c>
      <c r="Q19" s="1117">
        <f t="shared" si="2"/>
        <v>2143668</v>
      </c>
      <c r="R19" s="29">
        <f t="shared" si="3"/>
        <v>2.7014490031802004E-2</v>
      </c>
      <c r="W19" s="355"/>
      <c r="X19" s="15"/>
    </row>
    <row r="20" spans="1:28" s="5" customFormat="1" ht="13.5" thickBot="1">
      <c r="A20" s="1463"/>
      <c r="B20" s="1213" t="s">
        <v>26</v>
      </c>
      <c r="C20" s="680">
        <f>HER!B12</f>
        <v>17189331.120900001</v>
      </c>
      <c r="D20" s="1045">
        <f>HER!C12</f>
        <v>17089133</v>
      </c>
      <c r="E20" s="683">
        <f>HER!D12</f>
        <v>0.9941709121666652</v>
      </c>
      <c r="F20" s="1045">
        <f>HER!E12</f>
        <v>13861941.399999795</v>
      </c>
      <c r="G20" s="1045">
        <f>HER!F12</f>
        <v>17089133</v>
      </c>
      <c r="H20" s="682">
        <f>G20/F20</f>
        <v>1.2328094966553713</v>
      </c>
      <c r="I20" s="1393"/>
      <c r="J20" s="47"/>
      <c r="K20" s="116"/>
      <c r="L20" s="7"/>
      <c r="M20" s="1116" t="s">
        <v>31</v>
      </c>
      <c r="O20" s="1117">
        <f t="shared" si="0"/>
        <v>31866</v>
      </c>
      <c r="P20" s="1119">
        <f t="shared" si="1"/>
        <v>3.7990330885321661E-4</v>
      </c>
      <c r="Q20" s="1117">
        <f t="shared" si="2"/>
        <v>31866</v>
      </c>
      <c r="R20" s="1119">
        <f t="shared" si="3"/>
        <v>4.0157512233862831E-4</v>
      </c>
      <c r="W20" s="355"/>
    </row>
    <row r="21" spans="1:28" s="5" customFormat="1" ht="13.5" thickBot="1">
      <c r="A21" s="1463"/>
      <c r="B21" s="1264" t="s">
        <v>1297</v>
      </c>
      <c r="C21" s="1461" t="s">
        <v>1113</v>
      </c>
      <c r="D21" s="1461"/>
      <c r="E21" s="1461"/>
      <c r="F21" s="1461"/>
      <c r="G21" s="1461"/>
      <c r="H21" s="1461"/>
      <c r="I21" s="1393"/>
      <c r="J21" s="47"/>
      <c r="K21" s="116"/>
      <c r="L21" s="46"/>
      <c r="M21" s="37"/>
      <c r="O21" s="1118">
        <f>SUM(O11:O20)</f>
        <v>83879237.841311038</v>
      </c>
      <c r="P21" s="1118">
        <f>SUM(P11:P20)</f>
        <v>0.99999999999999978</v>
      </c>
      <c r="Q21" s="1118">
        <f>SUM(Q11:Q20)</f>
        <v>79352525.162475049</v>
      </c>
      <c r="R21" s="1118">
        <f>SUM(R11:R20)</f>
        <v>0.99999999999999989</v>
      </c>
      <c r="W21" s="355"/>
    </row>
    <row r="22" spans="1:28" s="5" customFormat="1" ht="13.5" customHeight="1" thickBot="1">
      <c r="A22" s="1465"/>
      <c r="B22" s="1264" t="s">
        <v>1298</v>
      </c>
      <c r="C22" s="1462"/>
      <c r="D22" s="1462"/>
      <c r="E22" s="1462"/>
      <c r="F22" s="1462"/>
      <c r="G22" s="1462"/>
      <c r="H22" s="1462"/>
      <c r="I22" s="1393"/>
      <c r="J22" s="47"/>
      <c r="K22" s="118"/>
      <c r="L22" s="69"/>
      <c r="M22" s="45"/>
      <c r="R22" s="1118"/>
      <c r="W22" s="355"/>
    </row>
    <row r="23" spans="1:28" s="5" customFormat="1" ht="13.5" thickBot="1">
      <c r="A23" s="1464" t="s">
        <v>29</v>
      </c>
      <c r="B23" s="1213" t="s">
        <v>31</v>
      </c>
      <c r="C23" s="1045">
        <f>'Bus Programmable Thermostat'!B12</f>
        <v>39732</v>
      </c>
      <c r="D23" s="1045">
        <f>'Bus Programmable Thermostat'!C12</f>
        <v>31866</v>
      </c>
      <c r="E23" s="683">
        <f>'Bus Programmable Thermostat'!D12</f>
        <v>0.80202355783751134</v>
      </c>
      <c r="F23" s="1045">
        <f>'Bus Programmable Thermostat'!E12</f>
        <v>98406.000000000349</v>
      </c>
      <c r="G23" s="1045">
        <f>'Bus Programmable Thermostat'!F12</f>
        <v>31866</v>
      </c>
      <c r="H23" s="682">
        <f>G23/F23</f>
        <v>0.32382171818791422</v>
      </c>
      <c r="I23" s="1393"/>
      <c r="J23" s="47"/>
      <c r="K23" s="117"/>
      <c r="L23" s="70"/>
      <c r="M23" s="49"/>
      <c r="W23" s="355"/>
    </row>
    <row r="24" spans="1:28" s="5" customFormat="1" ht="13.5" thickBot="1">
      <c r="A24" s="1463"/>
      <c r="B24" s="1213" t="s">
        <v>30</v>
      </c>
      <c r="C24" s="1045">
        <f>'Res Programmable Thermostat'!B12</f>
        <v>2396856</v>
      </c>
      <c r="D24" s="1045">
        <f>'Res Programmable Thermostat'!C12</f>
        <v>2143668</v>
      </c>
      <c r="E24" s="683">
        <f>'Res Programmable Thermostat'!D12</f>
        <v>0.89436662027255709</v>
      </c>
      <c r="F24" s="1045">
        <f>'Res Programmable Thermostat'!E12</f>
        <v>4388076.0000000037</v>
      </c>
      <c r="G24" s="1045">
        <f>'Res Programmable Thermostat'!F12</f>
        <v>2143668</v>
      </c>
      <c r="H24" s="682">
        <f>G24/F24</f>
        <v>0.48852116508465171</v>
      </c>
      <c r="I24" s="1393"/>
      <c r="J24" s="47"/>
      <c r="K24" s="116"/>
      <c r="L24" s="7"/>
      <c r="M24" s="48"/>
      <c r="O24" s="355"/>
    </row>
    <row r="25" spans="1:28" s="5" customFormat="1" ht="13.5" customHeight="1" thickBot="1">
      <c r="A25" s="1465"/>
      <c r="B25" s="1213" t="s">
        <v>32</v>
      </c>
      <c r="C25" s="1458" t="s">
        <v>1112</v>
      </c>
      <c r="D25" s="1458"/>
      <c r="E25" s="1458"/>
      <c r="F25" s="1458"/>
      <c r="G25" s="1458"/>
      <c r="H25" s="1458"/>
      <c r="I25" s="1393"/>
      <c r="J25" s="42"/>
      <c r="K25" s="116"/>
      <c r="L25" s="7"/>
      <c r="M25" s="49"/>
    </row>
    <row r="26" spans="1:28" s="5" customFormat="1" ht="13.5" customHeight="1" thickBot="1">
      <c r="A26" s="1225" t="s">
        <v>33</v>
      </c>
      <c r="B26" s="1225"/>
      <c r="C26" s="1111">
        <f>SUM(C11:C20, C23:C24)</f>
        <v>111450068.84240001</v>
      </c>
      <c r="D26" s="1111">
        <f>SUM(D11:D20, D23:D24)</f>
        <v>83879237.841311038</v>
      </c>
      <c r="E26" s="1333">
        <f>D26/C26</f>
        <v>0.75261719182895703</v>
      </c>
      <c r="F26" s="1111">
        <f>SUM(F11:F20, F23:F24)</f>
        <v>198097871.73449513</v>
      </c>
      <c r="G26" s="1111">
        <f>SUM(G11:G20, G23:G24)</f>
        <v>79352525.162475049</v>
      </c>
      <c r="H26" s="1114">
        <f>G26/F26</f>
        <v>0.40057232552618716</v>
      </c>
      <c r="I26" s="1393"/>
      <c r="J26" s="37"/>
      <c r="K26" s="119"/>
      <c r="L26" s="37"/>
      <c r="M26" s="37"/>
      <c r="Q26" s="449"/>
      <c r="R26" s="449"/>
    </row>
    <row r="27" spans="1:28" s="5" customFormat="1">
      <c r="A27" s="975" t="s">
        <v>1280</v>
      </c>
      <c r="B27"/>
      <c r="C27"/>
      <c r="D27"/>
      <c r="E27"/>
      <c r="F27"/>
      <c r="G27"/>
      <c r="H27"/>
      <c r="I27" s="1365"/>
      <c r="J27" s="47"/>
      <c r="K27" s="119"/>
      <c r="L27" s="37"/>
      <c r="M27" s="37"/>
    </row>
    <row r="28" spans="1:28" s="5" customFormat="1">
      <c r="A28" s="141"/>
      <c r="B28"/>
      <c r="C28"/>
      <c r="D28"/>
      <c r="E28"/>
      <c r="F28" s="429"/>
      <c r="G28"/>
      <c r="H28"/>
      <c r="I28" s="1365"/>
      <c r="J28" s="47"/>
      <c r="K28" s="120"/>
      <c r="L28" s="45"/>
      <c r="M28" s="48"/>
    </row>
    <row r="29" spans="1:28" s="5" customFormat="1">
      <c r="A29" s="141"/>
      <c r="B29"/>
      <c r="C29"/>
      <c r="D29"/>
      <c r="E29"/>
      <c r="F29" s="429"/>
      <c r="G29"/>
      <c r="H29"/>
      <c r="I29" s="1365"/>
      <c r="J29" s="47"/>
      <c r="K29" s="119"/>
      <c r="L29" s="37"/>
      <c r="M29" s="48"/>
      <c r="Q29" s="21"/>
    </row>
    <row r="30" spans="1:28" s="5" customFormat="1">
      <c r="A30" s="1224" t="s">
        <v>34</v>
      </c>
      <c r="B30" s="1224"/>
      <c r="C30" s="1224"/>
      <c r="D30" s="1224"/>
      <c r="E30" s="1224"/>
      <c r="F30" s="1224"/>
      <c r="G30" s="1224"/>
      <c r="H30" s="1224"/>
      <c r="I30" s="1366"/>
      <c r="J30" s="42"/>
      <c r="K30" s="119"/>
      <c r="L30" s="37"/>
      <c r="M30" s="40"/>
      <c r="Q30" s="21"/>
    </row>
    <row r="31" spans="1:28" s="5" customFormat="1" ht="13.5" thickBot="1">
      <c r="A31" s="1450" t="s">
        <v>9</v>
      </c>
      <c r="B31" s="1450" t="s">
        <v>10</v>
      </c>
      <c r="C31" s="142"/>
      <c r="D31" s="142" t="s">
        <v>11</v>
      </c>
      <c r="E31" s="157"/>
      <c r="F31" s="142"/>
      <c r="G31" s="142" t="s">
        <v>12</v>
      </c>
      <c r="H31" s="142"/>
      <c r="I31" s="1393"/>
      <c r="J31" s="168"/>
      <c r="K31" s="121"/>
      <c r="L31" s="47"/>
      <c r="M31" s="49"/>
      <c r="Q31" s="19"/>
      <c r="R31" s="29"/>
      <c r="S31" s="30"/>
      <c r="T31" s="20"/>
    </row>
    <row r="32" spans="1:28" s="5" customFormat="1" ht="39.75" thickTop="1" thickBot="1">
      <c r="A32" s="1451"/>
      <c r="B32" s="1451"/>
      <c r="C32" s="1215" t="s">
        <v>176</v>
      </c>
      <c r="D32" s="1215" t="s">
        <v>177</v>
      </c>
      <c r="E32" s="679" t="s">
        <v>1109</v>
      </c>
      <c r="F32" s="1215" t="s">
        <v>1289</v>
      </c>
      <c r="G32" s="1215" t="s">
        <v>177</v>
      </c>
      <c r="H32" s="1215" t="s">
        <v>16</v>
      </c>
      <c r="I32" s="1393"/>
      <c r="J32" s="37"/>
      <c r="K32" s="119"/>
      <c r="L32" s="37"/>
      <c r="M32" s="1454" t="s">
        <v>1120</v>
      </c>
      <c r="N32" s="1454"/>
      <c r="O32" s="1454"/>
      <c r="P32" s="1454"/>
      <c r="Q32" s="1454"/>
      <c r="R32" s="1454"/>
      <c r="S32" s="1454"/>
      <c r="T32" s="1454"/>
      <c r="U32" s="1454" t="s">
        <v>1121</v>
      </c>
      <c r="V32" s="1454"/>
      <c r="W32" s="1454"/>
      <c r="X32" s="1454"/>
      <c r="Y32" s="1454"/>
      <c r="Z32" s="1454"/>
      <c r="AA32" s="1454"/>
      <c r="AB32" s="1454"/>
    </row>
    <row r="33" spans="1:28" s="5" customFormat="1" ht="13.5" thickBot="1">
      <c r="A33" s="1464" t="s">
        <v>17</v>
      </c>
      <c r="B33" s="1213" t="s">
        <v>1111</v>
      </c>
      <c r="C33" s="680">
        <f>'Business EER - Standard'!B13</f>
        <v>12225.334800000001</v>
      </c>
      <c r="D33" s="680">
        <f>'Business EER - Standard'!C13</f>
        <v>6855.41</v>
      </c>
      <c r="E33" s="681">
        <f>D33/C33</f>
        <v>0.56075437704986197</v>
      </c>
      <c r="F33" s="680">
        <f>'Business EER - Standard'!E13</f>
        <v>10933.6198</v>
      </c>
      <c r="G33" s="680">
        <f>'Business EER - Standard'!F13</f>
        <v>6581.1935999999996</v>
      </c>
      <c r="H33" s="682">
        <f>G33/F33</f>
        <v>0.60192266791643878</v>
      </c>
      <c r="I33" s="1393"/>
      <c r="J33" s="397"/>
      <c r="K33" s="119"/>
      <c r="L33" s="37"/>
      <c r="M33" s="37"/>
      <c r="N33" s="1049"/>
      <c r="O33" s="249" t="s">
        <v>1114</v>
      </c>
      <c r="P33" s="249" t="s">
        <v>1115</v>
      </c>
      <c r="Q33" s="249" t="s">
        <v>1116</v>
      </c>
      <c r="R33" s="249" t="s">
        <v>1117</v>
      </c>
      <c r="S33" s="1049"/>
      <c r="T33" s="1049"/>
      <c r="U33" s="1049"/>
      <c r="V33" s="1049"/>
      <c r="W33" s="1049"/>
      <c r="X33" s="1049"/>
      <c r="Y33" s="1049"/>
      <c r="Z33" s="1049"/>
      <c r="AA33" s="1049"/>
      <c r="AB33" s="1049"/>
    </row>
    <row r="34" spans="1:28" s="5" customFormat="1" ht="13.5" thickBot="1">
      <c r="A34" s="1463"/>
      <c r="B34" s="1213" t="s">
        <v>1110</v>
      </c>
      <c r="C34" s="1045">
        <f>'Business EER - Custom'!B13</f>
        <v>437.93</v>
      </c>
      <c r="D34" s="1045">
        <f>'Business EER - Custom'!C13</f>
        <v>525.86</v>
      </c>
      <c r="E34" s="681">
        <f>D34/C34</f>
        <v>1.2007855136665677</v>
      </c>
      <c r="F34" s="1045">
        <f>'Business EER - Custom'!E13</f>
        <v>12127.82</v>
      </c>
      <c r="G34" s="1045">
        <f>'Business EER - Custom'!F13</f>
        <v>483.79120000000006</v>
      </c>
      <c r="H34" s="682">
        <f>G34/F34</f>
        <v>3.9891027406409402E-2</v>
      </c>
      <c r="I34" s="1393"/>
      <c r="J34" s="45"/>
      <c r="K34" s="121"/>
      <c r="L34" s="47"/>
      <c r="M34" s="1120" t="s">
        <v>1110</v>
      </c>
      <c r="N34" s="1049"/>
      <c r="O34" s="1117">
        <f>VLOOKUP($M34, $B$33:$H$47, 3, FALSE)</f>
        <v>525.86</v>
      </c>
      <c r="P34" s="29">
        <f>O34/$O$45</f>
        <v>1.5716143911789066E-2</v>
      </c>
      <c r="Q34" s="1117">
        <f t="shared" ref="Q34:Q44" si="4">VLOOKUP($M34, $B$33:$H$47, 6, FALSE)</f>
        <v>483.79120000000006</v>
      </c>
      <c r="R34" s="29">
        <f>Q34/$Q$45</f>
        <v>1.4865610501667155E-2</v>
      </c>
      <c r="S34" s="30"/>
      <c r="T34" s="20"/>
    </row>
    <row r="35" spans="1:28" s="5" customFormat="1" ht="13.5" thickBot="1">
      <c r="A35" s="1463"/>
      <c r="B35" s="1213" t="s">
        <v>18</v>
      </c>
      <c r="C35" s="1045">
        <v>0</v>
      </c>
      <c r="D35" s="1045">
        <v>0</v>
      </c>
      <c r="E35" s="683" t="s">
        <v>178</v>
      </c>
      <c r="F35" s="1045">
        <f>'MEEIA Targets'!K6</f>
        <v>1743.9999999999998</v>
      </c>
      <c r="G35" s="1045">
        <v>0</v>
      </c>
      <c r="H35" s="682">
        <v>0</v>
      </c>
      <c r="I35" s="1393"/>
      <c r="J35" s="7"/>
      <c r="K35" s="121"/>
      <c r="L35" s="47"/>
      <c r="M35" s="1120" t="s">
        <v>1111</v>
      </c>
      <c r="N35" s="1049"/>
      <c r="O35" s="1117">
        <f t="shared" ref="O35:O44" si="5">VLOOKUP(M35, $B$33:$H$47, 3, FALSE)</f>
        <v>6855.41</v>
      </c>
      <c r="P35" s="29">
        <f>O35/$O$45</f>
        <v>0.20488458930954606</v>
      </c>
      <c r="Q35" s="1117">
        <f t="shared" si="4"/>
        <v>6581.1935999999996</v>
      </c>
      <c r="R35" s="29">
        <f>Q35/$Q$45</f>
        <v>0.20222248915165189</v>
      </c>
      <c r="S35" s="30"/>
      <c r="T35" s="20"/>
    </row>
    <row r="36" spans="1:28" s="5" customFormat="1" ht="13.5" thickBot="1">
      <c r="A36" s="1463"/>
      <c r="B36" s="680" t="s">
        <v>20</v>
      </c>
      <c r="C36" s="1045" t="s">
        <v>385</v>
      </c>
      <c r="D36" s="1045" t="s">
        <v>385</v>
      </c>
      <c r="E36" s="681" t="s">
        <v>159</v>
      </c>
      <c r="F36" s="1045">
        <f>'MEEIA Targets'!K5</f>
        <v>2021.394</v>
      </c>
      <c r="G36" s="1045" t="s">
        <v>159</v>
      </c>
      <c r="H36" s="682">
        <v>0</v>
      </c>
      <c r="I36" s="1393"/>
      <c r="J36" s="37"/>
      <c r="K36" s="122"/>
      <c r="L36" s="42"/>
      <c r="M36" s="1121" t="s">
        <v>19</v>
      </c>
      <c r="N36" s="1049"/>
      <c r="O36" s="1117">
        <f t="shared" si="5"/>
        <v>202</v>
      </c>
      <c r="P36" s="29">
        <f>O36/$O$45</f>
        <v>6.0370841482170002E-3</v>
      </c>
      <c r="Q36" s="1117">
        <f t="shared" si="4"/>
        <v>176.14400000000001</v>
      </c>
      <c r="R36" s="29">
        <f>Q36/$Q$45</f>
        <v>5.4124343233313442E-3</v>
      </c>
    </row>
    <row r="37" spans="1:28" s="5" customFormat="1" ht="13.5" thickBot="1">
      <c r="A37" s="1463"/>
      <c r="B37" s="680" t="s">
        <v>19</v>
      </c>
      <c r="C37" s="1045">
        <f>'Small Bus. Lighting'!B13</f>
        <v>358.9547</v>
      </c>
      <c r="D37" s="1045">
        <f>'Small Bus. Lighting'!C13</f>
        <v>202</v>
      </c>
      <c r="E37" s="681">
        <f t="shared" ref="E37:E42" si="6">D37/C37</f>
        <v>0.56274510404794809</v>
      </c>
      <c r="F37" s="1045">
        <f>'Small Bus. Lighting'!E13</f>
        <v>561.9369999999999</v>
      </c>
      <c r="G37" s="1045">
        <f>'Small Bus. Lighting'!F13</f>
        <v>176.14400000000001</v>
      </c>
      <c r="H37" s="682">
        <f t="shared" ref="H37:H42" si="7">G37/F37</f>
        <v>0.31345862614492381</v>
      </c>
      <c r="I37" s="1393"/>
      <c r="J37" s="50"/>
      <c r="K37" s="119"/>
      <c r="L37" s="37"/>
      <c r="M37" s="1121" t="s">
        <v>23</v>
      </c>
      <c r="N37" s="1049"/>
      <c r="O37" s="1117">
        <f t="shared" si="5"/>
        <v>2033.7410597272417</v>
      </c>
      <c r="P37" s="29">
        <f>O37/$O$45</f>
        <v>6.078151442206621E-2</v>
      </c>
      <c r="Q37" s="1117">
        <f t="shared" si="4"/>
        <v>1667.6676689763381</v>
      </c>
      <c r="R37" s="29">
        <f>Q37/$Q$45</f>
        <v>5.1242970135102567E-2</v>
      </c>
    </row>
    <row r="38" spans="1:28" s="5" customFormat="1" ht="13.5" thickBot="1">
      <c r="A38" s="1463" t="s">
        <v>21</v>
      </c>
      <c r="B38" s="680" t="s">
        <v>23</v>
      </c>
      <c r="C38" s="1045">
        <f>'Whole House Efficiency'!B13</f>
        <v>1172.3909000000001</v>
      </c>
      <c r="D38" s="1045">
        <f>'Whole House Efficiency'!C13</f>
        <v>2033.7410597272417</v>
      </c>
      <c r="E38" s="681">
        <f t="shared" si="6"/>
        <v>1.7346953645983105</v>
      </c>
      <c r="F38" s="1045">
        <f>'Whole House Efficiency'!E13</f>
        <v>4322.0429999999997</v>
      </c>
      <c r="G38" s="1045">
        <f>'Whole House Efficiency'!F13</f>
        <v>1667.6676689763381</v>
      </c>
      <c r="H38" s="682">
        <f t="shared" si="7"/>
        <v>0.38585170693034249</v>
      </c>
      <c r="I38" s="1393"/>
      <c r="J38" s="39"/>
      <c r="K38" s="121"/>
      <c r="L38" s="47"/>
      <c r="M38" s="1121" t="s">
        <v>22</v>
      </c>
      <c r="N38" s="1049"/>
      <c r="O38" s="1117">
        <f t="shared" si="5"/>
        <v>191.73000000000002</v>
      </c>
      <c r="P38" s="29">
        <f>O38/$O$45</f>
        <v>5.7301492264239876E-3</v>
      </c>
      <c r="Q38" s="1117">
        <f t="shared" si="4"/>
        <v>191.73000000000002</v>
      </c>
      <c r="R38" s="29">
        <f>Q38/$Q$45</f>
        <v>5.8913504451603158E-3</v>
      </c>
      <c r="S38" s="30"/>
      <c r="T38" s="20"/>
    </row>
    <row r="39" spans="1:28" s="5" customFormat="1" ht="15.75" customHeight="1" thickBot="1">
      <c r="A39" s="1463"/>
      <c r="B39" s="680" t="s">
        <v>22</v>
      </c>
      <c r="C39" s="1045">
        <f>'Income-Eligible Multi-Family'!B13</f>
        <v>230.46940000000001</v>
      </c>
      <c r="D39" s="1045">
        <f>'Income-Eligible Multi-Family'!C13</f>
        <v>191.73000000000002</v>
      </c>
      <c r="E39" s="681">
        <f t="shared" si="6"/>
        <v>0.83191087406831454</v>
      </c>
      <c r="F39" s="1045">
        <f>'Income-Eligible Multi-Family'!E13</f>
        <v>1542.9512273037219</v>
      </c>
      <c r="G39" s="1045">
        <f>'Income-Eligible Multi-Family'!F13</f>
        <v>191.73000000000002</v>
      </c>
      <c r="H39" s="682">
        <f t="shared" si="7"/>
        <v>0.12426186687381206</v>
      </c>
      <c r="I39" s="1393"/>
      <c r="J39" s="42"/>
      <c r="K39" s="121"/>
      <c r="L39" s="47"/>
      <c r="M39" s="1121" t="s">
        <v>24</v>
      </c>
      <c r="N39" s="1049"/>
      <c r="O39" s="1117">
        <f t="shared" si="5"/>
        <v>1241</v>
      </c>
      <c r="P39" s="29">
        <f t="shared" ref="P39" si="8">O39/$O$45</f>
        <v>3.7089214989788601E-2</v>
      </c>
      <c r="Q39" s="1117">
        <f t="shared" si="4"/>
        <v>1033.674</v>
      </c>
      <c r="R39" s="29">
        <f t="shared" ref="R39" si="9">Q39/$Q$45</f>
        <v>3.1762039222086494E-2</v>
      </c>
      <c r="S39" s="30"/>
      <c r="T39" s="20"/>
    </row>
    <row r="40" spans="1:28" s="5" customFormat="1" ht="13.5" thickBot="1">
      <c r="A40" s="1463"/>
      <c r="B40" s="680" t="s">
        <v>24</v>
      </c>
      <c r="C40" s="1045">
        <f>'Home Lighting Rebate'!B13</f>
        <v>1174.2552000000001</v>
      </c>
      <c r="D40" s="1045">
        <f>'Home Lighting Rebate'!C13</f>
        <v>1241</v>
      </c>
      <c r="E40" s="681">
        <f t="shared" si="6"/>
        <v>1.0568401144827801</v>
      </c>
      <c r="F40" s="1045">
        <f>'Home Lighting Rebate'!E13</f>
        <v>2497.6875</v>
      </c>
      <c r="G40" s="1045">
        <f>'Home Lighting Rebate'!F13</f>
        <v>1033.674</v>
      </c>
      <c r="H40" s="682">
        <f t="shared" si="7"/>
        <v>0.41385241348247126</v>
      </c>
      <c r="I40" s="1393"/>
      <c r="J40" s="151"/>
      <c r="K40" s="122"/>
      <c r="L40" s="42"/>
      <c r="M40" s="1121" t="s">
        <v>25</v>
      </c>
      <c r="N40" s="1049"/>
      <c r="O40" s="1117">
        <f t="shared" si="5"/>
        <v>261.68532379380827</v>
      </c>
      <c r="P40" s="29">
        <f>O40/$O$45</f>
        <v>7.8208728717655083E-3</v>
      </c>
      <c r="Q40" s="1117">
        <f t="shared" si="4"/>
        <v>261.68532379380827</v>
      </c>
      <c r="R40" s="29">
        <f>Q40/$Q$45</f>
        <v>8.0408905691575321E-3</v>
      </c>
      <c r="S40" s="30"/>
      <c r="T40" s="20"/>
    </row>
    <row r="41" spans="1:28" s="5" customFormat="1" ht="13.5" thickBot="1">
      <c r="A41" s="1463" t="s">
        <v>27</v>
      </c>
      <c r="B41" s="680" t="s">
        <v>25</v>
      </c>
      <c r="C41" s="1045">
        <f>IEHER!B13</f>
        <v>316.19029999999998</v>
      </c>
      <c r="D41" s="1045">
        <f>IEHER!C13</f>
        <v>261.68532379380827</v>
      </c>
      <c r="E41" s="681">
        <f t="shared" si="6"/>
        <v>0.82761970811188157</v>
      </c>
      <c r="F41" s="1045">
        <f>IEHER!E13</f>
        <v>474.29999999999995</v>
      </c>
      <c r="G41" s="1045">
        <f>IEHER!F13</f>
        <v>261.68532379380827</v>
      </c>
      <c r="H41" s="682">
        <f t="shared" si="7"/>
        <v>0.55172954626567217</v>
      </c>
      <c r="I41" s="1393"/>
      <c r="J41" s="37"/>
      <c r="K41" s="121"/>
      <c r="L41" s="47"/>
      <c r="M41" s="1121" t="s">
        <v>26</v>
      </c>
      <c r="N41" s="1049"/>
      <c r="O41" s="1117">
        <f t="shared" si="5"/>
        <v>3846.6952053983223</v>
      </c>
      <c r="P41" s="29">
        <f>O41/$O$45</f>
        <v>0.11496446855214133</v>
      </c>
      <c r="Q41" s="1117">
        <f t="shared" si="4"/>
        <v>3846.6952053983223</v>
      </c>
      <c r="R41" s="29">
        <f>Q41/$Q$45</f>
        <v>0.11819866223710143</v>
      </c>
      <c r="S41" s="30"/>
      <c r="T41" s="20"/>
    </row>
    <row r="42" spans="1:28" s="5" customFormat="1" ht="13.5" thickBot="1">
      <c r="A42" s="1463"/>
      <c r="B42" s="680" t="s">
        <v>26</v>
      </c>
      <c r="C42" s="1045">
        <f>HER!B13</f>
        <v>3869.2494000000002</v>
      </c>
      <c r="D42" s="1045">
        <f>HER!C13</f>
        <v>3846.6952053983223</v>
      </c>
      <c r="E42" s="681">
        <f t="shared" si="6"/>
        <v>0.9941709121666652</v>
      </c>
      <c r="F42" s="1045">
        <f>HER!E13</f>
        <v>2866.3999999999996</v>
      </c>
      <c r="G42" s="1045">
        <f>HER!F13</f>
        <v>3846.6952053983223</v>
      </c>
      <c r="H42" s="682">
        <f t="shared" si="7"/>
        <v>1.3419952572559037</v>
      </c>
      <c r="I42" s="1393"/>
      <c r="J42" s="50"/>
      <c r="K42" s="121"/>
      <c r="L42" s="47"/>
      <c r="M42" s="1121" t="s">
        <v>30</v>
      </c>
      <c r="N42" s="1049"/>
      <c r="O42" s="1117">
        <f t="shared" si="5"/>
        <v>5017.32</v>
      </c>
      <c r="P42" s="29">
        <f>O42/$O$45</f>
        <v>0.14995041108184215</v>
      </c>
      <c r="Q42" s="1117">
        <f t="shared" si="4"/>
        <v>5017.32</v>
      </c>
      <c r="R42" s="29">
        <f>Q42/$Q$45</f>
        <v>0.15416883333600245</v>
      </c>
      <c r="S42" s="30"/>
      <c r="T42" s="20"/>
    </row>
    <row r="43" spans="1:28" s="5" customFormat="1" ht="13.5" thickBot="1">
      <c r="A43" s="1463"/>
      <c r="B43" s="1264" t="s">
        <v>1297</v>
      </c>
      <c r="C43" s="1461" t="s">
        <v>28</v>
      </c>
      <c r="D43" s="1461"/>
      <c r="E43" s="1461"/>
      <c r="F43" s="1461"/>
      <c r="G43" s="1461"/>
      <c r="H43" s="1461"/>
      <c r="I43" s="1393"/>
      <c r="J43" s="438"/>
      <c r="K43" s="121"/>
      <c r="L43" s="47"/>
      <c r="M43" s="1121" t="s">
        <v>31</v>
      </c>
      <c r="N43" s="1049"/>
      <c r="O43" s="1117">
        <f t="shared" si="5"/>
        <v>84.42</v>
      </c>
      <c r="P43" s="29">
        <f>O43/$O$45</f>
        <v>2.5230229890716789E-3</v>
      </c>
      <c r="Q43" s="1117">
        <f t="shared" si="4"/>
        <v>84.42</v>
      </c>
      <c r="R43" s="29">
        <f>Q43/$Q$45</f>
        <v>2.5940009627102374E-3</v>
      </c>
      <c r="S43" s="30"/>
      <c r="T43" s="20"/>
    </row>
    <row r="44" spans="1:28" s="5" customFormat="1" ht="13.5" thickBot="1">
      <c r="A44" s="1465"/>
      <c r="B44" s="1264" t="s">
        <v>1298</v>
      </c>
      <c r="C44" s="1462"/>
      <c r="D44" s="1462"/>
      <c r="E44" s="1462"/>
      <c r="F44" s="1462"/>
      <c r="G44" s="1462"/>
      <c r="H44" s="1462"/>
      <c r="I44" s="1393"/>
      <c r="J44" s="134"/>
      <c r="K44" s="122"/>
      <c r="L44" s="42"/>
      <c r="M44" s="1121" t="s">
        <v>32</v>
      </c>
      <c r="N44" s="1049"/>
      <c r="O44" s="1117">
        <f t="shared" si="5"/>
        <v>13200</v>
      </c>
      <c r="P44" s="29">
        <f>O44/$O$45</f>
        <v>0.39450252849734851</v>
      </c>
      <c r="Q44" s="1117">
        <f t="shared" si="4"/>
        <v>13200</v>
      </c>
      <c r="R44" s="29">
        <f>Q44/$Q$45</f>
        <v>0.40560071911602863</v>
      </c>
      <c r="S44" s="30"/>
      <c r="T44" s="20"/>
    </row>
    <row r="45" spans="1:28" s="9" customFormat="1" ht="13.5" customHeight="1" thickBot="1">
      <c r="A45" s="1464" t="s">
        <v>29</v>
      </c>
      <c r="B45" s="680" t="s">
        <v>31</v>
      </c>
      <c r="C45" s="1358">
        <f>'Bus Programmable Thermostat'!B13</f>
        <v>108.36</v>
      </c>
      <c r="D45" s="1045">
        <f>'Bus Programmable Thermostat'!C13</f>
        <v>84.42</v>
      </c>
      <c r="E45" s="681">
        <f>D45/C45</f>
        <v>0.77906976744186052</v>
      </c>
      <c r="F45" s="1045">
        <f>'Bus Programmable Thermostat'!E13</f>
        <v>268.38</v>
      </c>
      <c r="G45" s="1045">
        <f>'Bus Programmable Thermostat'!F13</f>
        <v>84.42</v>
      </c>
      <c r="H45" s="682">
        <f>G45/F45</f>
        <v>0.31455399061032863</v>
      </c>
      <c r="I45" s="1393"/>
      <c r="J45" s="99"/>
      <c r="K45" s="123"/>
      <c r="L45" s="43"/>
      <c r="M45" s="37"/>
      <c r="N45" s="1049"/>
      <c r="O45" s="1118">
        <f>SUM(O34:O44)</f>
        <v>33459.861588919368</v>
      </c>
      <c r="P45" s="1118">
        <f>SUM(P34:P44)</f>
        <v>1.0000000000000002</v>
      </c>
      <c r="Q45" s="1118">
        <f>SUM(Q34:Q44)</f>
        <v>32544.320998168467</v>
      </c>
      <c r="R45" s="1118">
        <f>SUM(R34:R44)</f>
        <v>1</v>
      </c>
      <c r="S45" s="438"/>
      <c r="T45" s="438"/>
    </row>
    <row r="46" spans="1:28" s="5" customFormat="1" ht="13.5" thickBot="1">
      <c r="A46" s="1463"/>
      <c r="B46" s="680" t="s">
        <v>30</v>
      </c>
      <c r="C46" s="1045">
        <f>'Res Programmable Thermostat'!B13</f>
        <v>6558.3</v>
      </c>
      <c r="D46" s="1045">
        <f>'Res Programmable Thermostat'!C13</f>
        <v>5017.32</v>
      </c>
      <c r="E46" s="681">
        <f>D46/C46</f>
        <v>0.76503362151777132</v>
      </c>
      <c r="F46" s="1045">
        <f>'Res Programmable Thermostat'!E13</f>
        <v>11967.479999999998</v>
      </c>
      <c r="G46" s="1045">
        <f>'Res Programmable Thermostat'!F13</f>
        <v>5017.32</v>
      </c>
      <c r="H46" s="682">
        <f>G46/F46</f>
        <v>0.41924615708570229</v>
      </c>
      <c r="I46" s="1393"/>
      <c r="J46" s="134"/>
      <c r="K46" s="119"/>
      <c r="L46" s="37"/>
      <c r="M46" s="40"/>
    </row>
    <row r="47" spans="1:28" s="5" customFormat="1" ht="13.5" thickBot="1">
      <c r="A47" s="1465"/>
      <c r="B47" s="680" t="s">
        <v>32</v>
      </c>
      <c r="C47" s="1045">
        <f>'Demand Response Incentive'!B13</f>
        <v>10034</v>
      </c>
      <c r="D47" s="1045">
        <f>'Demand Response Incentive'!C13</f>
        <v>13200</v>
      </c>
      <c r="E47" s="681">
        <f>D47/C47</f>
        <v>1.3155272074945186</v>
      </c>
      <c r="F47" s="1045">
        <f>'Demand Response Incentive'!E13</f>
        <v>15000</v>
      </c>
      <c r="G47" s="1045">
        <f>'Demand Response Incentive'!F13</f>
        <v>13200</v>
      </c>
      <c r="H47" s="682">
        <f>G47/F47</f>
        <v>0.88</v>
      </c>
      <c r="I47" s="1393"/>
      <c r="J47" s="99"/>
      <c r="K47" s="120"/>
      <c r="L47" s="45"/>
      <c r="M47" s="92"/>
      <c r="N47" s="12"/>
      <c r="O47" s="12"/>
      <c r="P47" s="12"/>
    </row>
    <row r="48" spans="1:28" s="5" customFormat="1" ht="13.5" thickBot="1">
      <c r="A48" s="1225" t="s">
        <v>33</v>
      </c>
      <c r="B48" s="1225"/>
      <c r="C48" s="1111">
        <f>SUM(C33:C42,C45:C47)</f>
        <v>36485.434699999998</v>
      </c>
      <c r="D48" s="1111">
        <f>SUM(D33:D42,D45:D47)</f>
        <v>33459.861588919375</v>
      </c>
      <c r="E48" s="1112">
        <f>D48/C48</f>
        <v>0.91707449463167223</v>
      </c>
      <c r="F48" s="1113">
        <f>SUM(F33:F42,F45:F47)</f>
        <v>66328.012527303712</v>
      </c>
      <c r="G48" s="1111">
        <f>SUM(G33:G42,G45:G47)</f>
        <v>32544.32099816847</v>
      </c>
      <c r="H48" s="1114">
        <f>G48/F48</f>
        <v>0.49065726166258494</v>
      </c>
      <c r="I48" s="1393"/>
      <c r="J48" s="100"/>
      <c r="K48" s="119"/>
      <c r="L48" s="37"/>
      <c r="M48" s="92"/>
      <c r="N48" s="12"/>
      <c r="O48" s="12"/>
      <c r="P48" s="12"/>
    </row>
    <row r="49" spans="1:18" s="5" customFormat="1">
      <c r="A49" s="975" t="s">
        <v>1280</v>
      </c>
      <c r="B49"/>
      <c r="C49"/>
      <c r="D49"/>
      <c r="E49" s="152"/>
      <c r="F49"/>
      <c r="G49"/>
      <c r="H49"/>
      <c r="I49" s="1365"/>
      <c r="J49" s="101"/>
      <c r="K49" s="116"/>
      <c r="L49" s="7"/>
      <c r="M49" s="92"/>
      <c r="N49" s="12"/>
      <c r="O49" s="12"/>
      <c r="P49" s="12"/>
    </row>
    <row r="50" spans="1:18" s="5" customFormat="1">
      <c r="A50"/>
      <c r="B50"/>
      <c r="C50"/>
      <c r="D50"/>
      <c r="E50"/>
      <c r="F50"/>
      <c r="G50"/>
      <c r="H50"/>
      <c r="I50" s="1365"/>
      <c r="J50" s="99"/>
      <c r="K50" s="119"/>
      <c r="L50" s="37"/>
      <c r="M50" s="93"/>
      <c r="N50" s="12"/>
      <c r="O50" s="12"/>
      <c r="P50" s="12"/>
    </row>
    <row r="51" spans="1:18" s="5" customFormat="1">
      <c r="A51" s="141"/>
      <c r="B51"/>
      <c r="C51"/>
      <c r="D51"/>
      <c r="E51"/>
      <c r="F51"/>
      <c r="G51"/>
      <c r="H51"/>
      <c r="I51" s="1365"/>
      <c r="J51" s="99"/>
      <c r="K51" s="125"/>
      <c r="L51" s="39"/>
      <c r="M51" s="92"/>
      <c r="N51" s="12"/>
      <c r="O51" s="12"/>
      <c r="P51" s="12"/>
    </row>
    <row r="52" spans="1:18" s="5" customFormat="1" ht="15">
      <c r="B52" s="8"/>
      <c r="C52" s="109"/>
      <c r="D52" s="97"/>
      <c r="E52" s="170"/>
      <c r="F52" s="110"/>
      <c r="G52" s="170"/>
      <c r="H52" s="136"/>
      <c r="I52" s="136"/>
      <c r="J52" s="169"/>
      <c r="K52" s="126"/>
      <c r="L52" s="41"/>
      <c r="M52" s="92"/>
      <c r="N52" s="12"/>
      <c r="O52" s="12"/>
      <c r="P52" s="12"/>
    </row>
    <row r="53" spans="1:18" s="5" customFormat="1">
      <c r="A53" s="1224" t="s">
        <v>35</v>
      </c>
      <c r="B53" s="1224"/>
      <c r="C53" s="1224"/>
      <c r="D53" s="1224"/>
      <c r="E53" s="1224"/>
      <c r="F53" s="170"/>
      <c r="G53" s="170"/>
      <c r="H53" s="107"/>
      <c r="I53" s="107"/>
      <c r="J53" s="170"/>
      <c r="K53" s="124"/>
      <c r="L53" s="50"/>
      <c r="M53" s="92"/>
      <c r="N53" s="12"/>
      <c r="O53" s="12"/>
      <c r="P53" s="12"/>
      <c r="Q53" s="12"/>
      <c r="R53" s="12"/>
    </row>
    <row r="54" spans="1:18" s="5" customFormat="1" ht="26.25" thickBot="1">
      <c r="A54" s="142" t="s">
        <v>36</v>
      </c>
      <c r="B54" s="142" t="s">
        <v>37</v>
      </c>
      <c r="C54" s="142" t="s">
        <v>38</v>
      </c>
      <c r="D54" s="142" t="s">
        <v>39</v>
      </c>
      <c r="E54" s="142" t="s">
        <v>40</v>
      </c>
      <c r="F54" s="687"/>
      <c r="G54" s="688"/>
      <c r="H54" s="689"/>
      <c r="I54" s="689"/>
      <c r="J54" s="689"/>
      <c r="K54" s="124"/>
      <c r="L54" s="50"/>
      <c r="M54" s="92"/>
      <c r="N54" s="12"/>
      <c r="O54" s="12"/>
      <c r="P54" s="12"/>
      <c r="Q54" s="12"/>
      <c r="R54" s="12"/>
    </row>
    <row r="55" spans="1:18" s="5" customFormat="1" ht="14.25" thickTop="1" thickBot="1">
      <c r="A55" s="513" t="s">
        <v>1111</v>
      </c>
      <c r="B55" s="685">
        <f>'Business EER - Standard'!A20</f>
        <v>0.05</v>
      </c>
      <c r="C55" s="685">
        <f>'Business EER - Standard'!B20</f>
        <v>2E-3</v>
      </c>
      <c r="D55" s="685">
        <f>'Business EER - Standard'!C20</f>
        <v>4.0000000000000001E-3</v>
      </c>
      <c r="E55" s="1179">
        <f>'Business EER - Standard'!D20</f>
        <v>0.96</v>
      </c>
      <c r="F55" s="37"/>
      <c r="G55" s="37"/>
      <c r="H55" s="37"/>
      <c r="I55" s="37"/>
      <c r="J55" s="37"/>
      <c r="K55" s="119"/>
      <c r="L55" s="37"/>
      <c r="M55" s="92"/>
      <c r="N55" s="12"/>
      <c r="O55" s="12"/>
      <c r="P55" s="12"/>
      <c r="Q55" s="12"/>
      <c r="R55" s="12"/>
    </row>
    <row r="56" spans="1:18" s="5" customFormat="1" ht="13.5" thickBot="1">
      <c r="A56" s="513" t="s">
        <v>1110</v>
      </c>
      <c r="B56" s="685">
        <f>'Business EER - Custom'!A20</f>
        <v>0.12</v>
      </c>
      <c r="C56" s="685">
        <f>'Business EER - Custom'!B20</f>
        <v>0.04</v>
      </c>
      <c r="D56" s="685">
        <f>'Business EER - Custom'!C20</f>
        <v>0</v>
      </c>
      <c r="E56" s="1179">
        <f>'Business EER - Custom'!D20</f>
        <v>0.92</v>
      </c>
      <c r="F56" s="37"/>
      <c r="G56" s="37"/>
      <c r="H56" s="37"/>
      <c r="I56" s="37"/>
      <c r="J56" s="37"/>
      <c r="K56" s="119"/>
      <c r="L56" s="37"/>
      <c r="M56" s="92"/>
      <c r="N56" s="12"/>
      <c r="O56" s="12"/>
      <c r="P56" s="12"/>
      <c r="Q56" s="12"/>
      <c r="R56" s="12"/>
    </row>
    <row r="57" spans="1:18" s="5" customFormat="1" ht="13.5" thickBot="1">
      <c r="A57" s="684" t="s">
        <v>18</v>
      </c>
      <c r="B57" s="1459" t="s">
        <v>160</v>
      </c>
      <c r="C57" s="1459"/>
      <c r="D57" s="1459"/>
      <c r="E57" s="1179">
        <v>1</v>
      </c>
      <c r="F57" s="37"/>
      <c r="G57" s="37"/>
      <c r="H57" s="37"/>
      <c r="I57" s="37"/>
      <c r="J57" s="37"/>
      <c r="K57" s="125"/>
      <c r="L57" s="39"/>
      <c r="M57" s="93"/>
      <c r="N57" s="12"/>
      <c r="O57" s="12"/>
      <c r="P57" s="12"/>
      <c r="Q57" s="12"/>
      <c r="R57" s="12"/>
    </row>
    <row r="58" spans="1:18" s="12" customFormat="1" ht="13.5" thickBot="1">
      <c r="A58" s="684" t="s">
        <v>20</v>
      </c>
      <c r="B58" s="1458" t="s">
        <v>1371</v>
      </c>
      <c r="C58" s="1458"/>
      <c r="D58" s="1458"/>
      <c r="E58" s="1458"/>
      <c r="F58" s="37"/>
      <c r="G58" s="37"/>
      <c r="H58" s="37"/>
      <c r="I58" s="37"/>
      <c r="J58" s="37"/>
      <c r="K58" s="127"/>
      <c r="L58" s="91"/>
      <c r="M58" s="92"/>
    </row>
    <row r="59" spans="1:18" s="12" customFormat="1" ht="15.75" thickBot="1">
      <c r="A59" s="684" t="s">
        <v>19</v>
      </c>
      <c r="B59" s="685">
        <f>'Small Bus. Lighting'!A21</f>
        <v>0.14000000000000001</v>
      </c>
      <c r="C59" s="685">
        <f>'Small Bus. Lighting'!B21</f>
        <v>2E-3</v>
      </c>
      <c r="D59" s="685">
        <f>'Small Bus. Lighting'!C21</f>
        <v>0.01</v>
      </c>
      <c r="E59" s="1179">
        <f>'Small Bus. Lighting'!D21</f>
        <v>0.872</v>
      </c>
      <c r="F59" s="37"/>
      <c r="G59" s="37"/>
      <c r="H59" s="37"/>
      <c r="I59" s="37"/>
      <c r="J59" s="37"/>
      <c r="K59" s="126"/>
      <c r="L59" s="41"/>
      <c r="M59" s="92"/>
    </row>
    <row r="60" spans="1:18" s="12" customFormat="1" ht="13.5" thickBot="1">
      <c r="A60" s="684" t="s">
        <v>23</v>
      </c>
      <c r="B60" s="685">
        <f>'Whole House Efficiency'!A20</f>
        <v>0.33</v>
      </c>
      <c r="C60" s="685">
        <f>'Whole House Efficiency'!B20</f>
        <v>0.02</v>
      </c>
      <c r="D60" s="685">
        <f>'Whole House Efficiency'!C20</f>
        <v>0.14000000000000001</v>
      </c>
      <c r="E60" s="1179">
        <f>'Whole House Efficiency'!D20</f>
        <v>0.82</v>
      </c>
      <c r="F60" s="37"/>
      <c r="G60" s="37"/>
      <c r="H60" s="37"/>
      <c r="I60" s="37"/>
      <c r="J60" s="37"/>
      <c r="K60" s="129"/>
      <c r="L60" s="93"/>
      <c r="M60" s="44"/>
      <c r="N60" s="9"/>
      <c r="O60" s="9"/>
      <c r="P60" s="9"/>
    </row>
    <row r="61" spans="1:18" s="12" customFormat="1" ht="13.5" thickBot="1">
      <c r="A61" s="1258" t="s">
        <v>1299</v>
      </c>
      <c r="B61" s="1459" t="s">
        <v>1153</v>
      </c>
      <c r="C61" s="1459"/>
      <c r="D61" s="1459"/>
      <c r="E61" s="1179">
        <f>'Income-Eligible Multi-Family'!D19</f>
        <v>1</v>
      </c>
      <c r="G61" s="37"/>
      <c r="H61" s="37"/>
      <c r="I61" s="37"/>
      <c r="J61" s="37"/>
      <c r="K61" s="128"/>
      <c r="L61" s="87"/>
      <c r="M61" s="92"/>
    </row>
    <row r="62" spans="1:18" s="12" customFormat="1" ht="13.5" customHeight="1" thickBot="1">
      <c r="A62" s="684" t="s">
        <v>24</v>
      </c>
      <c r="B62" s="685">
        <f>'Home Lighting Rebate'!B24</f>
        <v>0.16</v>
      </c>
      <c r="C62" s="685" t="str">
        <f>'Home Lighting Rebate'!C24</f>
        <v>N/A</v>
      </c>
      <c r="D62" s="685" t="str">
        <f>'Home Lighting Rebate'!D24</f>
        <v>N/A</v>
      </c>
      <c r="E62" s="1179">
        <f>'Home Lighting Rebate'!E24</f>
        <v>0.84</v>
      </c>
      <c r="F62" s="37"/>
      <c r="G62" s="93"/>
      <c r="H62" s="37"/>
      <c r="I62" s="37"/>
      <c r="J62" s="37"/>
      <c r="K62" s="130"/>
      <c r="L62" s="94"/>
      <c r="M62" s="37"/>
      <c r="N62" s="5"/>
      <c r="O62" s="5"/>
      <c r="P62" s="5"/>
    </row>
    <row r="63" spans="1:18" s="12" customFormat="1" ht="13.5" customHeight="1" thickBot="1">
      <c r="A63" s="684" t="s">
        <v>25</v>
      </c>
      <c r="B63" s="1459" t="s">
        <v>1372</v>
      </c>
      <c r="C63" s="1459"/>
      <c r="D63" s="1459"/>
      <c r="E63" s="1459"/>
      <c r="F63" s="37"/>
      <c r="G63" s="37"/>
      <c r="H63" s="37"/>
      <c r="I63" s="37"/>
      <c r="J63" s="37"/>
      <c r="K63" s="127"/>
      <c r="L63" s="91"/>
      <c r="M63" s="37"/>
      <c r="N63" s="5"/>
      <c r="O63" s="5"/>
      <c r="P63" s="5"/>
    </row>
    <row r="64" spans="1:18" s="12" customFormat="1" ht="13.5" customHeight="1" thickBot="1">
      <c r="A64" s="684" t="s">
        <v>26</v>
      </c>
      <c r="B64" s="1459" t="s">
        <v>1372</v>
      </c>
      <c r="C64" s="1459"/>
      <c r="D64" s="1459"/>
      <c r="E64" s="1459"/>
      <c r="F64" s="453"/>
      <c r="G64" s="37"/>
      <c r="H64" s="453"/>
      <c r="I64" s="1369"/>
      <c r="J64" s="438"/>
      <c r="K64" s="127"/>
      <c r="L64" s="91"/>
      <c r="M64" s="37"/>
      <c r="N64" s="5"/>
      <c r="O64" s="5"/>
      <c r="P64" s="5"/>
    </row>
    <row r="65" spans="1:18" s="12" customFormat="1" ht="13.5" thickBot="1">
      <c r="A65" s="1264" t="s">
        <v>1297</v>
      </c>
      <c r="B65" s="1459" t="s">
        <v>1371</v>
      </c>
      <c r="C65" s="1459"/>
      <c r="D65" s="1459"/>
      <c r="E65" s="1459"/>
      <c r="F65" s="134"/>
      <c r="G65" s="134"/>
      <c r="H65" s="134"/>
      <c r="I65" s="134"/>
      <c r="J65" s="134"/>
      <c r="K65" s="127"/>
      <c r="L65" s="91"/>
      <c r="M65" s="37"/>
      <c r="N65" s="5"/>
      <c r="O65" s="5"/>
      <c r="P65" s="5"/>
    </row>
    <row r="66" spans="1:18" s="12" customFormat="1" ht="15.75" thickBot="1">
      <c r="A66" s="1264" t="s">
        <v>1298</v>
      </c>
      <c r="B66" s="1459" t="s">
        <v>1371</v>
      </c>
      <c r="C66" s="1459"/>
      <c r="D66" s="1459"/>
      <c r="E66" s="1459"/>
      <c r="F66" s="37"/>
      <c r="G66" s="37"/>
      <c r="H66" s="90"/>
      <c r="I66" s="90"/>
      <c r="J66" s="90"/>
      <c r="K66" s="126"/>
      <c r="L66" s="41"/>
      <c r="M66" s="37"/>
      <c r="N66" s="5"/>
      <c r="O66" s="5"/>
      <c r="P66" s="5"/>
    </row>
    <row r="67" spans="1:18" s="12" customFormat="1" ht="13.5" thickBot="1">
      <c r="A67" s="684" t="s">
        <v>31</v>
      </c>
      <c r="B67" s="1471" t="s">
        <v>1372</v>
      </c>
      <c r="C67" s="1471"/>
      <c r="D67" s="1471"/>
      <c r="E67" s="1471"/>
      <c r="F67" s="37"/>
      <c r="G67" s="37"/>
      <c r="H67" s="136"/>
      <c r="I67" s="136"/>
      <c r="J67" s="169"/>
      <c r="K67" s="129"/>
      <c r="L67" s="93"/>
      <c r="M67" s="37"/>
      <c r="N67" s="5"/>
      <c r="O67" s="5"/>
      <c r="P67" s="5"/>
      <c r="Q67" s="5"/>
      <c r="R67" s="5"/>
    </row>
    <row r="68" spans="1:18" s="12" customFormat="1" ht="13.5" customHeight="1" thickBot="1">
      <c r="A68" s="684" t="s">
        <v>30</v>
      </c>
      <c r="B68" s="1472"/>
      <c r="C68" s="1472"/>
      <c r="D68" s="1472"/>
      <c r="E68" s="1472"/>
      <c r="F68" s="45"/>
      <c r="G68" s="37"/>
      <c r="H68" s="136"/>
      <c r="I68" s="136"/>
      <c r="J68" s="169"/>
      <c r="K68" s="128"/>
      <c r="L68" s="87"/>
      <c r="M68" s="37"/>
      <c r="N68" s="5"/>
      <c r="O68" s="5"/>
      <c r="P68" s="5"/>
      <c r="Q68" s="9"/>
      <c r="R68" s="9"/>
    </row>
    <row r="69" spans="1:18" s="12" customFormat="1" ht="13.5" thickBot="1">
      <c r="A69" s="686" t="s">
        <v>32</v>
      </c>
      <c r="B69" s="1473"/>
      <c r="C69" s="1473"/>
      <c r="D69" s="1473"/>
      <c r="E69" s="1473"/>
      <c r="F69" s="170"/>
      <c r="G69" s="110"/>
      <c r="H69" s="169"/>
      <c r="I69" s="169"/>
      <c r="J69" s="169"/>
      <c r="K69" s="130"/>
      <c r="L69" s="94"/>
      <c r="M69" s="37"/>
      <c r="N69" s="5"/>
      <c r="O69" s="5"/>
      <c r="P69" s="5"/>
      <c r="Q69" s="5"/>
      <c r="R69" s="5"/>
    </row>
    <row r="70" spans="1:18" s="12" customFormat="1" ht="26.25" customHeight="1">
      <c r="A70" s="161"/>
      <c r="B70" s="162"/>
      <c r="C70" s="163"/>
      <c r="D70" s="163"/>
      <c r="E70" s="163"/>
      <c r="F70" s="37"/>
      <c r="G70" s="37"/>
      <c r="H70" s="37"/>
      <c r="I70" s="37"/>
      <c r="J70" s="37"/>
      <c r="K70" s="126"/>
      <c r="L70" s="41"/>
      <c r="M70" s="37"/>
      <c r="N70" s="5"/>
      <c r="O70" s="5"/>
      <c r="P70" s="5"/>
      <c r="Q70" s="5"/>
      <c r="R70" s="5"/>
    </row>
    <row r="71" spans="1:18" s="12" customFormat="1">
      <c r="A71" s="5"/>
      <c r="B71" s="8"/>
      <c r="C71" s="37"/>
      <c r="D71" s="37"/>
      <c r="E71" s="37"/>
      <c r="F71" s="37"/>
      <c r="G71" s="37"/>
      <c r="H71" s="37"/>
      <c r="I71" s="37"/>
      <c r="J71" s="37"/>
      <c r="K71" s="128"/>
      <c r="L71" s="87"/>
      <c r="M71" s="37"/>
      <c r="N71" s="5"/>
      <c r="O71" s="5"/>
      <c r="P71" s="5"/>
      <c r="Q71" s="5"/>
      <c r="R71" s="5"/>
    </row>
    <row r="72" spans="1:18" s="9" customFormat="1">
      <c r="A72" s="453"/>
      <c r="B72" s="453"/>
      <c r="C72" s="453"/>
      <c r="D72" s="453"/>
      <c r="E72" s="453"/>
      <c r="F72" s="37"/>
      <c r="G72" s="37"/>
      <c r="H72" s="37"/>
      <c r="I72" s="37"/>
      <c r="J72" s="37"/>
      <c r="K72" s="131"/>
      <c r="L72" s="51"/>
      <c r="M72" s="37"/>
      <c r="N72" s="5"/>
      <c r="O72" s="5"/>
      <c r="P72" s="5"/>
      <c r="Q72" s="5"/>
      <c r="R72" s="5"/>
    </row>
    <row r="73" spans="1:18" s="5" customFormat="1">
      <c r="A73" s="1224" t="s">
        <v>1282</v>
      </c>
      <c r="B73" s="1224"/>
      <c r="C73" s="1224"/>
      <c r="D73" s="1224"/>
      <c r="E73" s="1224"/>
      <c r="F73" s="1224"/>
      <c r="G73" s="1224"/>
      <c r="H73" s="1224"/>
      <c r="I73" s="1366"/>
      <c r="J73" s="37"/>
      <c r="K73" s="119"/>
      <c r="L73" s="37"/>
      <c r="M73" s="37"/>
    </row>
    <row r="74" spans="1:18" s="5" customFormat="1" ht="26.25" thickBot="1">
      <c r="A74" s="1214" t="s">
        <v>9</v>
      </c>
      <c r="B74" s="1214" t="s">
        <v>10</v>
      </c>
      <c r="C74" s="1222" t="s">
        <v>42</v>
      </c>
      <c r="D74" s="144" t="s">
        <v>42</v>
      </c>
      <c r="E74" s="1222" t="s">
        <v>43</v>
      </c>
      <c r="F74" s="1222" t="s">
        <v>44</v>
      </c>
      <c r="G74" s="1222" t="s">
        <v>45</v>
      </c>
      <c r="H74" s="1222" t="s">
        <v>46</v>
      </c>
      <c r="I74" s="37"/>
      <c r="J74" s="37"/>
      <c r="K74" s="119"/>
      <c r="L74" s="37"/>
      <c r="M74" s="37"/>
    </row>
    <row r="75" spans="1:18" s="5" customFormat="1" ht="13.5" thickBot="1">
      <c r="A75" s="145"/>
      <c r="B75" s="146"/>
      <c r="C75" s="142" t="s">
        <v>47</v>
      </c>
      <c r="D75" s="1469" t="s">
        <v>48</v>
      </c>
      <c r="E75" s="1470"/>
      <c r="F75" s="1470"/>
      <c r="G75" s="1470"/>
      <c r="H75" s="1470"/>
      <c r="I75" s="37"/>
      <c r="J75" s="37"/>
      <c r="K75" s="119"/>
      <c r="L75" s="37"/>
      <c r="M75" s="37"/>
    </row>
    <row r="76" spans="1:18" s="1221" customFormat="1" ht="14.25" thickTop="1" thickBot="1">
      <c r="A76" s="1466" t="s">
        <v>17</v>
      </c>
      <c r="B76" s="1258" t="s">
        <v>1111</v>
      </c>
      <c r="C76" s="1228">
        <v>2.5707216363941647</v>
      </c>
      <c r="D76" s="1229">
        <v>1.4800846795949858</v>
      </c>
      <c r="E76" s="1363">
        <v>1.7137175222789027</v>
      </c>
      <c r="F76" s="1363">
        <v>2.5370310941750498</v>
      </c>
      <c r="G76" s="1363">
        <v>1.9327475213842635</v>
      </c>
      <c r="H76" s="1363">
        <v>0.71384718574437855</v>
      </c>
      <c r="I76" s="37"/>
      <c r="J76" s="37"/>
      <c r="K76" s="119"/>
      <c r="L76" s="37"/>
      <c r="M76" s="37"/>
    </row>
    <row r="77" spans="1:18" s="1221" customFormat="1" ht="13.5" thickBot="1">
      <c r="A77" s="1467"/>
      <c r="B77" s="1258" t="s">
        <v>1110</v>
      </c>
      <c r="C77" s="1228">
        <v>0.20381558125722163</v>
      </c>
      <c r="D77" s="1229">
        <v>1.0802663872645537</v>
      </c>
      <c r="E77" s="1363">
        <v>1.3886186786070764</v>
      </c>
      <c r="F77" s="1363">
        <v>1.47545420138258</v>
      </c>
      <c r="G77" s="1363">
        <v>2.1929040441085057</v>
      </c>
      <c r="H77" s="1363">
        <v>0.62624804477338802</v>
      </c>
      <c r="I77" s="37"/>
      <c r="J77" s="37"/>
      <c r="K77" s="119"/>
      <c r="L77" s="37"/>
      <c r="M77" s="37"/>
    </row>
    <row r="78" spans="1:18" s="1221" customFormat="1" ht="13.5" thickBot="1">
      <c r="A78" s="1467"/>
      <c r="B78" s="1258" t="s">
        <v>18</v>
      </c>
      <c r="C78" s="1228" t="s">
        <v>385</v>
      </c>
      <c r="D78" s="1229" t="s">
        <v>385</v>
      </c>
      <c r="E78" s="1363" t="s">
        <v>385</v>
      </c>
      <c r="F78" s="1363" t="s">
        <v>385</v>
      </c>
      <c r="G78" s="1363" t="s">
        <v>385</v>
      </c>
      <c r="H78" s="1363" t="s">
        <v>385</v>
      </c>
      <c r="I78" s="37"/>
      <c r="J78" s="37"/>
      <c r="K78" s="119"/>
      <c r="L78" s="37"/>
      <c r="M78" s="37"/>
    </row>
    <row r="79" spans="1:18" s="1221" customFormat="1" ht="13.5" thickBot="1">
      <c r="A79" s="1467"/>
      <c r="B79" s="1258" t="s">
        <v>20</v>
      </c>
      <c r="C79" s="1228" t="s">
        <v>385</v>
      </c>
      <c r="D79" s="1229" t="s">
        <v>385</v>
      </c>
      <c r="E79" s="1363" t="s">
        <v>385</v>
      </c>
      <c r="F79" s="1363" t="s">
        <v>385</v>
      </c>
      <c r="G79" s="1363" t="s">
        <v>385</v>
      </c>
      <c r="H79" s="1363" t="s">
        <v>385</v>
      </c>
      <c r="I79" s="37"/>
      <c r="J79" s="37"/>
      <c r="K79" s="119"/>
      <c r="L79" s="37"/>
      <c r="M79" s="37"/>
    </row>
    <row r="80" spans="1:18" s="1221" customFormat="1" ht="13.5" thickBot="1">
      <c r="A80" s="1467"/>
      <c r="B80" s="1258" t="s">
        <v>170</v>
      </c>
      <c r="C80" s="1228">
        <v>1.4476470149784633</v>
      </c>
      <c r="D80" s="1229">
        <v>0.74168351828189405</v>
      </c>
      <c r="E80" s="1363">
        <v>0.8503952030421279</v>
      </c>
      <c r="F80" s="1363">
        <v>0.86237191962229842</v>
      </c>
      <c r="G80" s="1363">
        <v>1.634246056148783</v>
      </c>
      <c r="H80" s="1363">
        <v>0.45915838495873479</v>
      </c>
      <c r="I80" s="37"/>
      <c r="J80" s="37"/>
      <c r="K80" s="119"/>
      <c r="L80" s="37"/>
      <c r="M80" s="37"/>
    </row>
    <row r="81" spans="1:18" s="1221" customFormat="1" ht="13.5" thickBot="1">
      <c r="A81" s="1467" t="s">
        <v>21</v>
      </c>
      <c r="B81" s="1258" t="s">
        <v>23</v>
      </c>
      <c r="C81" s="1228">
        <v>0.65300902779583925</v>
      </c>
      <c r="D81" s="1229">
        <v>0.87732152141127817</v>
      </c>
      <c r="E81" s="1228">
        <v>1.0898596345672398</v>
      </c>
      <c r="F81" s="1228">
        <v>1.3996964550818654</v>
      </c>
      <c r="G81" s="1228">
        <v>1.1480460568550075</v>
      </c>
      <c r="H81" s="1228">
        <v>0.6885055346864517</v>
      </c>
      <c r="I81" s="37"/>
      <c r="J81" s="37"/>
      <c r="K81" s="119"/>
      <c r="L81" s="37"/>
      <c r="M81" s="37"/>
    </row>
    <row r="82" spans="1:18" s="1221" customFormat="1" ht="13.5" thickBot="1">
      <c r="A82" s="1467"/>
      <c r="B82" s="1258" t="s">
        <v>1299</v>
      </c>
      <c r="C82" s="1228">
        <v>0.82371728862451854</v>
      </c>
      <c r="D82" s="1229">
        <v>0.85191281072592284</v>
      </c>
      <c r="E82" s="1228">
        <v>0.94949453197956146</v>
      </c>
      <c r="F82" s="1228">
        <v>0.85191281072592284</v>
      </c>
      <c r="G82" s="1228" t="s">
        <v>1283</v>
      </c>
      <c r="H82" s="1228">
        <v>0.35245353932613877</v>
      </c>
      <c r="I82" s="37"/>
      <c r="J82" s="37"/>
      <c r="K82" s="119"/>
      <c r="L82" s="37"/>
      <c r="M82" s="37"/>
    </row>
    <row r="83" spans="1:18" s="1221" customFormat="1" ht="13.5" thickBot="1">
      <c r="A83" s="1468"/>
      <c r="B83" s="1258" t="s">
        <v>1284</v>
      </c>
      <c r="C83" s="1228">
        <v>1.441605744482735</v>
      </c>
      <c r="D83" s="1229">
        <v>1.6899386489808932</v>
      </c>
      <c r="E83" s="1228">
        <v>1.9758995963286523</v>
      </c>
      <c r="F83" s="1228">
        <v>2.0473513888394423</v>
      </c>
      <c r="G83" s="1228">
        <v>4.2629941300990684</v>
      </c>
      <c r="H83" s="1228">
        <v>0.51028443325623785</v>
      </c>
      <c r="I83" s="37"/>
      <c r="J83" s="170"/>
      <c r="K83" s="119"/>
      <c r="L83" s="37"/>
      <c r="M83" s="37"/>
    </row>
    <row r="84" spans="1:18" s="1221" customFormat="1" ht="13.5" thickBot="1">
      <c r="A84" s="1474" t="s">
        <v>27</v>
      </c>
      <c r="B84" s="1258" t="s">
        <v>25</v>
      </c>
      <c r="C84" s="1228">
        <v>0.64520525576700061</v>
      </c>
      <c r="D84" s="1229">
        <v>0.59158542494863464</v>
      </c>
      <c r="E84" s="1228">
        <v>0.59158542494863464</v>
      </c>
      <c r="F84" s="1228">
        <v>0.59158542494863464</v>
      </c>
      <c r="G84" s="1228" t="s">
        <v>1283</v>
      </c>
      <c r="H84" s="1228">
        <v>0.33632782821722251</v>
      </c>
      <c r="I84" s="37"/>
      <c r="J84" s="37"/>
      <c r="K84" s="119"/>
      <c r="L84" s="37"/>
      <c r="M84" s="37"/>
    </row>
    <row r="85" spans="1:18" s="1221" customFormat="1" ht="13.5" thickBot="1">
      <c r="A85" s="1467"/>
      <c r="B85" s="1258" t="s">
        <v>26</v>
      </c>
      <c r="C85" s="1228">
        <v>2.2263834444140738</v>
      </c>
      <c r="D85" s="1229">
        <v>2.0643483231707287</v>
      </c>
      <c r="E85" s="1228">
        <v>2.0643483231707287</v>
      </c>
      <c r="F85" s="1228">
        <v>2.0643483231707287</v>
      </c>
      <c r="G85" s="1228" t="s">
        <v>1283</v>
      </c>
      <c r="H85" s="1228">
        <v>0.53916646300375581</v>
      </c>
      <c r="I85" s="37"/>
      <c r="J85" s="37"/>
      <c r="K85" s="119"/>
      <c r="L85" s="37"/>
      <c r="M85" s="37"/>
    </row>
    <row r="86" spans="1:18" s="1221" customFormat="1" ht="13.5" thickBot="1">
      <c r="A86" s="1467"/>
      <c r="B86" s="1258" t="s">
        <v>1297</v>
      </c>
      <c r="C86" s="1228" t="s">
        <v>385</v>
      </c>
      <c r="D86" s="1229" t="s">
        <v>385</v>
      </c>
      <c r="E86" s="1228" t="s">
        <v>385</v>
      </c>
      <c r="F86" s="1228" t="s">
        <v>385</v>
      </c>
      <c r="G86" s="1228" t="s">
        <v>385</v>
      </c>
      <c r="H86" s="1228" t="s">
        <v>385</v>
      </c>
      <c r="I86" s="37"/>
      <c r="J86" s="37"/>
      <c r="K86" s="119"/>
      <c r="L86" s="37"/>
      <c r="M86" s="170"/>
      <c r="N86" s="107"/>
      <c r="O86" s="107"/>
      <c r="P86" s="107"/>
    </row>
    <row r="87" spans="1:18" s="1221" customFormat="1" ht="13.5" thickBot="1">
      <c r="A87" s="1467"/>
      <c r="B87" s="1258" t="s">
        <v>1298</v>
      </c>
      <c r="C87" s="1228" t="s">
        <v>385</v>
      </c>
      <c r="D87" s="1229" t="s">
        <v>385</v>
      </c>
      <c r="E87" s="1228" t="s">
        <v>385</v>
      </c>
      <c r="F87" s="1228" t="s">
        <v>385</v>
      </c>
      <c r="G87" s="1228" t="s">
        <v>385</v>
      </c>
      <c r="H87" s="1228" t="s">
        <v>385</v>
      </c>
      <c r="I87" s="37"/>
      <c r="J87" s="37"/>
      <c r="K87" s="119"/>
      <c r="L87" s="37"/>
      <c r="M87" s="170"/>
      <c r="N87" s="107"/>
      <c r="O87" s="107"/>
      <c r="P87" s="107"/>
    </row>
    <row r="88" spans="1:18" s="1221" customFormat="1" ht="13.5" thickBot="1">
      <c r="A88" s="1475" t="s">
        <v>29</v>
      </c>
      <c r="B88" s="1258" t="s">
        <v>31</v>
      </c>
      <c r="C88" s="1228">
        <v>2.5093807070498078</v>
      </c>
      <c r="D88" s="1229">
        <v>2.0876738469168914</v>
      </c>
      <c r="E88" s="1228">
        <v>2.4233115740393094</v>
      </c>
      <c r="F88" s="1228">
        <v>2.8277194322817794</v>
      </c>
      <c r="G88" s="1228">
        <v>0.97085652845282289</v>
      </c>
      <c r="H88" s="1228">
        <v>1.9696699073884611</v>
      </c>
      <c r="I88" s="37"/>
      <c r="J88" s="37"/>
      <c r="K88" s="119"/>
      <c r="L88" s="37"/>
      <c r="M88" s="170"/>
      <c r="N88" s="107"/>
      <c r="O88" s="107"/>
      <c r="P88" s="107"/>
    </row>
    <row r="89" spans="1:18" s="1221" customFormat="1" ht="13.5" thickBot="1">
      <c r="A89" s="1475"/>
      <c r="B89" s="1258" t="s">
        <v>30</v>
      </c>
      <c r="C89" s="1228">
        <v>2.0435627988966245</v>
      </c>
      <c r="D89" s="1229">
        <v>1.625099646772999</v>
      </c>
      <c r="E89" s="1228">
        <v>1.8868804990393921</v>
      </c>
      <c r="F89" s="1228">
        <v>2.064386801040937</v>
      </c>
      <c r="G89" s="1228">
        <v>1.2088171481657524</v>
      </c>
      <c r="H89" s="1228">
        <v>1.3895649456312966</v>
      </c>
      <c r="I89" s="37"/>
      <c r="J89" s="37"/>
      <c r="K89" s="119"/>
      <c r="L89" s="37"/>
      <c r="M89" s="170"/>
      <c r="N89" s="107"/>
      <c r="O89" s="107"/>
      <c r="P89" s="107"/>
    </row>
    <row r="90" spans="1:18" s="1221" customFormat="1" ht="13.5" thickBot="1">
      <c r="A90" s="1476"/>
      <c r="B90" s="1259" t="s">
        <v>32</v>
      </c>
      <c r="C90" s="1234">
        <v>9.7382449404915388</v>
      </c>
      <c r="D90" s="1230">
        <v>13.556550869413805</v>
      </c>
      <c r="E90" s="1231">
        <v>13.556550869413805</v>
      </c>
      <c r="F90" s="1231">
        <v>3.0189878116481399</v>
      </c>
      <c r="G90" s="1231">
        <v>433.33333333333331</v>
      </c>
      <c r="H90" s="1231">
        <v>3.0189878116481399</v>
      </c>
      <c r="I90" s="37"/>
      <c r="J90" s="37"/>
      <c r="K90" s="119"/>
      <c r="L90" s="37"/>
      <c r="M90" s="687"/>
      <c r="N90" s="168"/>
      <c r="O90" s="168"/>
      <c r="P90" s="168"/>
    </row>
    <row r="91" spans="1:18" s="1221" customFormat="1" ht="13.5" customHeight="1">
      <c r="A91" s="1232" t="s">
        <v>54</v>
      </c>
      <c r="B91" s="137"/>
      <c r="C91" s="1233"/>
      <c r="D91" s="137"/>
      <c r="E91" s="137"/>
      <c r="F91" s="137"/>
      <c r="G91" s="137"/>
      <c r="H91" s="37"/>
      <c r="I91" s="37"/>
      <c r="J91" s="37"/>
      <c r="K91" s="119"/>
      <c r="L91" s="37"/>
      <c r="M91" s="170"/>
      <c r="N91" s="107"/>
      <c r="O91" s="107"/>
      <c r="P91" s="107"/>
    </row>
    <row r="92" spans="1:18" s="1221" customFormat="1">
      <c r="A92" s="1273" t="s">
        <v>1285</v>
      </c>
      <c r="B92" s="1226"/>
      <c r="C92" s="1226"/>
      <c r="D92" s="1226"/>
      <c r="E92" s="1226"/>
      <c r="F92" s="1226"/>
      <c r="G92" s="1226"/>
      <c r="H92" s="1226"/>
      <c r="I92" s="1226"/>
      <c r="J92" s="37"/>
      <c r="K92" s="119"/>
      <c r="L92" s="37"/>
      <c r="M92" s="170"/>
      <c r="N92" s="107"/>
      <c r="O92" s="107"/>
      <c r="P92" s="107"/>
      <c r="Q92" s="107"/>
      <c r="R92" s="107"/>
    </row>
    <row r="93" spans="1:18" s="1221" customFormat="1">
      <c r="A93" s="1217" t="s">
        <v>55</v>
      </c>
      <c r="B93" s="137"/>
      <c r="C93" s="137"/>
      <c r="D93" s="137"/>
      <c r="E93" s="137"/>
      <c r="F93" s="137"/>
      <c r="G93" s="137"/>
      <c r="H93" s="37"/>
      <c r="I93" s="37"/>
      <c r="J93" s="37"/>
      <c r="K93" s="119"/>
      <c r="L93" s="37"/>
      <c r="M93" s="170"/>
      <c r="N93" s="107"/>
      <c r="O93" s="107"/>
      <c r="P93" s="107"/>
      <c r="Q93" s="107"/>
      <c r="R93" s="107"/>
    </row>
    <row r="94" spans="1:18" s="1221" customFormat="1">
      <c r="A94" s="1217"/>
      <c r="B94" s="137"/>
      <c r="C94" s="137"/>
      <c r="D94" s="137"/>
      <c r="E94" s="137"/>
      <c r="F94" s="137"/>
      <c r="G94" s="137"/>
      <c r="H94" s="37"/>
      <c r="I94" s="37"/>
      <c r="J94" s="37"/>
      <c r="K94" s="119"/>
      <c r="L94" s="37"/>
      <c r="M94" s="37"/>
      <c r="Q94" s="107"/>
      <c r="R94" s="107"/>
    </row>
    <row r="95" spans="1:18" s="1221" customFormat="1">
      <c r="A95" s="1217"/>
      <c r="B95" s="137"/>
      <c r="C95" s="137"/>
      <c r="D95" s="137"/>
      <c r="E95" s="137"/>
      <c r="F95" s="137"/>
      <c r="G95" s="137"/>
      <c r="H95" s="37"/>
      <c r="I95" s="37"/>
      <c r="J95" s="37"/>
      <c r="K95" s="119"/>
      <c r="L95" s="37"/>
      <c r="M95" s="37"/>
      <c r="Q95" s="107"/>
      <c r="R95" s="107"/>
    </row>
    <row r="96" spans="1:18" s="1221" customFormat="1">
      <c r="B96" s="111"/>
      <c r="C96" s="111"/>
      <c r="D96" s="111"/>
      <c r="E96" s="97"/>
      <c r="F96" s="97"/>
      <c r="G96" s="97"/>
      <c r="H96" s="37"/>
      <c r="I96" s="37"/>
      <c r="J96" s="37"/>
      <c r="K96" s="119"/>
      <c r="L96" s="37"/>
      <c r="M96" s="37"/>
      <c r="Q96" s="168"/>
      <c r="R96" s="168"/>
    </row>
    <row r="97" spans="1:18" s="107" customFormat="1">
      <c r="A97" s="1224" t="s">
        <v>1286</v>
      </c>
      <c r="B97" s="1224"/>
      <c r="C97" s="1224"/>
      <c r="D97" s="1224"/>
      <c r="E97" s="1224"/>
      <c r="F97" s="1224"/>
      <c r="G97" s="1224"/>
      <c r="H97" s="37"/>
      <c r="I97" s="37"/>
      <c r="J97" s="37"/>
      <c r="K97" s="132"/>
      <c r="L97" s="170"/>
      <c r="M97" s="37"/>
      <c r="N97" s="1221"/>
      <c r="O97" s="1221"/>
      <c r="P97" s="1221"/>
    </row>
    <row r="98" spans="1:18" s="107" customFormat="1" ht="26.25" thickBot="1">
      <c r="A98" s="1214" t="s">
        <v>9</v>
      </c>
      <c r="B98" s="1214" t="s">
        <v>10</v>
      </c>
      <c r="C98" s="1222" t="s">
        <v>42</v>
      </c>
      <c r="D98" s="144" t="s">
        <v>42</v>
      </c>
      <c r="E98" s="1222" t="s">
        <v>43</v>
      </c>
      <c r="F98" s="1222" t="s">
        <v>44</v>
      </c>
      <c r="G98" s="1222" t="s">
        <v>45</v>
      </c>
      <c r="H98" s="1222" t="s">
        <v>46</v>
      </c>
      <c r="I98" s="37"/>
      <c r="J98" s="37"/>
      <c r="K98" s="132"/>
      <c r="L98" s="170"/>
      <c r="M98" s="37"/>
      <c r="N98" s="1221"/>
      <c r="O98" s="1221"/>
      <c r="P98" s="1221"/>
    </row>
    <row r="99" spans="1:18" s="107" customFormat="1" ht="13.5" thickBot="1">
      <c r="A99" s="145"/>
      <c r="B99" s="146"/>
      <c r="C99" s="142" t="s">
        <v>47</v>
      </c>
      <c r="D99" s="1469" t="s">
        <v>48</v>
      </c>
      <c r="E99" s="1470"/>
      <c r="F99" s="1470"/>
      <c r="G99" s="1470"/>
      <c r="H99" s="1470"/>
      <c r="I99" s="37"/>
      <c r="J99" s="37"/>
      <c r="K99" s="132"/>
      <c r="L99" s="170"/>
      <c r="M99" s="37"/>
      <c r="N99" s="1221"/>
      <c r="O99" s="1221"/>
      <c r="P99" s="1221"/>
    </row>
    <row r="100" spans="1:18" s="107" customFormat="1" ht="14.25" thickTop="1" thickBot="1">
      <c r="A100" s="1466" t="s">
        <v>17</v>
      </c>
      <c r="B100" s="1258" t="s">
        <v>1111</v>
      </c>
      <c r="C100" s="1228">
        <v>2.5707216363941647</v>
      </c>
      <c r="D100" s="1229">
        <v>1.4800846795949858</v>
      </c>
      <c r="E100" s="1363">
        <v>1.7137175222789027</v>
      </c>
      <c r="F100" s="1363">
        <v>2.5370310941750498</v>
      </c>
      <c r="G100" s="1363">
        <v>1.9327475213842635</v>
      </c>
      <c r="H100" s="1363">
        <v>0.71384718574437855</v>
      </c>
      <c r="I100" s="37"/>
      <c r="J100" s="37"/>
      <c r="K100" s="132"/>
      <c r="L100" s="170"/>
      <c r="M100" s="37"/>
      <c r="N100" s="1221"/>
      <c r="O100" s="1221"/>
      <c r="P100" s="1221"/>
      <c r="Q100" s="1221"/>
      <c r="R100" s="1221"/>
    </row>
    <row r="101" spans="1:18" s="168" customFormat="1" ht="13.5" thickBot="1">
      <c r="A101" s="1467"/>
      <c r="B101" s="1258" t="s">
        <v>1110</v>
      </c>
      <c r="C101" s="1228">
        <v>0.20381558125722163</v>
      </c>
      <c r="D101" s="1229">
        <v>1.0802663872645537</v>
      </c>
      <c r="E101" s="1363">
        <v>1.3886186786070764</v>
      </c>
      <c r="F101" s="1363">
        <v>1.47545420138258</v>
      </c>
      <c r="G101" s="1363">
        <v>2.1929040441085057</v>
      </c>
      <c r="H101" s="1363">
        <v>0.62624804477338802</v>
      </c>
      <c r="I101" s="37"/>
      <c r="J101" s="37"/>
      <c r="K101" s="690"/>
      <c r="L101" s="687"/>
      <c r="M101" s="37"/>
      <c r="N101" s="1221"/>
      <c r="O101" s="1221"/>
      <c r="P101" s="1221"/>
      <c r="Q101" s="1221"/>
      <c r="R101" s="1221"/>
    </row>
    <row r="102" spans="1:18" s="107" customFormat="1" ht="13.5" thickBot="1">
      <c r="A102" s="1467"/>
      <c r="B102" s="1258" t="s">
        <v>18</v>
      </c>
      <c r="C102" s="1228" t="s">
        <v>385</v>
      </c>
      <c r="D102" s="1229" t="s">
        <v>385</v>
      </c>
      <c r="E102" s="1363" t="s">
        <v>385</v>
      </c>
      <c r="F102" s="1363" t="s">
        <v>385</v>
      </c>
      <c r="G102" s="1363" t="s">
        <v>385</v>
      </c>
      <c r="H102" s="1363" t="s">
        <v>385</v>
      </c>
      <c r="I102" s="37"/>
      <c r="J102" s="37"/>
      <c r="K102" s="132"/>
      <c r="L102" s="170"/>
      <c r="M102" s="37"/>
      <c r="N102" s="1221"/>
      <c r="O102" s="1221"/>
      <c r="P102" s="1221"/>
      <c r="Q102" s="1221"/>
      <c r="R102" s="1221"/>
    </row>
    <row r="103" spans="1:18" s="107" customFormat="1" ht="13.5" thickBot="1">
      <c r="A103" s="1467"/>
      <c r="B103" s="1258" t="s">
        <v>20</v>
      </c>
      <c r="C103" s="1228" t="s">
        <v>385</v>
      </c>
      <c r="D103" s="1229" t="s">
        <v>385</v>
      </c>
      <c r="E103" s="1363" t="s">
        <v>385</v>
      </c>
      <c r="F103" s="1363" t="s">
        <v>385</v>
      </c>
      <c r="G103" s="1363" t="s">
        <v>385</v>
      </c>
      <c r="H103" s="1363" t="s">
        <v>385</v>
      </c>
      <c r="I103" s="37"/>
      <c r="J103" s="37"/>
      <c r="K103" s="132"/>
      <c r="L103" s="170"/>
      <c r="M103" s="37"/>
      <c r="N103" s="1221"/>
      <c r="O103" s="1221"/>
      <c r="P103" s="1221"/>
      <c r="Q103" s="1221"/>
      <c r="R103" s="1221"/>
    </row>
    <row r="104" spans="1:18" s="107" customFormat="1" ht="13.5" thickBot="1">
      <c r="A104" s="1467"/>
      <c r="B104" s="1258" t="s">
        <v>170</v>
      </c>
      <c r="C104" s="1228">
        <v>1.4476470149784633</v>
      </c>
      <c r="D104" s="1229">
        <v>0.74168351828189405</v>
      </c>
      <c r="E104" s="1363">
        <v>0.8503952030421279</v>
      </c>
      <c r="F104" s="1363">
        <v>0.86237191962229842</v>
      </c>
      <c r="G104" s="1363">
        <v>1.634246056148783</v>
      </c>
      <c r="H104" s="1363">
        <v>0.45915838495873479</v>
      </c>
      <c r="I104" s="37"/>
      <c r="J104" s="37"/>
      <c r="K104" s="132"/>
      <c r="L104" s="170"/>
      <c r="M104" s="37"/>
      <c r="N104" s="1221"/>
      <c r="O104" s="1221"/>
      <c r="P104" s="1221"/>
      <c r="Q104" s="1221"/>
      <c r="R104" s="1221"/>
    </row>
    <row r="105" spans="1:18" s="1221" customFormat="1" ht="13.5" thickBot="1">
      <c r="A105" s="1467" t="s">
        <v>21</v>
      </c>
      <c r="B105" s="1258" t="s">
        <v>23</v>
      </c>
      <c r="C105" s="1228">
        <v>0.65300902779583925</v>
      </c>
      <c r="D105" s="1229">
        <v>0.87732152141127817</v>
      </c>
      <c r="E105" s="1228">
        <v>1.0898596345672398</v>
      </c>
      <c r="F105" s="1228">
        <v>1.3996964550818654</v>
      </c>
      <c r="G105" s="1228">
        <v>1.1480460568550075</v>
      </c>
      <c r="H105" s="1228">
        <v>0.6885055346864517</v>
      </c>
      <c r="I105" s="37"/>
      <c r="J105" s="170"/>
      <c r="K105" s="119"/>
      <c r="L105" s="37"/>
      <c r="M105" s="37"/>
    </row>
    <row r="106" spans="1:18" s="1221" customFormat="1" ht="13.5" thickBot="1">
      <c r="A106" s="1467"/>
      <c r="B106" s="1258" t="s">
        <v>1299</v>
      </c>
      <c r="C106" s="1228">
        <v>0.82371728862451854</v>
      </c>
      <c r="D106" s="1229">
        <v>0.85191281072592284</v>
      </c>
      <c r="E106" s="1228">
        <v>0.94949453197956146</v>
      </c>
      <c r="F106" s="1228">
        <v>0.85191281072592284</v>
      </c>
      <c r="G106" s="1228" t="s">
        <v>1283</v>
      </c>
      <c r="H106" s="1228">
        <v>0.35245353932613877</v>
      </c>
      <c r="I106" s="37"/>
      <c r="J106" s="37"/>
      <c r="K106" s="119"/>
      <c r="L106" s="37"/>
      <c r="M106" s="37"/>
    </row>
    <row r="107" spans="1:18" s="1221" customFormat="1" ht="13.5" thickBot="1">
      <c r="A107" s="1468"/>
      <c r="B107" s="1258" t="s">
        <v>1284</v>
      </c>
      <c r="C107" s="1228">
        <v>1.441605744482735</v>
      </c>
      <c r="D107" s="1229">
        <v>1.6899386489808932</v>
      </c>
      <c r="E107" s="1228">
        <v>1.9758995963286523</v>
      </c>
      <c r="F107" s="1228">
        <v>2.0473513888394423</v>
      </c>
      <c r="G107" s="1228">
        <v>4.2629941300990684</v>
      </c>
      <c r="H107" s="1228">
        <v>0.51028443325623785</v>
      </c>
      <c r="I107" s="37"/>
      <c r="J107" s="37"/>
      <c r="K107" s="119"/>
      <c r="L107" s="37"/>
      <c r="M107" s="37"/>
    </row>
    <row r="108" spans="1:18" s="1221" customFormat="1" ht="13.5" thickBot="1">
      <c r="A108" s="1474" t="s">
        <v>27</v>
      </c>
      <c r="B108" s="1258" t="s">
        <v>25</v>
      </c>
      <c r="C108" s="1228">
        <v>0.64520525576700061</v>
      </c>
      <c r="D108" s="1229">
        <v>0.59158542494863464</v>
      </c>
      <c r="E108" s="1228">
        <v>0.59158542494863464</v>
      </c>
      <c r="F108" s="1228">
        <v>0.59158542494863464</v>
      </c>
      <c r="G108" s="1228" t="s">
        <v>1283</v>
      </c>
      <c r="H108" s="1228">
        <v>0.33632782821722251</v>
      </c>
      <c r="I108" s="37"/>
      <c r="J108" s="37"/>
      <c r="K108" s="119"/>
      <c r="L108" s="37"/>
      <c r="M108" s="37"/>
    </row>
    <row r="109" spans="1:18" s="1221" customFormat="1" ht="13.5" thickBot="1">
      <c r="A109" s="1467"/>
      <c r="B109" s="1258" t="s">
        <v>26</v>
      </c>
      <c r="C109" s="1228">
        <v>2.2263834444140738</v>
      </c>
      <c r="D109" s="1229">
        <v>2.0643483231707287</v>
      </c>
      <c r="E109" s="1228">
        <v>2.0643483231707287</v>
      </c>
      <c r="F109" s="1228">
        <v>2.0643483231707287</v>
      </c>
      <c r="G109" s="1228" t="s">
        <v>1283</v>
      </c>
      <c r="H109" s="1228">
        <v>0.53916646300375581</v>
      </c>
      <c r="I109" s="37"/>
      <c r="J109" s="37"/>
      <c r="K109" s="119"/>
      <c r="L109" s="37"/>
      <c r="M109" s="37"/>
    </row>
    <row r="110" spans="1:18" s="1221" customFormat="1" ht="13.5" thickBot="1">
      <c r="A110" s="1467"/>
      <c r="B110" s="1258" t="s">
        <v>1297</v>
      </c>
      <c r="C110" s="1228" t="s">
        <v>385</v>
      </c>
      <c r="D110" s="1229" t="s">
        <v>385</v>
      </c>
      <c r="E110" s="1228" t="s">
        <v>385</v>
      </c>
      <c r="F110" s="1228" t="s">
        <v>385</v>
      </c>
      <c r="G110" s="1228" t="s">
        <v>385</v>
      </c>
      <c r="H110" s="1228" t="s">
        <v>385</v>
      </c>
      <c r="I110" s="37"/>
      <c r="J110" s="37"/>
      <c r="K110" s="119"/>
      <c r="L110" s="37"/>
      <c r="M110" s="37"/>
    </row>
    <row r="111" spans="1:18" s="1221" customFormat="1" ht="13.5" thickBot="1">
      <c r="A111" s="1467"/>
      <c r="B111" s="1258" t="s">
        <v>1298</v>
      </c>
      <c r="C111" s="1228" t="s">
        <v>385</v>
      </c>
      <c r="D111" s="1229" t="s">
        <v>385</v>
      </c>
      <c r="E111" s="1228" t="s">
        <v>385</v>
      </c>
      <c r="F111" s="1228" t="s">
        <v>385</v>
      </c>
      <c r="G111" s="1228" t="s">
        <v>385</v>
      </c>
      <c r="H111" s="1228" t="s">
        <v>385</v>
      </c>
      <c r="I111" s="37"/>
      <c r="J111" s="37"/>
      <c r="K111" s="119"/>
      <c r="L111" s="37"/>
      <c r="M111" s="37"/>
    </row>
    <row r="112" spans="1:18" s="1221" customFormat="1" ht="13.5" thickBot="1">
      <c r="A112" s="1475" t="s">
        <v>29</v>
      </c>
      <c r="B112" s="1258" t="s">
        <v>31</v>
      </c>
      <c r="C112" s="1228">
        <v>2.5093807070498078</v>
      </c>
      <c r="D112" s="1229">
        <v>2.0876738469168914</v>
      </c>
      <c r="E112" s="1228">
        <v>2.4233115740393094</v>
      </c>
      <c r="F112" s="1228">
        <v>2.8277194322817794</v>
      </c>
      <c r="G112" s="1228">
        <v>0.97085652845282289</v>
      </c>
      <c r="H112" s="1228">
        <v>1.9696699073884611</v>
      </c>
      <c r="I112" s="37"/>
      <c r="J112" s="37"/>
      <c r="K112" s="119"/>
      <c r="L112" s="37"/>
      <c r="M112" s="37"/>
    </row>
    <row r="113" spans="1:13" s="1221" customFormat="1" ht="13.5" thickBot="1">
      <c r="A113" s="1475"/>
      <c r="B113" s="1258" t="s">
        <v>30</v>
      </c>
      <c r="C113" s="1228">
        <v>2.0435627988966245</v>
      </c>
      <c r="D113" s="1229">
        <v>1.625099646772999</v>
      </c>
      <c r="E113" s="1228">
        <v>1.8868804990393921</v>
      </c>
      <c r="F113" s="1228">
        <v>2.064386801040937</v>
      </c>
      <c r="G113" s="1228">
        <v>1.2088171481657524</v>
      </c>
      <c r="H113" s="1228">
        <v>1.3895649456312966</v>
      </c>
      <c r="I113" s="37"/>
      <c r="J113" s="37"/>
      <c r="K113" s="119"/>
      <c r="L113" s="37"/>
      <c r="M113" s="37"/>
    </row>
    <row r="114" spans="1:13" s="1221" customFormat="1" ht="13.5" thickBot="1">
      <c r="A114" s="1476"/>
      <c r="B114" s="1259" t="s">
        <v>32</v>
      </c>
      <c r="C114" s="1234">
        <v>9.7382449404915388</v>
      </c>
      <c r="D114" s="1230">
        <v>13.556550869413805</v>
      </c>
      <c r="E114" s="1231">
        <v>13.556550869413805</v>
      </c>
      <c r="F114" s="1231">
        <v>3.0189878116481399</v>
      </c>
      <c r="G114" s="1231">
        <v>433.33333333333331</v>
      </c>
      <c r="H114" s="1231">
        <v>3.0189878116481399</v>
      </c>
      <c r="I114" s="37"/>
      <c r="J114" s="37"/>
      <c r="K114" s="119"/>
      <c r="L114" s="37"/>
      <c r="M114" s="37"/>
    </row>
    <row r="115" spans="1:13" s="1221" customFormat="1">
      <c r="A115" s="1217" t="s">
        <v>54</v>
      </c>
      <c r="B115" s="98"/>
      <c r="C115" s="98"/>
      <c r="D115" s="37"/>
      <c r="E115" s="37"/>
      <c r="F115" s="37"/>
      <c r="G115" s="37"/>
      <c r="H115" s="37"/>
      <c r="I115" s="37"/>
      <c r="J115" s="37"/>
      <c r="K115" s="119"/>
      <c r="L115" s="37"/>
      <c r="M115" s="37"/>
    </row>
    <row r="116" spans="1:13" s="1221" customFormat="1" ht="12.75" customHeight="1">
      <c r="A116" s="1226" t="s">
        <v>1285</v>
      </c>
      <c r="B116" s="1226"/>
      <c r="C116" s="1226"/>
      <c r="D116" s="1226"/>
      <c r="E116" s="1226"/>
      <c r="F116" s="1226"/>
      <c r="G116" s="1226"/>
      <c r="H116" s="1226"/>
      <c r="I116" s="1226"/>
      <c r="J116" s="37"/>
      <c r="K116" s="119"/>
      <c r="L116" s="37"/>
      <c r="M116" s="37"/>
    </row>
    <row r="117" spans="1:13" s="1221" customFormat="1">
      <c r="A117" s="1217" t="s">
        <v>56</v>
      </c>
      <c r="B117" s="98"/>
      <c r="C117" s="98"/>
      <c r="D117" s="37"/>
      <c r="E117" s="37"/>
      <c r="F117" s="37"/>
      <c r="G117" s="37"/>
      <c r="H117" s="37"/>
      <c r="I117" s="37"/>
      <c r="J117" s="37"/>
      <c r="K117" s="119"/>
      <c r="L117" s="37"/>
      <c r="M117" s="37"/>
    </row>
    <row r="118" spans="1:13" s="1221" customFormat="1">
      <c r="A118" s="1217"/>
      <c r="B118" s="98"/>
      <c r="C118" s="98"/>
      <c r="D118" s="37"/>
      <c r="E118" s="37"/>
      <c r="F118" s="37"/>
      <c r="G118" s="37"/>
      <c r="H118" s="37"/>
      <c r="I118" s="37"/>
      <c r="J118" s="37"/>
      <c r="K118" s="119"/>
      <c r="L118" s="37"/>
      <c r="M118" s="37"/>
    </row>
    <row r="119" spans="1:13" s="1221" customFormat="1">
      <c r="B119" s="8"/>
      <c r="C119" s="37"/>
      <c r="D119" s="37"/>
      <c r="E119" s="37"/>
      <c r="F119" s="37"/>
      <c r="G119" s="37"/>
      <c r="H119" s="37"/>
      <c r="I119" s="37"/>
      <c r="J119" s="37"/>
      <c r="K119" s="119"/>
      <c r="L119" s="37"/>
      <c r="M119" s="37"/>
    </row>
    <row r="120" spans="1:13" s="1221" customFormat="1">
      <c r="A120" s="53"/>
      <c r="B120" s="8"/>
      <c r="C120" s="37"/>
      <c r="D120" s="37"/>
      <c r="E120" s="37"/>
      <c r="F120" s="37"/>
      <c r="G120" s="37"/>
      <c r="H120" s="37"/>
      <c r="I120" s="37"/>
      <c r="J120" s="37"/>
      <c r="K120" s="119"/>
      <c r="L120" s="37"/>
      <c r="M120" s="37"/>
    </row>
    <row r="121" spans="1:13" s="1221" customFormat="1">
      <c r="A121" s="1224" t="s">
        <v>1287</v>
      </c>
      <c r="B121" s="1224"/>
      <c r="C121" s="1224"/>
      <c r="D121" s="1224"/>
      <c r="E121" s="1224"/>
      <c r="F121" s="1224"/>
      <c r="G121" s="37"/>
      <c r="H121" s="37"/>
      <c r="I121" s="37"/>
      <c r="J121" s="37"/>
      <c r="K121" s="119"/>
      <c r="L121" s="37"/>
      <c r="M121" s="37"/>
    </row>
    <row r="122" spans="1:13" s="1221" customFormat="1" ht="26.25" thickBot="1">
      <c r="A122" s="142"/>
      <c r="B122" s="142" t="s">
        <v>42</v>
      </c>
      <c r="C122" s="142" t="s">
        <v>43</v>
      </c>
      <c r="D122" s="142" t="s">
        <v>44</v>
      </c>
      <c r="E122" s="142" t="s">
        <v>45</v>
      </c>
      <c r="F122" s="142" t="s">
        <v>46</v>
      </c>
      <c r="G122" s="37"/>
      <c r="H122" s="37"/>
      <c r="I122" s="37"/>
      <c r="J122" s="37"/>
      <c r="K122" s="119"/>
      <c r="L122" s="37"/>
      <c r="M122" s="37"/>
    </row>
    <row r="123" spans="1:13" s="1221" customFormat="1" ht="14.25" thickTop="1" thickBot="1">
      <c r="A123" s="147" t="s">
        <v>57</v>
      </c>
      <c r="B123" s="1363">
        <v>1.4173019926614694</v>
      </c>
      <c r="C123" s="1363">
        <v>1.6462910496497563</v>
      </c>
      <c r="D123" s="1363">
        <v>2.0175473662322321</v>
      </c>
      <c r="E123" s="1363">
        <v>2.1013190504705621</v>
      </c>
      <c r="F123" s="1363">
        <v>0.72817915991497073</v>
      </c>
      <c r="G123" s="37"/>
      <c r="H123" s="37"/>
      <c r="I123" s="37"/>
      <c r="J123" s="37"/>
      <c r="K123" s="119"/>
      <c r="L123" s="37"/>
      <c r="M123" s="37"/>
    </row>
    <row r="124" spans="1:13" s="1221" customFormat="1" ht="13.5" thickBot="1">
      <c r="A124" s="147" t="s">
        <v>58</v>
      </c>
      <c r="B124" s="1363">
        <v>1.3481669755013088</v>
      </c>
      <c r="C124" s="1363">
        <v>1.5858142197738179</v>
      </c>
      <c r="D124" s="1363">
        <v>2.0781286608820899</v>
      </c>
      <c r="E124" s="1363">
        <v>2.0832705473364102</v>
      </c>
      <c r="F124" s="1363">
        <v>0.65328739756874599</v>
      </c>
      <c r="G124" s="37"/>
      <c r="H124" s="37"/>
      <c r="I124" s="37"/>
      <c r="J124" s="37"/>
      <c r="K124" s="119"/>
      <c r="L124" s="37"/>
      <c r="M124" s="37"/>
    </row>
    <row r="125" spans="1:13" s="1221" customFormat="1" ht="13.5" thickBot="1">
      <c r="A125" s="148" t="s">
        <v>59</v>
      </c>
      <c r="B125" s="1363">
        <v>1.1989378958175312</v>
      </c>
      <c r="C125" s="1363">
        <v>1.4371136176316337</v>
      </c>
      <c r="D125" s="1363">
        <v>1.6179750860545534</v>
      </c>
      <c r="E125" s="1363">
        <v>2.6240133637324279</v>
      </c>
      <c r="F125" s="1363">
        <v>0.54649597459464572</v>
      </c>
      <c r="G125" s="37"/>
      <c r="H125" s="37"/>
      <c r="I125" s="37"/>
      <c r="J125" s="37"/>
      <c r="K125" s="119"/>
      <c r="L125" s="37"/>
      <c r="M125" s="37"/>
    </row>
    <row r="126" spans="1:13" s="1221" customFormat="1" ht="13.5" thickBot="1">
      <c r="A126" s="148" t="s">
        <v>60</v>
      </c>
      <c r="B126" s="1363">
        <v>1.3998043231344357</v>
      </c>
      <c r="C126" s="1363">
        <v>1.6362092492063487</v>
      </c>
      <c r="D126" s="1363">
        <v>2.2810244068590748</v>
      </c>
      <c r="E126" s="1363">
        <v>1.9380915336245648</v>
      </c>
      <c r="F126" s="1363">
        <v>0.69581336594287257</v>
      </c>
      <c r="G126" s="37"/>
      <c r="H126" s="37"/>
      <c r="I126" s="37"/>
      <c r="J126" s="37"/>
      <c r="K126" s="119"/>
      <c r="L126" s="37"/>
      <c r="M126" s="37"/>
    </row>
    <row r="127" spans="1:13" s="1221" customFormat="1" ht="13.5" thickBot="1">
      <c r="A127" s="149" t="s">
        <v>29</v>
      </c>
      <c r="B127" s="1235">
        <v>2.0049947426010366</v>
      </c>
      <c r="C127" s="1235">
        <v>2.2594727552634262</v>
      </c>
      <c r="D127" s="1235">
        <v>2.2209815494156078</v>
      </c>
      <c r="E127" s="1235">
        <v>1.4562454477114051</v>
      </c>
      <c r="F127" s="1235">
        <v>1.575867760843521</v>
      </c>
      <c r="G127" s="37"/>
      <c r="H127" s="37"/>
      <c r="I127" s="37"/>
      <c r="J127" s="37"/>
      <c r="K127" s="119"/>
      <c r="L127" s="37"/>
      <c r="M127" s="37"/>
    </row>
    <row r="128" spans="1:13" s="1221" customFormat="1">
      <c r="A128" s="1217" t="s">
        <v>1288</v>
      </c>
      <c r="B128" s="8"/>
      <c r="C128" s="37"/>
      <c r="D128" s="37"/>
      <c r="E128" s="37"/>
      <c r="F128" s="37"/>
      <c r="G128" s="37"/>
      <c r="H128" s="37"/>
      <c r="I128" s="37"/>
      <c r="J128" s="37"/>
      <c r="K128" s="119"/>
      <c r="L128" s="37"/>
      <c r="M128" s="37"/>
    </row>
    <row r="129" spans="1:18" s="1221" customFormat="1">
      <c r="A129" s="1217"/>
      <c r="B129" s="8"/>
      <c r="C129" s="37"/>
      <c r="D129" s="37"/>
      <c r="E129" s="37"/>
      <c r="F129" s="37"/>
      <c r="G129" s="37"/>
      <c r="H129" s="37"/>
      <c r="I129" s="37"/>
      <c r="J129" s="37"/>
      <c r="K129" s="119"/>
      <c r="L129" s="37"/>
      <c r="M129" s="170"/>
      <c r="N129" s="107"/>
      <c r="O129" s="107"/>
      <c r="P129" s="107"/>
    </row>
    <row r="130" spans="1:18" s="1221" customFormat="1">
      <c r="A130" s="1217"/>
      <c r="B130" s="1029"/>
      <c r="C130" s="52"/>
      <c r="D130" s="52"/>
      <c r="E130" s="52"/>
      <c r="F130" s="52"/>
      <c r="G130" s="52"/>
      <c r="H130" s="52"/>
      <c r="I130" s="52"/>
      <c r="J130" s="52"/>
      <c r="K130" s="119"/>
      <c r="L130" s="37"/>
      <c r="M130" s="37"/>
    </row>
    <row r="131" spans="1:18" s="1221" customFormat="1">
      <c r="A131" s="1217"/>
      <c r="B131" s="1029"/>
      <c r="C131" s="52"/>
      <c r="D131" s="52"/>
      <c r="E131" s="52"/>
      <c r="F131" s="52"/>
      <c r="G131" s="52"/>
      <c r="H131" s="52"/>
      <c r="I131" s="52"/>
      <c r="J131" s="52"/>
      <c r="K131" s="119"/>
      <c r="L131" s="37"/>
      <c r="M131" s="37"/>
    </row>
    <row r="132" spans="1:18" s="1221" customFormat="1">
      <c r="A132" s="1217"/>
      <c r="B132" s="1029"/>
      <c r="C132" s="52"/>
      <c r="D132" s="52"/>
      <c r="E132" s="52"/>
      <c r="F132" s="52"/>
      <c r="G132" s="52"/>
      <c r="H132" s="52"/>
      <c r="I132" s="52"/>
      <c r="J132" s="52"/>
      <c r="K132" s="119"/>
      <c r="L132" s="37"/>
      <c r="M132" s="37"/>
    </row>
    <row r="133" spans="1:18" s="1221" customFormat="1">
      <c r="A133" s="1216"/>
      <c r="B133" s="1029"/>
      <c r="C133" s="52"/>
      <c r="D133" s="52"/>
      <c r="E133" s="52"/>
      <c r="F133" s="52"/>
      <c r="G133" s="52"/>
      <c r="H133" s="52"/>
      <c r="I133" s="52"/>
      <c r="J133" s="52"/>
      <c r="K133" s="119"/>
      <c r="L133" s="37"/>
      <c r="M133" s="37"/>
    </row>
    <row r="134" spans="1:18" s="1221" customFormat="1">
      <c r="A134" s="1224" t="s">
        <v>61</v>
      </c>
      <c r="B134" s="1224"/>
      <c r="C134" s="1224"/>
      <c r="D134" s="1224"/>
      <c r="E134" s="1224"/>
      <c r="F134" s="1224"/>
      <c r="G134" s="52"/>
      <c r="H134" s="52"/>
      <c r="I134" s="52"/>
      <c r="J134" s="52"/>
      <c r="K134" s="119"/>
      <c r="L134" s="37"/>
      <c r="M134" s="37"/>
    </row>
    <row r="135" spans="1:18" s="1221" customFormat="1" ht="26.25" thickBot="1">
      <c r="A135" s="142"/>
      <c r="B135" s="142" t="s">
        <v>42</v>
      </c>
      <c r="C135" s="142" t="s">
        <v>43</v>
      </c>
      <c r="D135" s="142" t="s">
        <v>44</v>
      </c>
      <c r="E135" s="142" t="s">
        <v>45</v>
      </c>
      <c r="F135" s="142" t="s">
        <v>46</v>
      </c>
      <c r="G135" s="52"/>
      <c r="H135" s="52"/>
      <c r="I135" s="52"/>
      <c r="J135" s="52"/>
      <c r="K135" s="119"/>
      <c r="L135" s="37"/>
      <c r="M135" s="37"/>
      <c r="Q135" s="107"/>
      <c r="R135" s="107"/>
    </row>
    <row r="136" spans="1:18" s="1221" customFormat="1" ht="14.25" thickTop="1" thickBot="1">
      <c r="A136" s="147" t="s">
        <v>57</v>
      </c>
      <c r="B136" s="1363">
        <v>1.4173019926614694</v>
      </c>
      <c r="C136" s="1363">
        <v>1.6462910496497563</v>
      </c>
      <c r="D136" s="1363">
        <v>2.0175473662322321</v>
      </c>
      <c r="E136" s="1363">
        <v>2.1013190504705621</v>
      </c>
      <c r="F136" s="1363">
        <v>0.72817915991497073</v>
      </c>
      <c r="G136" s="52"/>
      <c r="H136" s="52"/>
      <c r="I136" s="52"/>
      <c r="J136" s="52"/>
      <c r="K136" s="119"/>
      <c r="L136" s="37"/>
      <c r="M136" s="37"/>
    </row>
    <row r="137" spans="1:18" s="1221" customFormat="1" ht="13.5" thickBot="1">
      <c r="A137" s="147" t="s">
        <v>58</v>
      </c>
      <c r="B137" s="1363">
        <v>1.3481669755013088</v>
      </c>
      <c r="C137" s="1363">
        <v>1.5858142197738179</v>
      </c>
      <c r="D137" s="1363">
        <v>2.0781286608820899</v>
      </c>
      <c r="E137" s="1363">
        <v>2.0832705473364102</v>
      </c>
      <c r="F137" s="1363">
        <v>0.65328739756874599</v>
      </c>
      <c r="G137" s="52"/>
      <c r="H137" s="52"/>
      <c r="I137" s="52"/>
      <c r="J137" s="52"/>
      <c r="K137" s="119"/>
      <c r="L137" s="37"/>
      <c r="M137" s="37"/>
    </row>
    <row r="138" spans="1:18" s="1221" customFormat="1" ht="13.5" thickBot="1">
      <c r="A138" s="148" t="s">
        <v>59</v>
      </c>
      <c r="B138" s="1363">
        <v>1.1989378958175312</v>
      </c>
      <c r="C138" s="1363">
        <v>1.4371136176316337</v>
      </c>
      <c r="D138" s="1363">
        <v>1.6179750860545534</v>
      </c>
      <c r="E138" s="1363">
        <v>2.6240133637324279</v>
      </c>
      <c r="F138" s="1363">
        <v>0.54649597459464572</v>
      </c>
      <c r="G138" s="52"/>
      <c r="H138" s="52"/>
      <c r="I138" s="52"/>
      <c r="J138" s="52"/>
      <c r="K138" s="119"/>
      <c r="L138" s="37"/>
      <c r="M138" s="37"/>
    </row>
    <row r="139" spans="1:18" s="1221" customFormat="1" ht="13.5" thickBot="1">
      <c r="A139" s="148" t="s">
        <v>60</v>
      </c>
      <c r="B139" s="1363">
        <v>1.3998043231344357</v>
      </c>
      <c r="C139" s="1363">
        <v>1.6362092492063487</v>
      </c>
      <c r="D139" s="1363">
        <v>2.2810244068590748</v>
      </c>
      <c r="E139" s="1363">
        <v>1.9380915336245648</v>
      </c>
      <c r="F139" s="1363">
        <v>0.69581336594287257</v>
      </c>
      <c r="G139" s="52"/>
      <c r="H139" s="52"/>
      <c r="I139" s="52"/>
      <c r="J139" s="52"/>
      <c r="K139" s="119"/>
      <c r="L139" s="37"/>
      <c r="M139" s="37"/>
    </row>
    <row r="140" spans="1:18" s="107" customFormat="1" ht="13.5" thickBot="1">
      <c r="A140" s="149" t="s">
        <v>29</v>
      </c>
      <c r="B140" s="1235">
        <v>2.0049947426010366</v>
      </c>
      <c r="C140" s="1235">
        <v>2.2594727552634262</v>
      </c>
      <c r="D140" s="1235">
        <v>2.2209815494156078</v>
      </c>
      <c r="E140" s="1235">
        <v>1.4562454477114051</v>
      </c>
      <c r="F140" s="1235">
        <v>1.575867760843521</v>
      </c>
      <c r="G140" s="52"/>
      <c r="H140" s="52"/>
      <c r="I140" s="52"/>
      <c r="J140" s="52"/>
      <c r="K140" s="132"/>
      <c r="L140" s="170"/>
      <c r="M140" s="37"/>
      <c r="N140" s="1221"/>
      <c r="O140" s="1221"/>
      <c r="P140" s="1221"/>
      <c r="Q140" s="1221"/>
      <c r="R140" s="1221"/>
    </row>
    <row r="141" spans="1:18" s="1221" customFormat="1">
      <c r="A141" s="1217" t="s">
        <v>1288</v>
      </c>
      <c r="B141" s="8"/>
      <c r="C141" s="37"/>
      <c r="D141" s="37"/>
      <c r="E141" s="37"/>
      <c r="F141" s="37"/>
      <c r="G141" s="52"/>
      <c r="H141" s="52"/>
      <c r="I141" s="52"/>
      <c r="J141" s="52"/>
      <c r="K141" s="119"/>
      <c r="L141" s="37"/>
      <c r="M141" s="37"/>
    </row>
    <row r="142" spans="1:18" s="1221" customFormat="1">
      <c r="A142"/>
      <c r="B142" s="60"/>
      <c r="C142" s="52"/>
      <c r="D142" s="52"/>
      <c r="E142" s="52"/>
      <c r="F142" s="52"/>
      <c r="G142" s="52"/>
      <c r="H142" s="52"/>
      <c r="I142" s="52"/>
      <c r="J142" s="52"/>
      <c r="K142" s="119"/>
      <c r="L142" s="37"/>
      <c r="M142" s="37"/>
    </row>
    <row r="143" spans="1:18" s="1221" customFormat="1">
      <c r="A143"/>
      <c r="B143"/>
      <c r="C143"/>
      <c r="D143"/>
      <c r="E143"/>
      <c r="F143"/>
      <c r="G143"/>
      <c r="H143"/>
      <c r="I143"/>
      <c r="J143"/>
      <c r="K143" s="119"/>
      <c r="L143" s="37"/>
      <c r="M143" s="37"/>
    </row>
    <row r="144" spans="1:18" s="1221" customFormat="1" ht="39" thickBot="1">
      <c r="A144" s="142" t="s">
        <v>9</v>
      </c>
      <c r="B144" s="142" t="s">
        <v>10</v>
      </c>
      <c r="C144" s="142" t="s">
        <v>1359</v>
      </c>
      <c r="D144" s="142" t="s">
        <v>1394</v>
      </c>
      <c r="E144" s="142" t="s">
        <v>1360</v>
      </c>
      <c r="F144" s="142" t="s">
        <v>1361</v>
      </c>
      <c r="G144" s="142" t="s">
        <v>1362</v>
      </c>
      <c r="H144" s="142" t="s">
        <v>1363</v>
      </c>
      <c r="I144" s="142" t="s">
        <v>1364</v>
      </c>
      <c r="J144" s="142" t="s">
        <v>1365</v>
      </c>
      <c r="K144" s="119"/>
      <c r="L144" s="37"/>
      <c r="M144" s="37"/>
    </row>
    <row r="145" spans="1:18" s="1221" customFormat="1" ht="13.5" thickTop="1">
      <c r="A145" s="1477" t="s">
        <v>17</v>
      </c>
      <c r="B145" s="1397" t="s">
        <v>1368</v>
      </c>
      <c r="C145" s="1398">
        <v>5886800.1001000004</v>
      </c>
      <c r="D145" s="1398">
        <v>1694684.08</v>
      </c>
      <c r="E145" s="1398" t="s">
        <v>1367</v>
      </c>
      <c r="F145" s="1398">
        <v>7581484.1801000005</v>
      </c>
      <c r="G145" s="1398">
        <v>12438352.581692634</v>
      </c>
      <c r="H145" s="1398">
        <v>6796108.5232172944</v>
      </c>
      <c r="I145" s="1398">
        <v>19234461.104909927</v>
      </c>
      <c r="J145" s="1398">
        <v>11652976.924809925</v>
      </c>
      <c r="K145" s="119"/>
      <c r="L145" s="37"/>
      <c r="M145" s="37"/>
    </row>
    <row r="146" spans="1:18" s="1221" customFormat="1">
      <c r="A146" s="1477"/>
      <c r="B146" s="1397" t="s">
        <v>1366</v>
      </c>
      <c r="C146" s="1398">
        <v>307085</v>
      </c>
      <c r="D146" s="1398">
        <v>1073633.45</v>
      </c>
      <c r="E146" s="1398" t="s">
        <v>1367</v>
      </c>
      <c r="F146" s="1398">
        <v>1380718.45</v>
      </c>
      <c r="G146" s="1398">
        <v>1283997.2075065924</v>
      </c>
      <c r="H146" s="1398">
        <v>753189.63047235121</v>
      </c>
      <c r="I146" s="1398">
        <v>2037186.8379789437</v>
      </c>
      <c r="J146" s="1398">
        <v>656468.38797894376</v>
      </c>
      <c r="K146" s="119"/>
      <c r="L146" s="37"/>
      <c r="M146" s="37"/>
    </row>
    <row r="147" spans="1:18" s="5" customFormat="1">
      <c r="A147" s="1477"/>
      <c r="B147" s="1397" t="s">
        <v>18</v>
      </c>
      <c r="C147" s="1398">
        <v>0</v>
      </c>
      <c r="D147" s="1398">
        <v>232993.76</v>
      </c>
      <c r="E147" s="1398" t="s">
        <v>1367</v>
      </c>
      <c r="F147" s="1398">
        <v>232993.76</v>
      </c>
      <c r="G147" s="1398">
        <v>0</v>
      </c>
      <c r="H147" s="1398">
        <v>0</v>
      </c>
      <c r="I147" s="1398">
        <v>0</v>
      </c>
      <c r="J147" s="1398">
        <v>-232993.76</v>
      </c>
      <c r="K147" s="119"/>
      <c r="L147" s="37"/>
      <c r="M147" s="37"/>
    </row>
    <row r="148" spans="1:18" s="5" customFormat="1">
      <c r="A148" s="1477"/>
      <c r="B148" s="1397" t="s">
        <v>20</v>
      </c>
      <c r="C148" s="1398">
        <v>0</v>
      </c>
      <c r="D148" s="1398">
        <v>246688.64000000001</v>
      </c>
      <c r="E148" s="1398" t="s">
        <v>1367</v>
      </c>
      <c r="F148" s="1398">
        <v>246688.64000000001</v>
      </c>
      <c r="G148" s="1398">
        <v>0</v>
      </c>
      <c r="H148" s="1398">
        <v>0</v>
      </c>
      <c r="I148" s="1398">
        <v>0</v>
      </c>
      <c r="J148" s="1398">
        <v>-246688.64000000001</v>
      </c>
      <c r="K148" s="119"/>
      <c r="L148" s="37"/>
      <c r="M148" s="37"/>
    </row>
    <row r="149" spans="1:18" s="5" customFormat="1">
      <c r="A149" s="1477"/>
      <c r="B149" s="1397" t="s">
        <v>170</v>
      </c>
      <c r="C149" s="1398">
        <v>273146.5</v>
      </c>
      <c r="D149" s="1398">
        <v>310960.61</v>
      </c>
      <c r="E149" s="1398" t="s">
        <v>1367</v>
      </c>
      <c r="F149" s="1398">
        <v>584107.11</v>
      </c>
      <c r="G149" s="1398">
        <v>328098.99392787321</v>
      </c>
      <c r="H149" s="1398">
        <v>175618.57578785985</v>
      </c>
      <c r="I149" s="1398">
        <v>503717.56971573306</v>
      </c>
      <c r="J149" s="1398">
        <v>-80389.540284266928</v>
      </c>
      <c r="K149" s="119"/>
      <c r="L149" s="37"/>
      <c r="M149" s="37"/>
    </row>
    <row r="150" spans="1:18" s="5" customFormat="1">
      <c r="A150" s="1477" t="s">
        <v>21</v>
      </c>
      <c r="B150" s="1397" t="s">
        <v>23</v>
      </c>
      <c r="C150" s="1398">
        <v>613309.07000000007</v>
      </c>
      <c r="D150" s="1398">
        <v>1193452.45</v>
      </c>
      <c r="E150" s="1398" t="s">
        <v>1367</v>
      </c>
      <c r="F150" s="1398">
        <v>1806761.52</v>
      </c>
      <c r="G150" s="1398">
        <v>931120.14062335854</v>
      </c>
      <c r="H150" s="1398">
        <v>1597797.554098964</v>
      </c>
      <c r="I150" s="1398">
        <v>2528917.6947223227</v>
      </c>
      <c r="J150" s="1398">
        <v>722156.17472232273</v>
      </c>
      <c r="K150" s="119"/>
      <c r="L150" s="37"/>
      <c r="M150" s="170"/>
      <c r="N150" s="107"/>
      <c r="O150" s="107"/>
      <c r="P150" s="107"/>
    </row>
    <row r="151" spans="1:18" s="5" customFormat="1">
      <c r="A151" s="1477"/>
      <c r="B151" s="1397" t="s">
        <v>22</v>
      </c>
      <c r="C151" s="1398">
        <v>0</v>
      </c>
      <c r="D151" s="1398">
        <v>533024.55000000005</v>
      </c>
      <c r="E151" s="1398" t="s">
        <v>1367</v>
      </c>
      <c r="F151" s="1398">
        <v>533024.55000000005</v>
      </c>
      <c r="G151" s="1398">
        <v>324185.39195883658</v>
      </c>
      <c r="H151" s="1398">
        <v>129905.05061758378</v>
      </c>
      <c r="I151" s="1398">
        <v>454090.44257642038</v>
      </c>
      <c r="J151" s="1398">
        <v>-78934.10742357967</v>
      </c>
      <c r="K151" s="119"/>
      <c r="L151" s="37"/>
      <c r="M151" s="37"/>
      <c r="N151" s="37"/>
      <c r="O151" s="37"/>
      <c r="P151" s="37"/>
    </row>
    <row r="152" spans="1:18" s="5" customFormat="1">
      <c r="A152" s="1477"/>
      <c r="B152" s="1397" t="s">
        <v>1284</v>
      </c>
      <c r="C152" s="1399">
        <v>892128.12999999989</v>
      </c>
      <c r="D152" s="1399">
        <v>977344.93</v>
      </c>
      <c r="E152" s="1398" t="s">
        <v>1367</v>
      </c>
      <c r="F152" s="1398">
        <v>1869473.06</v>
      </c>
      <c r="G152" s="1398">
        <v>2728651.3429813543</v>
      </c>
      <c r="H152" s="1398">
        <v>1098816.9228075685</v>
      </c>
      <c r="I152" s="1398">
        <v>3827468.265788923</v>
      </c>
      <c r="J152" s="1398">
        <v>1957995.205788923</v>
      </c>
      <c r="K152" s="119"/>
      <c r="L152" s="37"/>
      <c r="M152" s="37"/>
      <c r="N152" s="37"/>
      <c r="O152" s="37"/>
      <c r="P152" s="37"/>
    </row>
    <row r="153" spans="1:18" s="5" customFormat="1">
      <c r="A153" s="1477" t="s">
        <v>27</v>
      </c>
      <c r="B153" s="1397" t="s">
        <v>25</v>
      </c>
      <c r="C153" s="1398">
        <v>0</v>
      </c>
      <c r="D153" s="1398">
        <v>151085.39000000001</v>
      </c>
      <c r="E153" s="1398" t="s">
        <v>1367</v>
      </c>
      <c r="F153" s="1398">
        <v>151085.39000000001</v>
      </c>
      <c r="G153" s="1398">
        <v>42531.671846405225</v>
      </c>
      <c r="H153" s="1398">
        <v>46848.24280027498</v>
      </c>
      <c r="I153" s="1398">
        <v>89379.914646680205</v>
      </c>
      <c r="J153" s="1398">
        <v>-61705.475353319809</v>
      </c>
      <c r="K153" s="119"/>
      <c r="L153" s="37"/>
      <c r="M153" s="37"/>
    </row>
    <row r="154" spans="1:18" s="5" customFormat="1">
      <c r="A154" s="1477"/>
      <c r="B154" s="1397" t="s">
        <v>26</v>
      </c>
      <c r="C154" s="1398">
        <v>0</v>
      </c>
      <c r="D154" s="1398">
        <v>477263.4</v>
      </c>
      <c r="E154" s="1398" t="s">
        <v>1367</v>
      </c>
      <c r="F154" s="1398">
        <v>477263.4</v>
      </c>
      <c r="G154" s="1398">
        <v>500761.5821549063</v>
      </c>
      <c r="H154" s="1398">
        <v>484476.31734585454</v>
      </c>
      <c r="I154" s="1398">
        <v>985237.89950076083</v>
      </c>
      <c r="J154" s="1398">
        <v>507974.49950076081</v>
      </c>
      <c r="K154" s="119"/>
      <c r="L154" s="37"/>
      <c r="M154" s="37"/>
    </row>
    <row r="155" spans="1:18" s="5" customFormat="1">
      <c r="A155" s="1477"/>
      <c r="B155" s="1397" t="s">
        <v>73</v>
      </c>
      <c r="C155" s="1398">
        <v>0</v>
      </c>
      <c r="D155" s="1398">
        <v>169076.46</v>
      </c>
      <c r="E155" s="1398" t="s">
        <v>1367</v>
      </c>
      <c r="F155" s="1398">
        <v>169076.46</v>
      </c>
      <c r="G155" s="1398">
        <v>0</v>
      </c>
      <c r="H155" s="1398">
        <v>0</v>
      </c>
      <c r="I155" s="1398">
        <v>0</v>
      </c>
      <c r="J155" s="1398">
        <v>-169076.46</v>
      </c>
      <c r="K155" s="119"/>
      <c r="L155" s="37"/>
      <c r="M155" s="37"/>
      <c r="N155" s="37"/>
      <c r="O155" s="37"/>
      <c r="P155" s="37"/>
    </row>
    <row r="156" spans="1:18" s="5" customFormat="1">
      <c r="A156" s="1477"/>
      <c r="B156" s="1397" t="s">
        <v>71</v>
      </c>
      <c r="C156" s="1398">
        <v>0</v>
      </c>
      <c r="D156" s="1398">
        <v>24462.699999999997</v>
      </c>
      <c r="E156" s="1398" t="s">
        <v>1367</v>
      </c>
      <c r="F156" s="1398">
        <v>24462.699999999997</v>
      </c>
      <c r="G156" s="1398">
        <v>0</v>
      </c>
      <c r="H156" s="1398">
        <v>0</v>
      </c>
      <c r="I156" s="1398">
        <v>0</v>
      </c>
      <c r="J156" s="1398">
        <v>-24462.699999999997</v>
      </c>
      <c r="K156" s="119"/>
      <c r="L156" s="37"/>
      <c r="M156" s="37"/>
      <c r="N156" s="37"/>
      <c r="O156" s="37"/>
      <c r="P156" s="37"/>
      <c r="Q156" s="107"/>
      <c r="R156" s="107"/>
    </row>
    <row r="157" spans="1:18" s="5" customFormat="1">
      <c r="A157" s="1447" t="s">
        <v>29</v>
      </c>
      <c r="B157" s="1397" t="s">
        <v>31</v>
      </c>
      <c r="C157" s="1398">
        <v>13327.18377486948</v>
      </c>
      <c r="D157" s="1398">
        <v>22140.82</v>
      </c>
      <c r="E157" s="1398" t="s">
        <v>1367</v>
      </c>
      <c r="F157" s="1398">
        <v>35468.003774869481</v>
      </c>
      <c r="G157" s="1398">
        <v>10557.187502362916</v>
      </c>
      <c r="H157" s="1398">
        <v>89736.375996079019</v>
      </c>
      <c r="I157" s="1398">
        <v>100293.56349844193</v>
      </c>
      <c r="J157" s="1398">
        <v>64825.559723572449</v>
      </c>
      <c r="K157" s="119"/>
      <c r="L157" s="37"/>
      <c r="M157" s="37"/>
      <c r="N157" s="37"/>
      <c r="O157" s="37"/>
      <c r="P157" s="37"/>
      <c r="Q157" s="37"/>
      <c r="R157" s="37"/>
    </row>
    <row r="158" spans="1:18" s="5" customFormat="1">
      <c r="A158" s="1447"/>
      <c r="B158" s="1397" t="s">
        <v>30</v>
      </c>
      <c r="C158" s="1398">
        <v>881543.86204770627</v>
      </c>
      <c r="D158" s="1398">
        <v>2061907.81</v>
      </c>
      <c r="E158" s="1398" t="s">
        <v>1367</v>
      </c>
      <c r="F158" s="1398">
        <v>2943451.6720477063</v>
      </c>
      <c r="G158" s="1398">
        <v>743135.47954004863</v>
      </c>
      <c r="H158" s="1398">
        <v>5333287.3017371129</v>
      </c>
      <c r="I158" s="1398">
        <v>6076422.7812771611</v>
      </c>
      <c r="J158" s="1398">
        <v>3132971.1092294548</v>
      </c>
      <c r="K158" s="119"/>
      <c r="L158" s="37"/>
      <c r="M158" s="37"/>
      <c r="N158" s="37"/>
      <c r="O158" s="37"/>
      <c r="P158" s="37"/>
      <c r="Q158" s="37"/>
      <c r="R158" s="37"/>
    </row>
    <row r="159" spans="1:18" s="5" customFormat="1">
      <c r="A159" s="1447"/>
      <c r="B159" s="1397" t="s">
        <v>32</v>
      </c>
      <c r="C159" s="1398">
        <v>429000</v>
      </c>
      <c r="D159" s="1398">
        <v>121633.89</v>
      </c>
      <c r="E159" s="1398" t="s">
        <v>1367</v>
      </c>
      <c r="F159" s="1398">
        <v>550633.89</v>
      </c>
      <c r="G159" s="1398">
        <v>0</v>
      </c>
      <c r="H159" s="1398">
        <v>1662357.0025904027</v>
      </c>
      <c r="I159" s="1398">
        <v>1662357.0025904027</v>
      </c>
      <c r="J159" s="1398">
        <v>1111723.1125904028</v>
      </c>
      <c r="K159" s="119"/>
      <c r="L159" s="37"/>
      <c r="M159" s="37"/>
      <c r="N159" s="37"/>
      <c r="O159" s="37"/>
      <c r="P159" s="37"/>
    </row>
    <row r="160" spans="1:18" s="5" customFormat="1">
      <c r="A160" s="1400" t="s">
        <v>57</v>
      </c>
      <c r="B160" s="1433" t="s">
        <v>1369</v>
      </c>
      <c r="C160" s="1407">
        <v>9296339.8459225763</v>
      </c>
      <c r="D160" s="1407">
        <v>9292025.7799999993</v>
      </c>
      <c r="E160" s="1407" t="s">
        <v>1367</v>
      </c>
      <c r="F160" s="1407">
        <v>18588365.625922576</v>
      </c>
      <c r="G160" s="1434">
        <v>19331391.579734374</v>
      </c>
      <c r="H160" s="1434">
        <v>18168141.497471344</v>
      </c>
      <c r="I160" s="1434">
        <v>37499533.077205718</v>
      </c>
      <c r="J160" s="1434">
        <v>18911167.451283142</v>
      </c>
      <c r="K160" s="119"/>
      <c r="L160" s="37"/>
      <c r="M160" s="37"/>
      <c r="N160" s="37"/>
      <c r="O160" s="37"/>
      <c r="P160" s="37"/>
    </row>
    <row r="161" spans="1:18" s="107" customFormat="1" ht="13.5" thickBot="1">
      <c r="A161" s="621" t="s">
        <v>1370</v>
      </c>
      <c r="B161" s="621"/>
      <c r="C161" s="1392"/>
      <c r="D161" s="1392"/>
      <c r="E161" s="1392"/>
      <c r="F161" s="1392"/>
      <c r="G161" s="1392"/>
      <c r="H161" s="1392"/>
      <c r="I161" s="1392"/>
      <c r="J161" s="1392"/>
      <c r="K161" s="132"/>
      <c r="L161" s="170"/>
      <c r="M161" s="37"/>
      <c r="N161" s="5"/>
      <c r="O161" s="5"/>
      <c r="P161" s="5"/>
      <c r="Q161" s="37"/>
      <c r="R161" s="37"/>
    </row>
    <row r="162" spans="1:18" s="37" customFormat="1">
      <c r="A162" s="1" t="s">
        <v>1395</v>
      </c>
      <c r="B162" s="60"/>
      <c r="C162" s="52"/>
      <c r="D162" s="52"/>
      <c r="E162" s="52"/>
      <c r="F162" s="52"/>
      <c r="G162" s="52"/>
      <c r="H162" s="52"/>
      <c r="I162" s="52"/>
      <c r="J162" s="52"/>
      <c r="K162" s="119"/>
    </row>
    <row r="163" spans="1:18" s="37" customFormat="1">
      <c r="A163"/>
      <c r="B163" s="60"/>
      <c r="C163" s="52"/>
      <c r="D163" s="52"/>
      <c r="E163" s="52"/>
      <c r="F163" s="52"/>
      <c r="G163" s="52"/>
      <c r="H163" s="52"/>
      <c r="I163" s="52"/>
      <c r="J163" s="52"/>
      <c r="K163" s="119"/>
      <c r="N163" s="5"/>
      <c r="O163" s="5"/>
      <c r="P163" s="5"/>
    </row>
    <row r="164" spans="1:18" s="5" customFormat="1">
      <c r="A164"/>
      <c r="B164" s="60"/>
      <c r="C164" s="52"/>
      <c r="D164" s="52"/>
      <c r="E164" s="52"/>
      <c r="F164" s="52"/>
      <c r="G164" s="52"/>
      <c r="H164" s="52"/>
      <c r="I164" s="52"/>
      <c r="J164" s="52"/>
      <c r="K164" s="119"/>
      <c r="L164" s="37"/>
      <c r="M164" s="37"/>
      <c r="Q164" s="37"/>
      <c r="R164" s="37"/>
    </row>
    <row r="165" spans="1:18" s="5" customFormat="1">
      <c r="A165"/>
      <c r="B165" s="60"/>
      <c r="C165" s="52"/>
      <c r="D165" s="52"/>
      <c r="E165" s="52"/>
      <c r="F165" s="52"/>
      <c r="G165" s="52"/>
      <c r="H165" s="52"/>
      <c r="I165" s="52"/>
      <c r="J165" s="52"/>
      <c r="K165" s="119"/>
      <c r="L165" s="37"/>
      <c r="M165" s="37"/>
      <c r="N165" s="37"/>
      <c r="O165" s="37"/>
      <c r="P165" s="37"/>
      <c r="Q165" s="37"/>
      <c r="R165" s="37"/>
    </row>
    <row r="166" spans="1:18" s="37" customFormat="1">
      <c r="A166"/>
      <c r="B166" s="60"/>
      <c r="C166" s="52"/>
      <c r="D166" s="52"/>
      <c r="E166" s="52"/>
      <c r="F166" s="52"/>
      <c r="G166" s="52"/>
      <c r="H166" s="52"/>
      <c r="I166" s="52"/>
      <c r="J166" s="52"/>
      <c r="K166" s="119"/>
    </row>
    <row r="167" spans="1:18" s="37" customFormat="1">
      <c r="A167"/>
      <c r="B167" s="60"/>
      <c r="C167" s="52"/>
      <c r="D167" s="52"/>
      <c r="E167" s="52"/>
      <c r="F167" s="52"/>
      <c r="G167" s="52"/>
      <c r="H167" s="52"/>
      <c r="I167" s="52"/>
      <c r="J167" s="52"/>
      <c r="K167" s="119"/>
      <c r="Q167" s="5"/>
      <c r="R167" s="5"/>
    </row>
    <row r="168" spans="1:18" s="37" customFormat="1">
      <c r="A168"/>
      <c r="B168" s="60"/>
      <c r="C168" s="52"/>
      <c r="D168" s="52"/>
      <c r="E168" s="52"/>
      <c r="F168" s="52"/>
      <c r="G168" s="52"/>
      <c r="H168" s="52"/>
      <c r="I168" s="52"/>
      <c r="J168" s="52"/>
      <c r="K168" s="119"/>
    </row>
    <row r="169" spans="1:18" s="37" customFormat="1">
      <c r="A169"/>
      <c r="B169" s="60"/>
      <c r="C169" s="1432"/>
      <c r="D169" s="1432"/>
      <c r="E169" s="52"/>
      <c r="F169" s="1432"/>
      <c r="G169" s="1432"/>
      <c r="H169" s="1432"/>
      <c r="I169" s="1432"/>
      <c r="J169" s="1432"/>
      <c r="K169" s="119"/>
      <c r="Q169" s="5"/>
      <c r="R169" s="5"/>
    </row>
    <row r="170" spans="1:18" s="37" customFormat="1">
      <c r="A170"/>
      <c r="B170" s="60"/>
      <c r="C170" s="52"/>
      <c r="D170" s="52"/>
      <c r="E170" s="52"/>
      <c r="F170" s="52"/>
      <c r="G170" s="52"/>
      <c r="H170" s="52"/>
      <c r="I170" s="52"/>
      <c r="J170" s="52"/>
      <c r="K170" s="119"/>
      <c r="Q170" s="5"/>
      <c r="R170" s="5"/>
    </row>
    <row r="171" spans="1:18" s="37" customFormat="1">
      <c r="A171"/>
      <c r="B171" s="60"/>
      <c r="C171" s="52"/>
      <c r="D171" s="52"/>
      <c r="E171" s="52"/>
      <c r="F171" s="52"/>
      <c r="G171" s="52"/>
      <c r="H171" s="52"/>
      <c r="I171" s="52"/>
      <c r="J171" s="52"/>
      <c r="K171" s="119"/>
      <c r="N171" s="5"/>
      <c r="O171" s="5"/>
      <c r="P171" s="5"/>
    </row>
    <row r="172" spans="1:18" s="5" customFormat="1">
      <c r="A172"/>
      <c r="B172" s="60"/>
      <c r="C172" s="52"/>
      <c r="D172" s="52"/>
      <c r="E172" s="52"/>
      <c r="F172" s="52"/>
      <c r="G172" s="52"/>
      <c r="H172" s="52"/>
      <c r="I172" s="52"/>
      <c r="J172" s="52"/>
      <c r="K172" s="119"/>
      <c r="L172" s="37"/>
      <c r="M172" s="37"/>
      <c r="N172" s="37"/>
      <c r="O172" s="37"/>
      <c r="P172" s="37"/>
      <c r="Q172" s="37"/>
      <c r="R172" s="37"/>
    </row>
    <row r="173" spans="1:18" s="37" customFormat="1">
      <c r="A173"/>
      <c r="B173" s="60"/>
      <c r="C173" s="52"/>
      <c r="D173" s="52"/>
      <c r="E173" s="52"/>
      <c r="F173" s="52"/>
      <c r="G173" s="52"/>
      <c r="H173" s="52"/>
      <c r="I173" s="52"/>
      <c r="J173" s="52"/>
      <c r="K173" s="119"/>
      <c r="M173" s="52"/>
      <c r="N173"/>
      <c r="O173"/>
      <c r="P173"/>
    </row>
    <row r="174" spans="1:18" s="5" customFormat="1">
      <c r="A174"/>
      <c r="B174" s="60"/>
      <c r="C174" s="52"/>
      <c r="D174" s="52"/>
      <c r="E174" s="52"/>
      <c r="F174" s="52"/>
      <c r="G174" s="52"/>
      <c r="H174" s="52"/>
      <c r="I174" s="52"/>
      <c r="J174" s="52"/>
      <c r="K174" s="119"/>
      <c r="L174" s="37"/>
      <c r="M174" s="52"/>
      <c r="N174"/>
      <c r="O174"/>
      <c r="P174"/>
      <c r="Q174" s="37"/>
      <c r="R174" s="37"/>
    </row>
    <row r="175" spans="1:18" s="5" customFormat="1">
      <c r="A175"/>
      <c r="B175" s="60"/>
      <c r="C175" s="52"/>
      <c r="D175" s="52"/>
      <c r="E175" s="52"/>
      <c r="F175" s="52"/>
      <c r="G175" s="52"/>
      <c r="H175" s="52"/>
      <c r="I175" s="52"/>
      <c r="J175" s="52"/>
      <c r="K175" s="119"/>
      <c r="L175" s="37"/>
      <c r="M175" s="52"/>
      <c r="N175"/>
      <c r="O175"/>
      <c r="P175"/>
      <c r="Q175" s="37"/>
      <c r="R175" s="37"/>
    </row>
    <row r="176" spans="1:18" s="37" customFormat="1">
      <c r="A176"/>
      <c r="B176" s="60"/>
      <c r="C176" s="52"/>
      <c r="D176" s="52"/>
      <c r="E176" s="52"/>
      <c r="F176" s="52"/>
      <c r="G176" s="52"/>
      <c r="H176" s="52"/>
      <c r="I176" s="52"/>
      <c r="J176" s="52"/>
      <c r="K176" s="119"/>
      <c r="M176" s="52"/>
      <c r="N176"/>
      <c r="O176"/>
      <c r="P176"/>
    </row>
    <row r="177" spans="1:18" s="37" customFormat="1">
      <c r="A177"/>
      <c r="B177" s="60"/>
      <c r="C177" s="52"/>
      <c r="D177" s="52"/>
      <c r="E177" s="52"/>
      <c r="F177" s="52"/>
      <c r="G177" s="52"/>
      <c r="H177" s="52"/>
      <c r="I177" s="52"/>
      <c r="J177" s="52"/>
      <c r="K177" s="119"/>
      <c r="M177" s="52"/>
      <c r="N177"/>
      <c r="O177"/>
      <c r="P177"/>
      <c r="Q177" s="5"/>
      <c r="R177" s="5"/>
    </row>
    <row r="178" spans="1:18" s="37" customFormat="1">
      <c r="A178"/>
      <c r="B178" s="60"/>
      <c r="C178" s="52"/>
      <c r="D178" s="52"/>
      <c r="E178" s="52"/>
      <c r="F178" s="52"/>
      <c r="G178" s="52"/>
      <c r="H178" s="52"/>
      <c r="I178" s="52"/>
      <c r="J178" s="52"/>
      <c r="K178" s="119"/>
      <c r="M178" s="52"/>
      <c r="N178"/>
      <c r="O178"/>
      <c r="P178"/>
    </row>
    <row r="179" spans="1:18" s="37" customFormat="1">
      <c r="A179"/>
      <c r="B179" s="60"/>
      <c r="C179" s="52"/>
      <c r="D179" s="52"/>
      <c r="E179" s="52"/>
      <c r="F179" s="52"/>
      <c r="G179" s="52"/>
      <c r="H179" s="52"/>
      <c r="I179" s="52"/>
      <c r="J179" s="52"/>
      <c r="K179" s="119"/>
      <c r="M179" s="52"/>
      <c r="N179"/>
      <c r="O179"/>
      <c r="P179"/>
      <c r="Q179"/>
      <c r="R179"/>
    </row>
    <row r="180" spans="1:18" s="37" customFormat="1">
      <c r="A180"/>
      <c r="B180" s="60"/>
      <c r="C180" s="52"/>
      <c r="D180" s="52"/>
      <c r="E180" s="52"/>
      <c r="F180" s="52"/>
      <c r="G180" s="52"/>
      <c r="H180" s="52"/>
      <c r="I180" s="52"/>
      <c r="J180" s="52"/>
      <c r="K180" s="119"/>
      <c r="M180" s="52"/>
      <c r="N180"/>
      <c r="O180"/>
      <c r="P180"/>
      <c r="Q180"/>
      <c r="R180"/>
    </row>
    <row r="181" spans="1:18" s="37" customFormat="1">
      <c r="A181"/>
      <c r="B181" s="60"/>
      <c r="C181" s="52"/>
      <c r="D181" s="52"/>
      <c r="E181" s="52"/>
      <c r="F181" s="52"/>
      <c r="G181" s="52"/>
      <c r="H181" s="52"/>
      <c r="I181" s="52"/>
      <c r="J181" s="52"/>
      <c r="K181" s="119"/>
      <c r="M181" s="52"/>
      <c r="N181"/>
      <c r="O181"/>
      <c r="P181"/>
      <c r="Q181"/>
      <c r="R181"/>
    </row>
    <row r="182" spans="1:18" s="5" customFormat="1">
      <c r="A182"/>
      <c r="B182" s="60"/>
      <c r="C182" s="52"/>
      <c r="D182" s="52"/>
      <c r="E182" s="52"/>
      <c r="F182" s="52"/>
      <c r="G182" s="52"/>
      <c r="H182" s="52"/>
      <c r="I182" s="52"/>
      <c r="J182" s="52"/>
      <c r="K182" s="119"/>
      <c r="L182" s="37"/>
      <c r="M182" s="52"/>
      <c r="N182"/>
      <c r="O182"/>
      <c r="P182"/>
      <c r="Q182"/>
      <c r="R182"/>
    </row>
    <row r="183" spans="1:18" s="37" customFormat="1">
      <c r="A183"/>
      <c r="B183" s="60"/>
      <c r="C183" s="52"/>
      <c r="D183" s="52"/>
      <c r="E183" s="52"/>
      <c r="F183" s="52"/>
      <c r="G183" s="52"/>
      <c r="H183" s="52"/>
      <c r="I183" s="52"/>
      <c r="J183" s="52"/>
      <c r="K183" s="119"/>
      <c r="M183" s="52"/>
      <c r="N183"/>
      <c r="O183"/>
      <c r="P183"/>
      <c r="Q183"/>
      <c r="R183"/>
    </row>
  </sheetData>
  <mergeCells count="52">
    <mergeCell ref="A145:A149"/>
    <mergeCell ref="A150:A152"/>
    <mergeCell ref="A153:A156"/>
    <mergeCell ref="A100:A104"/>
    <mergeCell ref="A105:A107"/>
    <mergeCell ref="A108:A111"/>
    <mergeCell ref="A112:A114"/>
    <mergeCell ref="A33:A37"/>
    <mergeCell ref="A31:A32"/>
    <mergeCell ref="A38:A40"/>
    <mergeCell ref="A41:A44"/>
    <mergeCell ref="A45:A47"/>
    <mergeCell ref="A76:A80"/>
    <mergeCell ref="A81:A83"/>
    <mergeCell ref="D99:H99"/>
    <mergeCell ref="D75:H75"/>
    <mergeCell ref="B67:E69"/>
    <mergeCell ref="A84:A87"/>
    <mergeCell ref="A88:A90"/>
    <mergeCell ref="C43:H44"/>
    <mergeCell ref="B61:D61"/>
    <mergeCell ref="B57:D57"/>
    <mergeCell ref="B65:E65"/>
    <mergeCell ref="B66:E66"/>
    <mergeCell ref="A4:H4"/>
    <mergeCell ref="A16:A18"/>
    <mergeCell ref="A11:A15"/>
    <mergeCell ref="A19:A22"/>
    <mergeCell ref="A23:A25"/>
    <mergeCell ref="M7:T7"/>
    <mergeCell ref="A8:H8"/>
    <mergeCell ref="M32:T32"/>
    <mergeCell ref="U32:AB32"/>
    <mergeCell ref="C21:H22"/>
    <mergeCell ref="C25:H25"/>
    <mergeCell ref="B31:B32"/>
    <mergeCell ref="A157:A159"/>
    <mergeCell ref="A1:T1"/>
    <mergeCell ref="A2:T2"/>
    <mergeCell ref="A9:A10"/>
    <mergeCell ref="B9:B10"/>
    <mergeCell ref="A6:H6"/>
    <mergeCell ref="A5:H5"/>
    <mergeCell ref="M6:T6"/>
    <mergeCell ref="M5:T5"/>
    <mergeCell ref="M8:T8"/>
    <mergeCell ref="M4:T4"/>
    <mergeCell ref="A3:T3"/>
    <mergeCell ref="A7:H7"/>
    <mergeCell ref="B58:E58"/>
    <mergeCell ref="B63:E63"/>
    <mergeCell ref="B64:E64"/>
  </mergeCells>
  <pageMargins left="0.7" right="0.7" top="0.75" bottom="0.75" header="0.3" footer="0.3"/>
  <pageSetup scale="48" orientation="landscape" verticalDpi="200" r:id="rId1"/>
  <headerFooter alignWithMargins="0"/>
  <rowBreaks count="1" manualBreakCount="1">
    <brk id="47"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E255"/>
  <sheetViews>
    <sheetView zoomScale="85" zoomScaleNormal="85" zoomScaleSheetLayoutView="100" workbookViewId="0">
      <selection activeCell="A4" sqref="A4:G4"/>
    </sheetView>
  </sheetViews>
  <sheetFormatPr defaultRowHeight="12.75"/>
  <cols>
    <col min="1" max="1" width="36.28515625" customWidth="1"/>
    <col min="2" max="2" width="28" style="165" customWidth="1"/>
    <col min="3" max="3" width="15.7109375" style="52" customWidth="1"/>
    <col min="4" max="4" width="17.28515625" style="52" customWidth="1"/>
    <col min="5" max="5" width="21.28515625" style="52" customWidth="1"/>
    <col min="6" max="6" width="17.85546875" style="52" customWidth="1"/>
    <col min="7" max="7" width="17.42578125" style="52" customWidth="1"/>
    <col min="8" max="11" width="15.28515625" style="52" customWidth="1"/>
    <col min="12" max="12" width="0.5703125" style="133" customWidth="1"/>
    <col min="13" max="13" width="11.7109375" style="52" customWidth="1"/>
    <col min="14" max="14" width="12.7109375" style="52" customWidth="1"/>
    <col min="15" max="18" width="12.7109375" customWidth="1"/>
    <col min="19" max="19" width="9.140625" customWidth="1"/>
    <col min="20" max="20" width="9.28515625" customWidth="1"/>
    <col min="30" max="30" width="8.7109375" customWidth="1"/>
  </cols>
  <sheetData>
    <row r="1" spans="1:31" ht="13.15" customHeight="1">
      <c r="A1" s="1448" t="str">
        <f>Cover!B8</f>
        <v>KCP&amp;L-MO Evaluation, Measurement, and Verification Report – Appendix Databook</v>
      </c>
      <c r="B1" s="1448"/>
      <c r="C1" s="1448"/>
      <c r="D1" s="1448"/>
      <c r="E1" s="1448"/>
      <c r="F1" s="1448"/>
      <c r="G1" s="1448"/>
      <c r="H1" s="1448"/>
      <c r="I1" s="1448"/>
      <c r="J1" s="1448"/>
      <c r="K1" s="1448"/>
      <c r="L1" s="1448"/>
      <c r="M1" s="1448"/>
      <c r="N1" s="1448"/>
      <c r="O1" s="1448"/>
      <c r="P1" s="1448"/>
      <c r="Q1" s="1448"/>
      <c r="R1" s="1448"/>
      <c r="S1" s="1448"/>
      <c r="T1" s="1448"/>
      <c r="U1" s="969"/>
      <c r="V1" s="969"/>
      <c r="W1" s="969"/>
      <c r="X1" s="969"/>
      <c r="Y1" s="969"/>
      <c r="Z1" s="969"/>
      <c r="AA1" s="969"/>
      <c r="AB1" s="969"/>
      <c r="AC1" s="969"/>
      <c r="AD1" s="969"/>
    </row>
    <row r="2" spans="1:31" ht="35.25" customHeight="1">
      <c r="A2" s="1449"/>
      <c r="B2" s="1449"/>
      <c r="C2" s="1449"/>
      <c r="D2" s="1449"/>
      <c r="E2" s="1449"/>
      <c r="F2" s="1449"/>
      <c r="G2" s="1449"/>
      <c r="H2" s="1449"/>
      <c r="I2" s="1449"/>
      <c r="J2" s="1449"/>
      <c r="K2" s="1449"/>
      <c r="L2" s="1449"/>
      <c r="M2" s="1449"/>
      <c r="N2" s="1449"/>
      <c r="O2" s="1449"/>
      <c r="P2" s="1449"/>
      <c r="Q2" s="1449"/>
      <c r="R2" s="1449"/>
      <c r="S2" s="1449"/>
      <c r="T2" s="1449"/>
    </row>
    <row r="3" spans="1:31" ht="5.25" customHeight="1">
      <c r="A3" s="970"/>
      <c r="B3" s="970"/>
      <c r="C3" s="970"/>
      <c r="D3" s="970"/>
      <c r="E3" s="970"/>
      <c r="F3" s="970"/>
      <c r="G3" s="970"/>
      <c r="H3" s="970"/>
      <c r="I3" s="970"/>
      <c r="J3" s="1263"/>
      <c r="K3" s="1263"/>
      <c r="L3" s="970"/>
      <c r="M3" s="970"/>
      <c r="N3" s="970"/>
      <c r="O3" s="970"/>
      <c r="P3" s="970"/>
      <c r="Q3" s="970"/>
      <c r="R3" s="970"/>
      <c r="S3" s="970"/>
      <c r="T3" s="970"/>
    </row>
    <row r="4" spans="1:31" s="28" customFormat="1" ht="30" customHeight="1">
      <c r="A4" s="1455" t="s">
        <v>135</v>
      </c>
      <c r="B4" s="1455"/>
      <c r="C4" s="1455"/>
      <c r="D4" s="1455"/>
      <c r="E4" s="1455"/>
      <c r="F4" s="1455"/>
      <c r="G4" s="1455"/>
      <c r="H4" s="458"/>
      <c r="I4" s="458"/>
      <c r="J4" s="1268"/>
      <c r="K4" s="1268"/>
      <c r="L4" s="115"/>
      <c r="M4" s="458"/>
      <c r="N4" s="1455" t="s">
        <v>136</v>
      </c>
      <c r="O4" s="1455"/>
      <c r="P4" s="1455"/>
      <c r="Q4" s="1455"/>
      <c r="R4" s="1455"/>
      <c r="S4" s="1455"/>
      <c r="T4" s="1455"/>
      <c r="U4"/>
      <c r="V4"/>
      <c r="W4"/>
      <c r="X4"/>
      <c r="Y4"/>
      <c r="Z4"/>
      <c r="AA4"/>
      <c r="AB4"/>
      <c r="AC4"/>
      <c r="AD4"/>
      <c r="AE4"/>
    </row>
    <row r="5" spans="1:31" s="28" customFormat="1" ht="15.75">
      <c r="A5" s="1460" t="s">
        <v>1047</v>
      </c>
      <c r="B5" s="1460"/>
      <c r="C5" s="1460"/>
      <c r="D5" s="1460"/>
      <c r="E5" s="1460"/>
      <c r="F5" s="1460"/>
      <c r="G5" s="1460"/>
      <c r="H5" s="458"/>
      <c r="I5" s="458"/>
      <c r="J5" s="1268"/>
      <c r="K5" s="1268"/>
      <c r="L5" s="115"/>
      <c r="M5" s="458"/>
      <c r="N5" s="1503"/>
      <c r="O5" s="1503"/>
      <c r="P5" s="1503"/>
      <c r="Q5" s="1503"/>
      <c r="R5" s="1503"/>
      <c r="S5" s="1503"/>
      <c r="T5" s="1503"/>
      <c r="U5"/>
      <c r="V5"/>
      <c r="W5"/>
      <c r="X5"/>
      <c r="Y5"/>
      <c r="Z5"/>
      <c r="AA5"/>
      <c r="AB5"/>
      <c r="AC5"/>
      <c r="AD5"/>
      <c r="AE5"/>
    </row>
    <row r="6" spans="1:31" s="975" customFormat="1" ht="13.5" customHeight="1">
      <c r="A6" s="1460"/>
      <c r="B6" s="1460"/>
      <c r="C6" s="1460"/>
      <c r="D6" s="1460"/>
      <c r="E6" s="1460"/>
      <c r="F6" s="1460"/>
      <c r="G6" s="1460"/>
      <c r="H6" s="976"/>
      <c r="I6" s="976"/>
      <c r="J6" s="1268"/>
      <c r="K6" s="1268"/>
      <c r="L6" s="115"/>
      <c r="M6" s="976"/>
      <c r="N6" s="1503"/>
      <c r="O6" s="1503"/>
      <c r="P6" s="1503"/>
      <c r="Q6" s="1503"/>
      <c r="R6" s="1503"/>
      <c r="S6" s="1503"/>
      <c r="T6" s="1503"/>
    </row>
    <row r="7" spans="1:31" s="975" customFormat="1" ht="13.5" customHeight="1">
      <c r="A7" s="1502" t="s">
        <v>1101</v>
      </c>
      <c r="B7" s="1502"/>
      <c r="C7" s="1502"/>
      <c r="D7" s="1502"/>
      <c r="E7" s="1502"/>
      <c r="F7" s="1502"/>
      <c r="G7" s="1502"/>
      <c r="H7" s="976"/>
      <c r="I7" s="976"/>
      <c r="J7" s="1268"/>
      <c r="K7" s="1268"/>
      <c r="L7" s="115"/>
      <c r="M7" s="976"/>
      <c r="N7" s="1503"/>
      <c r="O7" s="1503"/>
      <c r="P7" s="1503"/>
      <c r="Q7" s="1503"/>
      <c r="R7" s="1503"/>
      <c r="S7" s="1503"/>
      <c r="T7" s="1503"/>
    </row>
    <row r="8" spans="1:31" ht="13.5" customHeight="1">
      <c r="A8" s="1460"/>
      <c r="B8" s="1460"/>
      <c r="C8" s="1460"/>
      <c r="D8" s="1460"/>
      <c r="E8" s="1460"/>
      <c r="F8" s="1460"/>
      <c r="G8" s="1460"/>
      <c r="H8" s="458"/>
      <c r="I8" s="458"/>
      <c r="J8" s="1268"/>
      <c r="K8" s="1268"/>
      <c r="L8" s="115"/>
      <c r="M8" s="451"/>
      <c r="N8" s="1496" t="s">
        <v>77</v>
      </c>
      <c r="O8" s="1496"/>
      <c r="P8" s="1496"/>
      <c r="Q8" s="1496"/>
      <c r="R8" s="1496"/>
      <c r="S8" s="1496"/>
      <c r="T8" s="1496"/>
      <c r="V8" s="971"/>
      <c r="W8" s="971"/>
      <c r="X8" s="971"/>
      <c r="Y8" s="971"/>
      <c r="Z8" s="971"/>
      <c r="AA8" s="971"/>
      <c r="AB8" s="971"/>
      <c r="AC8" s="971"/>
      <c r="AD8" s="971"/>
    </row>
    <row r="9" spans="1:31" ht="13.5" customHeight="1">
      <c r="A9" s="1501" t="s">
        <v>76</v>
      </c>
      <c r="B9" s="1501"/>
      <c r="C9" s="1501"/>
      <c r="D9" s="1501"/>
      <c r="E9" s="1501"/>
      <c r="F9" s="1501"/>
      <c r="G9" s="1501"/>
      <c r="H9" s="458"/>
      <c r="I9" s="458"/>
      <c r="J9" s="1268"/>
      <c r="K9" s="1268"/>
      <c r="L9" s="115"/>
      <c r="M9" s="451"/>
      <c r="N9" s="451"/>
      <c r="O9" s="451"/>
      <c r="P9" s="451"/>
      <c r="Q9" s="451"/>
      <c r="R9" s="451"/>
      <c r="S9" s="451"/>
    </row>
    <row r="10" spans="1:31" ht="13.5" thickBot="1">
      <c r="A10" s="227"/>
      <c r="B10" s="1490" t="s">
        <v>11</v>
      </c>
      <c r="C10" s="1491"/>
      <c r="D10" s="1492"/>
      <c r="E10" s="1488" t="s">
        <v>12</v>
      </c>
      <c r="F10" s="1489"/>
      <c r="G10" s="1489"/>
      <c r="H10"/>
      <c r="I10" s="458"/>
      <c r="J10" s="1268"/>
      <c r="K10" s="1268"/>
      <c r="L10" s="116"/>
      <c r="M10" s="46"/>
      <c r="N10"/>
    </row>
    <row r="11" spans="1:31" ht="29.25" customHeight="1" thickBot="1">
      <c r="A11" s="226"/>
      <c r="B11" s="1122" t="s">
        <v>13</v>
      </c>
      <c r="C11" s="1248" t="s">
        <v>14</v>
      </c>
      <c r="D11" s="1249" t="s">
        <v>15</v>
      </c>
      <c r="E11" s="1122" t="s">
        <v>1145</v>
      </c>
      <c r="F11" s="1122" t="s">
        <v>14</v>
      </c>
      <c r="G11" s="1122" t="s">
        <v>16</v>
      </c>
      <c r="H11" s="237"/>
      <c r="I11" s="458"/>
      <c r="J11" s="1268"/>
      <c r="K11" s="1268"/>
      <c r="L11" s="117"/>
      <c r="M11" s="70"/>
      <c r="N11" s="54"/>
    </row>
    <row r="12" spans="1:31" ht="13.35" customHeight="1">
      <c r="A12" s="224" t="s">
        <v>1198</v>
      </c>
      <c r="B12" s="83">
        <v>68130109.592700005</v>
      </c>
      <c r="C12" s="513">
        <v>42874084.299999997</v>
      </c>
      <c r="D12" s="440">
        <f>C12/B12</f>
        <v>0.62929715739946301</v>
      </c>
      <c r="E12" s="1106">
        <f>'MEEIA Targets'!E3</f>
        <v>58370690.221995525</v>
      </c>
      <c r="F12" s="81">
        <f>C12*D20</f>
        <v>41159120.927999996</v>
      </c>
      <c r="G12" s="222">
        <f>F12/E12</f>
        <v>0.70513336010699112</v>
      </c>
      <c r="H12" s="237"/>
      <c r="I12" s="458"/>
      <c r="J12" s="1268"/>
      <c r="K12" s="1268"/>
      <c r="L12" s="118"/>
      <c r="M12" s="69"/>
      <c r="N12" s="54"/>
    </row>
    <row r="13" spans="1:31" ht="13.35" customHeight="1">
      <c r="A13" s="224" t="s">
        <v>1199</v>
      </c>
      <c r="B13" s="83">
        <v>12225.334800000001</v>
      </c>
      <c r="C13" s="83">
        <v>6855.41</v>
      </c>
      <c r="D13" s="440">
        <f>C13/B13</f>
        <v>0.56075437704986197</v>
      </c>
      <c r="E13" s="83">
        <f>'MEEIA Targets'!K3</f>
        <v>10933.6198</v>
      </c>
      <c r="F13" s="81">
        <f>C13*D20</f>
        <v>6581.1935999999996</v>
      </c>
      <c r="G13" s="156">
        <f>F13/E13</f>
        <v>0.60192266791643878</v>
      </c>
      <c r="H13" s="237"/>
      <c r="I13" s="458"/>
      <c r="J13" s="1268"/>
      <c r="K13" s="1268"/>
      <c r="L13" s="117"/>
      <c r="M13" s="70"/>
      <c r="N13" s="54"/>
    </row>
    <row r="14" spans="1:31" ht="13.35" customHeight="1">
      <c r="A14" s="155"/>
      <c r="B14"/>
      <c r="C14"/>
      <c r="D14"/>
      <c r="E14"/>
      <c r="F14"/>
      <c r="G14"/>
      <c r="H14"/>
      <c r="I14" s="458"/>
      <c r="J14" s="1268"/>
      <c r="K14" s="1268"/>
      <c r="L14" s="117"/>
      <c r="M14" s="70"/>
      <c r="N14" s="54"/>
    </row>
    <row r="15" spans="1:31">
      <c r="A15" s="1131" t="s">
        <v>1157</v>
      </c>
      <c r="B15" s="453"/>
      <c r="C15" s="453"/>
      <c r="D15" s="453"/>
      <c r="E15" s="453"/>
      <c r="F15" s="453"/>
      <c r="G15" s="453"/>
      <c r="H15" s="458"/>
      <c r="I15" s="458"/>
      <c r="J15" s="1268"/>
      <c r="K15" s="1268"/>
      <c r="L15" s="116"/>
      <c r="M15" s="46"/>
      <c r="N15"/>
    </row>
    <row r="16" spans="1:31" s="5" customFormat="1" ht="13.35" customHeight="1">
      <c r="A16" s="155"/>
      <c r="B16" s="81"/>
      <c r="C16" s="81"/>
      <c r="D16" s="156"/>
      <c r="E16" s="453"/>
      <c r="F16" s="453"/>
      <c r="G16" s="453"/>
      <c r="H16" s="458"/>
      <c r="I16" s="458"/>
      <c r="J16" s="1268"/>
      <c r="K16" s="1268"/>
      <c r="L16" s="116"/>
      <c r="M16" s="7"/>
      <c r="N16" s="38"/>
    </row>
    <row r="17" spans="1:22" s="5" customFormat="1" ht="13.35" customHeight="1">
      <c r="A17" s="155"/>
      <c r="B17" s="81"/>
      <c r="C17" s="81"/>
      <c r="D17" s="156"/>
      <c r="E17" s="659"/>
      <c r="F17" s="659"/>
      <c r="G17" s="659"/>
      <c r="H17" s="657"/>
      <c r="I17" s="657"/>
      <c r="J17" s="1268"/>
      <c r="K17" s="1268"/>
      <c r="L17" s="116"/>
      <c r="M17" s="7"/>
      <c r="N17" s="38"/>
    </row>
    <row r="18" spans="1:22" s="5" customFormat="1" ht="13.5" customHeight="1">
      <c r="A18" s="1496" t="s">
        <v>78</v>
      </c>
      <c r="B18" s="1496"/>
      <c r="C18" s="1496"/>
      <c r="D18" s="1496"/>
      <c r="E18" s="453"/>
      <c r="F18" s="453"/>
      <c r="G18" s="453"/>
      <c r="H18" s="458"/>
      <c r="I18" s="458"/>
      <c r="J18" s="1268"/>
      <c r="K18" s="1268"/>
      <c r="L18" s="119"/>
      <c r="M18" s="37"/>
      <c r="N18" s="37"/>
    </row>
    <row r="19" spans="1:22" s="5" customFormat="1" ht="27" customHeight="1" thickBot="1">
      <c r="A19" s="158" t="s">
        <v>37</v>
      </c>
      <c r="B19" s="142" t="s">
        <v>38</v>
      </c>
      <c r="C19" s="142" t="s">
        <v>39</v>
      </c>
      <c r="D19" s="142" t="s">
        <v>40</v>
      </c>
      <c r="E19" s="237"/>
      <c r="F19" s="458"/>
      <c r="G19" s="458"/>
      <c r="H19" s="458"/>
      <c r="I19" s="458"/>
      <c r="J19" s="1268"/>
      <c r="K19" s="1268"/>
      <c r="L19" s="119"/>
      <c r="M19" s="37"/>
      <c r="N19" s="37"/>
    </row>
    <row r="20" spans="1:22" s="5" customFormat="1" ht="13.5" thickTop="1">
      <c r="A20" s="1150">
        <v>0.05</v>
      </c>
      <c r="B20" s="1151">
        <v>2E-3</v>
      </c>
      <c r="C20" s="1151">
        <v>4.0000000000000001E-3</v>
      </c>
      <c r="D20" s="1223">
        <v>0.96</v>
      </c>
      <c r="E20" s="237"/>
      <c r="F20" s="458"/>
      <c r="G20" s="458"/>
      <c r="H20" s="458"/>
      <c r="I20" s="458"/>
      <c r="J20" s="1268"/>
      <c r="K20" s="1268"/>
      <c r="L20" s="120"/>
      <c r="M20" s="45"/>
      <c r="N20" s="45"/>
    </row>
    <row r="21" spans="1:22" s="1332" customFormat="1">
      <c r="A21" s="632"/>
      <c r="B21" s="1169"/>
      <c r="C21" s="1169"/>
      <c r="D21" s="1337"/>
      <c r="E21" s="237"/>
      <c r="F21" s="1331"/>
      <c r="G21" s="1331"/>
      <c r="H21" s="1331"/>
      <c r="I21" s="1331"/>
      <c r="J21" s="1331"/>
      <c r="K21" s="1331"/>
      <c r="L21" s="120"/>
      <c r="M21" s="45"/>
      <c r="N21" s="45"/>
    </row>
    <row r="22" spans="1:22" s="1332" customFormat="1">
      <c r="A22" s="1338" t="s">
        <v>1323</v>
      </c>
      <c r="B22" s="1169"/>
      <c r="C22" s="1169"/>
      <c r="D22" s="1337"/>
      <c r="E22" s="237"/>
      <c r="F22" s="1331"/>
      <c r="G22" s="1331"/>
      <c r="H22" s="1331"/>
      <c r="I22" s="1331"/>
      <c r="J22" s="1331"/>
      <c r="K22" s="1331"/>
      <c r="L22" s="120"/>
      <c r="M22" s="45"/>
      <c r="N22" s="45"/>
    </row>
    <row r="23" spans="1:22" s="1139" customFormat="1">
      <c r="A23" s="632"/>
      <c r="B23" s="1169"/>
      <c r="C23" s="1169"/>
      <c r="D23" s="1170"/>
      <c r="E23" s="237"/>
      <c r="F23" s="1136"/>
      <c r="G23" s="1136"/>
      <c r="H23" s="1136"/>
      <c r="I23" s="1136"/>
      <c r="J23" s="1268"/>
      <c r="K23" s="1268"/>
      <c r="L23" s="120"/>
      <c r="M23" s="45"/>
      <c r="N23" s="45"/>
    </row>
    <row r="24" spans="1:22" ht="13.35" customHeight="1">
      <c r="A24" s="477"/>
      <c r="B24" s="657"/>
      <c r="C24" s="657"/>
      <c r="D24" s="657"/>
      <c r="E24" s="657"/>
      <c r="F24" s="1245"/>
      <c r="G24" s="657"/>
      <c r="H24" s="657"/>
      <c r="I24" s="657"/>
      <c r="J24" s="1268"/>
      <c r="K24" s="1268"/>
      <c r="L24" s="116"/>
      <c r="M24" s="46"/>
      <c r="N24"/>
    </row>
    <row r="25" spans="1:22" ht="13.5" customHeight="1">
      <c r="A25" s="1496" t="s">
        <v>137</v>
      </c>
      <c r="B25" s="1496"/>
      <c r="C25" s="1496"/>
      <c r="D25" s="451"/>
      <c r="E25" s="458"/>
      <c r="F25" s="458"/>
      <c r="G25" s="458"/>
      <c r="H25" s="458"/>
      <c r="I25" s="458"/>
      <c r="J25" s="1268"/>
      <c r="K25" s="1268"/>
      <c r="L25" s="116"/>
      <c r="M25" s="46"/>
      <c r="N25"/>
    </row>
    <row r="26" spans="1:22" ht="39" thickBot="1">
      <c r="A26" s="1122" t="s">
        <v>80</v>
      </c>
      <c r="B26" s="1152" t="s">
        <v>81</v>
      </c>
      <c r="C26" s="1152" t="s">
        <v>82</v>
      </c>
      <c r="D26" s="1152" t="s">
        <v>83</v>
      </c>
      <c r="E26" s="1152" t="s">
        <v>952</v>
      </c>
      <c r="F26" s="1152" t="s">
        <v>84</v>
      </c>
      <c r="G26" s="1153" t="s">
        <v>83</v>
      </c>
      <c r="H26" s="1152" t="s">
        <v>1146</v>
      </c>
      <c r="I26" s="458"/>
      <c r="J26" s="1268"/>
      <c r="K26" s="1268"/>
      <c r="L26" s="116"/>
      <c r="M26" s="46"/>
      <c r="N26"/>
    </row>
    <row r="27" spans="1:22">
      <c r="A27" s="1124" t="s">
        <v>87</v>
      </c>
      <c r="B27" s="1329">
        <v>475</v>
      </c>
      <c r="C27" s="84">
        <v>67833330.030999973</v>
      </c>
      <c r="D27" s="1325">
        <v>0.99564392934002999</v>
      </c>
      <c r="E27" s="84">
        <v>42521864.109142579</v>
      </c>
      <c r="F27" s="84">
        <v>12123.753299999984</v>
      </c>
      <c r="G27" s="1325">
        <v>0.99168766581853718</v>
      </c>
      <c r="H27" s="84">
        <v>6712.4891979607355</v>
      </c>
      <c r="I27" s="458"/>
      <c r="J27" s="1268"/>
      <c r="K27" s="1268"/>
      <c r="L27" s="116"/>
      <c r="M27" s="46"/>
      <c r="N27" s="1496" t="s">
        <v>92</v>
      </c>
      <c r="O27" s="1496"/>
      <c r="P27" s="1496"/>
      <c r="Q27" s="1496"/>
      <c r="R27" s="1496"/>
      <c r="S27" s="1496"/>
      <c r="T27" s="1496"/>
      <c r="U27" s="971"/>
      <c r="V27" s="971"/>
    </row>
    <row r="28" spans="1:22">
      <c r="A28" s="1124" t="s">
        <v>138</v>
      </c>
      <c r="B28" s="1329">
        <v>14</v>
      </c>
      <c r="C28" s="84">
        <v>44249.001499999991</v>
      </c>
      <c r="D28" s="1325">
        <v>6.4947791451044901E-4</v>
      </c>
      <c r="E28" s="84">
        <v>99689.490972535437</v>
      </c>
      <c r="F28" s="84">
        <v>34.521399999999993</v>
      </c>
      <c r="G28" s="1325">
        <v>2.8237498520188539E-3</v>
      </c>
      <c r="H28" s="84">
        <v>75.716400325887392</v>
      </c>
      <c r="I28" s="458"/>
      <c r="J28" s="1268"/>
      <c r="K28" s="1268"/>
      <c r="L28" s="116"/>
      <c r="M28" s="46"/>
      <c r="N28" s="437"/>
    </row>
    <row r="29" spans="1:22">
      <c r="A29" s="1124" t="s">
        <v>89</v>
      </c>
      <c r="B29" s="1329">
        <v>11</v>
      </c>
      <c r="C29" s="84">
        <v>209198.27</v>
      </c>
      <c r="D29" s="1325">
        <v>3.0705699905746765E-3</v>
      </c>
      <c r="E29" s="84">
        <v>209198.27</v>
      </c>
      <c r="F29" s="84">
        <v>60.500000000000007</v>
      </c>
      <c r="G29" s="1325">
        <v>4.9487235757281192E-3</v>
      </c>
      <c r="H29" s="84">
        <v>60.500000000000007</v>
      </c>
      <c r="I29" s="458"/>
      <c r="J29" s="1268"/>
      <c r="K29" s="1268"/>
      <c r="L29" s="116"/>
      <c r="M29" s="46"/>
      <c r="N29"/>
    </row>
    <row r="30" spans="1:22">
      <c r="A30" s="1124" t="s">
        <v>139</v>
      </c>
      <c r="B30" s="1329">
        <v>15</v>
      </c>
      <c r="C30" s="84">
        <v>43332.30000000001</v>
      </c>
      <c r="D30" s="1325">
        <v>6.3602275488501461E-4</v>
      </c>
      <c r="E30" s="84">
        <v>43332.432000000015</v>
      </c>
      <c r="F30" s="84">
        <v>6.5999999999999988</v>
      </c>
      <c r="G30" s="1325">
        <v>5.3986075371579472E-4</v>
      </c>
      <c r="H30" s="84">
        <v>6.708899999999999</v>
      </c>
      <c r="I30" s="458"/>
      <c r="J30" s="1268"/>
      <c r="K30" s="1268"/>
      <c r="L30" s="116"/>
      <c r="M30" s="46"/>
      <c r="N30"/>
    </row>
    <row r="31" spans="1:22" ht="13.5" thickBot="1">
      <c r="A31" s="933" t="s">
        <v>69</v>
      </c>
      <c r="B31" s="1326">
        <v>515</v>
      </c>
      <c r="C31" s="1328">
        <v>68130109.602499962</v>
      </c>
      <c r="D31" s="1330">
        <v>1</v>
      </c>
      <c r="E31" s="1328">
        <v>42874084.302115113</v>
      </c>
      <c r="F31" s="1328">
        <v>12225.374699999984</v>
      </c>
      <c r="G31" s="1327">
        <v>1</v>
      </c>
      <c r="H31" s="1328">
        <v>6855.4144982866228</v>
      </c>
      <c r="I31" s="458"/>
      <c r="J31" s="1268"/>
      <c r="K31" s="1268"/>
      <c r="L31" s="116"/>
      <c r="M31" s="46"/>
      <c r="N31"/>
    </row>
    <row r="32" spans="1:22" s="978" customFormat="1" ht="13.5" thickTop="1">
      <c r="A32" s="785"/>
      <c r="B32"/>
      <c r="C32"/>
      <c r="D32" s="976"/>
      <c r="E32" s="976"/>
      <c r="F32" s="976"/>
      <c r="G32" s="976"/>
      <c r="H32" s="976"/>
      <c r="I32" s="976"/>
      <c r="J32" s="1268"/>
      <c r="K32" s="1268"/>
      <c r="L32" s="899"/>
      <c r="M32" s="46"/>
    </row>
    <row r="33" spans="1:23">
      <c r="A33" s="1131" t="s">
        <v>1157</v>
      </c>
      <c r="B33" s="458"/>
      <c r="C33" s="458"/>
      <c r="D33" s="458"/>
      <c r="E33" s="458"/>
      <c r="F33" s="458"/>
      <c r="G33" s="458"/>
      <c r="H33" s="458"/>
      <c r="I33" s="458"/>
      <c r="J33" s="1268"/>
      <c r="K33" s="1268"/>
      <c r="L33" s="116"/>
      <c r="M33" s="46"/>
      <c r="N33"/>
    </row>
    <row r="34" spans="1:23">
      <c r="A34" s="96"/>
      <c r="B34" s="458"/>
      <c r="C34" s="458"/>
      <c r="D34" s="458"/>
      <c r="E34" s="458"/>
      <c r="F34" s="458"/>
      <c r="G34" s="458"/>
      <c r="H34" s="458"/>
      <c r="I34" s="458"/>
      <c r="J34" s="1268"/>
      <c r="K34" s="1268"/>
      <c r="L34" s="116"/>
      <c r="M34"/>
      <c r="N34"/>
    </row>
    <row r="35" spans="1:23" s="5" customFormat="1" ht="4.9000000000000004" customHeight="1">
      <c r="A35" s="1497"/>
      <c r="B35" s="1497"/>
      <c r="C35" s="1497"/>
      <c r="D35" s="1497"/>
      <c r="E35" s="1497"/>
      <c r="F35" s="1497"/>
      <c r="G35" s="1497"/>
      <c r="H35" s="1497"/>
      <c r="I35" s="1497"/>
      <c r="J35" s="1265"/>
      <c r="K35" s="1265"/>
      <c r="L35" s="247"/>
      <c r="M35"/>
      <c r="N35"/>
      <c r="O35"/>
      <c r="P35"/>
      <c r="Q35"/>
      <c r="R35"/>
      <c r="S35"/>
      <c r="T35"/>
      <c r="U35"/>
      <c r="V35"/>
      <c r="W35"/>
    </row>
    <row r="36" spans="1:23" ht="12.75" customHeight="1">
      <c r="A36" s="1499"/>
      <c r="B36" s="1499"/>
      <c r="C36" s="1499"/>
      <c r="D36" s="1499"/>
      <c r="E36" s="160"/>
      <c r="F36" s="160"/>
      <c r="G36" s="160"/>
      <c r="H36" s="160"/>
      <c r="I36" s="160"/>
      <c r="J36" s="1266"/>
      <c r="K36" s="1266"/>
      <c r="L36" s="115"/>
      <c r="M36" s="451"/>
      <c r="N36" s="451"/>
    </row>
    <row r="37" spans="1:23" ht="15.75">
      <c r="A37" s="1460" t="s">
        <v>1155</v>
      </c>
      <c r="B37" s="1460"/>
      <c r="C37" s="1460"/>
      <c r="D37" s="1460"/>
      <c r="E37" s="1460"/>
      <c r="F37" s="458"/>
      <c r="G37" s="458"/>
      <c r="H37" s="458"/>
      <c r="I37" s="458"/>
      <c r="J37" s="1268"/>
      <c r="K37" s="1268"/>
      <c r="L37" s="116"/>
      <c r="M37" s="46"/>
      <c r="N37"/>
    </row>
    <row r="38" spans="1:23">
      <c r="A38" s="1496" t="s">
        <v>1227</v>
      </c>
      <c r="B38" s="1496"/>
      <c r="C38" s="1496"/>
      <c r="D38" s="1496"/>
      <c r="E38" s="1496"/>
      <c r="F38" s="37"/>
      <c r="G38" s="37"/>
      <c r="H38" s="37"/>
      <c r="I38" s="37"/>
      <c r="J38" s="37"/>
      <c r="K38" s="37"/>
      <c r="L38" s="116"/>
      <c r="M38" s="46"/>
      <c r="N38"/>
    </row>
    <row r="39" spans="1:23" ht="13.5" customHeight="1" thickBot="1">
      <c r="A39" s="1498" t="s">
        <v>1148</v>
      </c>
      <c r="B39" s="1493" t="s">
        <v>1147</v>
      </c>
      <c r="C39" s="1493"/>
      <c r="D39" s="1493"/>
      <c r="E39" s="1493"/>
      <c r="F39" s="1500" t="s">
        <v>1290</v>
      </c>
      <c r="G39" s="47"/>
      <c r="H39" s="40"/>
      <c r="I39" s="5"/>
      <c r="J39" s="1272"/>
      <c r="K39" s="1272"/>
      <c r="L39" s="117"/>
      <c r="M39" s="70"/>
      <c r="N39" s="1031"/>
      <c r="O39" s="1031"/>
      <c r="P39" s="1031"/>
      <c r="Q39" s="1031"/>
      <c r="R39" s="1031"/>
      <c r="S39" s="1031"/>
      <c r="T39" s="1031"/>
    </row>
    <row r="40" spans="1:23" ht="27" customHeight="1" thickBot="1">
      <c r="A40" s="1493"/>
      <c r="B40" s="1133" t="s">
        <v>1149</v>
      </c>
      <c r="C40" s="1133" t="s">
        <v>1150</v>
      </c>
      <c r="D40" s="1133" t="s">
        <v>1151</v>
      </c>
      <c r="E40" s="1133" t="s">
        <v>1152</v>
      </c>
      <c r="F40" s="1500"/>
      <c r="G40" s="47"/>
      <c r="H40" s="49"/>
      <c r="I40" s="5"/>
      <c r="J40" s="1272"/>
      <c r="K40" s="1272"/>
      <c r="L40" s="118"/>
      <c r="M40" s="69"/>
      <c r="N40" s="54"/>
    </row>
    <row r="41" spans="1:23" ht="13.35" customHeight="1">
      <c r="A41" s="231" t="s">
        <v>144</v>
      </c>
      <c r="B41" s="1154" t="s">
        <v>1228</v>
      </c>
      <c r="C41" s="1154" t="s">
        <v>1229</v>
      </c>
      <c r="D41" s="1154" t="s">
        <v>1230</v>
      </c>
      <c r="E41" s="1155" t="s">
        <v>1231</v>
      </c>
      <c r="F41" s="1029">
        <v>33</v>
      </c>
      <c r="G41" s="42"/>
      <c r="H41" s="48"/>
      <c r="I41" s="5"/>
      <c r="J41" s="1272"/>
      <c r="K41" s="1272"/>
      <c r="L41" s="117"/>
      <c r="M41" s="70"/>
      <c r="N41" s="54"/>
    </row>
    <row r="42" spans="1:23" s="5" customFormat="1" ht="13.15" customHeight="1">
      <c r="A42" s="231" t="s">
        <v>140</v>
      </c>
      <c r="B42" s="1154" t="s">
        <v>1232</v>
      </c>
      <c r="C42" s="1154" t="s">
        <v>1233</v>
      </c>
      <c r="D42" s="1154" t="s">
        <v>1234</v>
      </c>
      <c r="E42" s="1155" t="s">
        <v>1235</v>
      </c>
      <c r="F42" s="1029">
        <v>29</v>
      </c>
      <c r="G42" s="37"/>
      <c r="H42" s="48"/>
      <c r="J42" s="1272"/>
      <c r="K42" s="1272"/>
      <c r="L42" s="116"/>
      <c r="M42" s="7"/>
      <c r="N42" s="38"/>
    </row>
    <row r="43" spans="1:23" s="5" customFormat="1" ht="13.15" customHeight="1">
      <c r="A43" s="231" t="s">
        <v>142</v>
      </c>
      <c r="B43" s="1154" t="s">
        <v>1236</v>
      </c>
      <c r="C43" s="1154" t="s">
        <v>1237</v>
      </c>
      <c r="D43" s="1154" t="s">
        <v>1238</v>
      </c>
      <c r="E43" s="1155" t="s">
        <v>1239</v>
      </c>
      <c r="F43" s="1029">
        <v>61</v>
      </c>
      <c r="G43" s="47"/>
      <c r="H43" s="44"/>
      <c r="J43" s="1272"/>
      <c r="K43" s="1272"/>
      <c r="L43" s="119"/>
      <c r="M43" s="37"/>
      <c r="N43" s="1495"/>
      <c r="O43" s="1495"/>
      <c r="P43" s="1495"/>
      <c r="Q43" s="1495"/>
      <c r="R43" s="1495"/>
      <c r="S43" s="1495"/>
    </row>
    <row r="44" spans="1:23" s="5" customFormat="1">
      <c r="A44" s="231" t="s">
        <v>141</v>
      </c>
      <c r="B44" s="1154" t="s">
        <v>1240</v>
      </c>
      <c r="C44" s="1154" t="s">
        <v>1241</v>
      </c>
      <c r="D44" s="1154" t="s">
        <v>1242</v>
      </c>
      <c r="E44" s="1155" t="s">
        <v>1243</v>
      </c>
      <c r="F44" s="1029">
        <v>103</v>
      </c>
      <c r="G44" s="42"/>
      <c r="H44" s="37"/>
      <c r="I44" s="438"/>
      <c r="J44" s="1269"/>
      <c r="K44" s="1269"/>
      <c r="L44" s="119"/>
      <c r="M44" s="37"/>
      <c r="N44" s="37"/>
    </row>
    <row r="45" spans="1:23" s="5" customFormat="1">
      <c r="A45" s="231" t="s">
        <v>145</v>
      </c>
      <c r="B45" s="1154" t="s">
        <v>1244</v>
      </c>
      <c r="C45" s="1154" t="s">
        <v>1245</v>
      </c>
      <c r="D45" s="1154" t="s">
        <v>1246</v>
      </c>
      <c r="E45" s="1155" t="s">
        <v>1247</v>
      </c>
      <c r="F45" s="1029">
        <v>45</v>
      </c>
      <c r="G45" s="47"/>
      <c r="H45" s="720"/>
      <c r="I45" s="720"/>
      <c r="J45" s="720"/>
      <c r="K45" s="720"/>
      <c r="L45" s="121"/>
      <c r="M45" s="47"/>
      <c r="N45" s="45"/>
      <c r="U45" s="20"/>
    </row>
    <row r="46" spans="1:23" s="5" customFormat="1">
      <c r="A46" s="231" t="s">
        <v>143</v>
      </c>
      <c r="B46" s="1154" t="s">
        <v>1248</v>
      </c>
      <c r="C46" s="1154" t="s">
        <v>1249</v>
      </c>
      <c r="D46" s="1154" t="s">
        <v>1250</v>
      </c>
      <c r="E46" s="1155" t="s">
        <v>1251</v>
      </c>
      <c r="F46" s="1029">
        <v>60</v>
      </c>
      <c r="G46" s="43"/>
      <c r="H46" s="37"/>
      <c r="J46" s="1272"/>
      <c r="K46" s="1272"/>
      <c r="L46" s="121"/>
      <c r="M46" s="47"/>
      <c r="N46" s="49"/>
      <c r="R46" s="21"/>
      <c r="U46" s="20"/>
    </row>
    <row r="47" spans="1:23" s="5" customFormat="1">
      <c r="A47" s="231" t="s">
        <v>495</v>
      </c>
      <c r="B47" s="1154" t="s">
        <v>1252</v>
      </c>
      <c r="C47" s="1154" t="s">
        <v>1253</v>
      </c>
      <c r="D47" s="1154" t="s">
        <v>1254</v>
      </c>
      <c r="E47" s="1155" t="s">
        <v>1255</v>
      </c>
      <c r="F47" s="1029">
        <v>18</v>
      </c>
      <c r="G47" s="43"/>
      <c r="H47" s="37"/>
      <c r="I47" s="1188"/>
      <c r="J47" s="1272"/>
      <c r="K47" s="1272"/>
      <c r="L47" s="120"/>
      <c r="M47" s="45"/>
      <c r="N47" s="1220"/>
      <c r="O47" s="1220"/>
      <c r="P47" s="1220"/>
      <c r="Q47" s="1220"/>
      <c r="R47" s="1220"/>
      <c r="S47" s="1220"/>
      <c r="T47" s="1220"/>
    </row>
    <row r="48" spans="1:23" s="5" customFormat="1">
      <c r="A48" s="1131"/>
      <c r="B48" s="6"/>
      <c r="C48" s="893"/>
      <c r="D48" s="893"/>
      <c r="E48" s="893"/>
      <c r="F48" s="893"/>
      <c r="G48" s="893"/>
      <c r="H48" s="893"/>
      <c r="I48" s="893"/>
      <c r="J48" s="893"/>
      <c r="K48" s="893"/>
      <c r="L48" s="119"/>
      <c r="M48" s="37"/>
      <c r="N48" s="662"/>
      <c r="R48" s="21"/>
    </row>
    <row r="49" spans="1:21" s="5" customFormat="1">
      <c r="A49" s="1131" t="s">
        <v>1191</v>
      </c>
      <c r="B49" s="6"/>
      <c r="C49" s="893"/>
      <c r="D49" s="893"/>
      <c r="E49" s="893"/>
      <c r="F49" s="893"/>
      <c r="G49" s="893"/>
      <c r="H49" s="893"/>
      <c r="I49" s="893"/>
      <c r="J49" s="893"/>
      <c r="K49" s="893"/>
      <c r="L49" s="119"/>
      <c r="M49" s="37"/>
      <c r="N49" s="48"/>
      <c r="P49" s="355"/>
      <c r="R49" s="19"/>
      <c r="S49" s="29"/>
      <c r="T49" s="30"/>
    </row>
    <row r="50" spans="1:21" s="5" customFormat="1" ht="13.35" customHeight="1">
      <c r="A50" s="1131"/>
      <c r="B50" s="6"/>
      <c r="C50" s="893"/>
      <c r="D50" s="893"/>
      <c r="E50" s="893"/>
      <c r="F50" s="893"/>
      <c r="G50" s="893"/>
      <c r="H50" s="893"/>
      <c r="I50" s="893"/>
      <c r="J50" s="893"/>
      <c r="K50" s="893"/>
      <c r="L50" s="119"/>
      <c r="M50" s="37"/>
      <c r="N50" s="48"/>
      <c r="R50" s="19"/>
      <c r="S50" s="29"/>
      <c r="T50" s="30"/>
    </row>
    <row r="51" spans="1:21" s="5" customFormat="1" ht="13.35" customHeight="1">
      <c r="A51" s="438"/>
      <c r="B51" s="8"/>
      <c r="C51" s="37"/>
      <c r="D51" s="37"/>
      <c r="E51" s="37"/>
      <c r="F51" s="37"/>
      <c r="G51" s="37"/>
      <c r="H51" s="37"/>
      <c r="I51" s="37"/>
      <c r="J51" s="37"/>
      <c r="K51" s="37"/>
      <c r="L51" s="121"/>
      <c r="M51" s="47"/>
      <c r="N51" s="48"/>
      <c r="R51" s="19"/>
      <c r="S51" s="29"/>
      <c r="T51" s="30"/>
      <c r="U51" s="20"/>
    </row>
    <row r="52" spans="1:21" s="5" customFormat="1" ht="13.35" customHeight="1">
      <c r="A52" s="1494" t="s">
        <v>147</v>
      </c>
      <c r="B52" s="1494"/>
      <c r="C52" s="1494"/>
      <c r="D52" s="1494"/>
      <c r="E52" s="1494"/>
      <c r="F52" s="1494"/>
      <c r="G52" s="1494"/>
      <c r="H52" s="659"/>
      <c r="I52" s="37"/>
      <c r="J52" s="37"/>
      <c r="K52" s="37"/>
      <c r="L52" s="121"/>
      <c r="M52" s="47"/>
      <c r="N52" s="48"/>
      <c r="R52" s="19"/>
      <c r="S52" s="29"/>
      <c r="T52" s="30"/>
      <c r="U52" s="20"/>
    </row>
    <row r="53" spans="1:21" s="5" customFormat="1" ht="28.5" customHeight="1" thickBot="1">
      <c r="A53" s="462" t="s">
        <v>148</v>
      </c>
      <c r="B53" s="460" t="s">
        <v>149</v>
      </c>
      <c r="C53" s="460" t="s">
        <v>150</v>
      </c>
      <c r="D53" s="460" t="s">
        <v>151</v>
      </c>
      <c r="E53" s="456" t="s">
        <v>152</v>
      </c>
      <c r="F53" s="456" t="s">
        <v>38</v>
      </c>
      <c r="G53" s="456" t="s">
        <v>153</v>
      </c>
      <c r="H53" s="134"/>
      <c r="I53" s="134"/>
      <c r="J53" s="134"/>
      <c r="K53" s="134"/>
      <c r="L53" s="121"/>
      <c r="M53" s="47"/>
      <c r="N53" s="48"/>
      <c r="R53" s="19"/>
      <c r="S53" s="29"/>
      <c r="T53" s="30"/>
      <c r="U53" s="20"/>
    </row>
    <row r="54" spans="1:21" s="5" customFormat="1" ht="27" customHeight="1">
      <c r="A54" s="355" t="s">
        <v>1023</v>
      </c>
      <c r="B54" s="245" t="s">
        <v>1024</v>
      </c>
      <c r="C54" s="109">
        <v>56</v>
      </c>
      <c r="D54" s="97">
        <v>2017</v>
      </c>
      <c r="E54" s="395">
        <v>0.08</v>
      </c>
      <c r="F54" s="110">
        <v>5.0000000000000001E-3</v>
      </c>
      <c r="G54" s="170" t="s">
        <v>392</v>
      </c>
      <c r="H54" s="134"/>
      <c r="I54" s="169"/>
      <c r="J54" s="169"/>
      <c r="K54" s="169"/>
      <c r="L54" s="121"/>
      <c r="N54" s="21"/>
      <c r="Q54" s="20"/>
    </row>
    <row r="55" spans="1:21" s="5" customFormat="1" ht="12.75" customHeight="1">
      <c r="A55" s="355" t="s">
        <v>1025</v>
      </c>
      <c r="B55" s="201" t="s">
        <v>157</v>
      </c>
      <c r="C55" s="109">
        <v>19</v>
      </c>
      <c r="D55" s="97">
        <v>2017</v>
      </c>
      <c r="E55" s="110">
        <v>0.05</v>
      </c>
      <c r="F55" s="540" t="s">
        <v>392</v>
      </c>
      <c r="G55" s="110">
        <v>4.0000000000000001E-3</v>
      </c>
      <c r="H55" s="134"/>
      <c r="I55" s="169"/>
      <c r="J55" s="169"/>
      <c r="K55" s="169"/>
      <c r="L55" s="121"/>
      <c r="N55" s="21"/>
      <c r="Q55" s="20"/>
    </row>
    <row r="56" spans="1:21" s="5" customFormat="1" ht="12.75" customHeight="1">
      <c r="B56" s="8"/>
      <c r="C56" s="37"/>
      <c r="D56" s="37"/>
      <c r="E56" s="37"/>
      <c r="F56" s="37"/>
      <c r="G56" s="37"/>
      <c r="H56" s="134"/>
      <c r="I56" s="37"/>
      <c r="J56" s="37"/>
      <c r="K56" s="37"/>
      <c r="L56" s="121"/>
      <c r="N56" s="19"/>
      <c r="O56" s="29"/>
      <c r="P56" s="30"/>
    </row>
    <row r="57" spans="1:21" s="5" customFormat="1" ht="12.75" customHeight="1">
      <c r="A57" s="1277" t="s">
        <v>1315</v>
      </c>
      <c r="B57" s="108"/>
      <c r="C57" s="109"/>
      <c r="D57" s="97"/>
      <c r="E57" s="110"/>
      <c r="F57" s="540"/>
      <c r="G57" s="110"/>
      <c r="H57" s="169"/>
      <c r="I57" s="1272"/>
      <c r="J57" s="1272"/>
      <c r="K57" s="1272"/>
      <c r="L57" s="121"/>
      <c r="N57" s="19"/>
      <c r="O57" s="29"/>
      <c r="P57" s="30"/>
    </row>
    <row r="58" spans="1:21" s="5" customFormat="1" ht="42" customHeight="1" thickBot="1">
      <c r="A58" s="1132" t="s">
        <v>1257</v>
      </c>
      <c r="B58" s="1267" t="s">
        <v>112</v>
      </c>
      <c r="C58" s="1267" t="s">
        <v>115</v>
      </c>
      <c r="D58" s="1267" t="s">
        <v>113</v>
      </c>
      <c r="E58" s="1271" t="s">
        <v>116</v>
      </c>
      <c r="F58" s="1271" t="s">
        <v>1259</v>
      </c>
      <c r="G58" s="1271" t="s">
        <v>1260</v>
      </c>
      <c r="H58" s="1270" t="s">
        <v>1291</v>
      </c>
      <c r="I58" s="1270" t="s">
        <v>1292</v>
      </c>
      <c r="J58" s="1270" t="s">
        <v>1261</v>
      </c>
      <c r="K58" s="1270" t="s">
        <v>1262</v>
      </c>
      <c r="L58" s="121"/>
      <c r="N58" s="19"/>
      <c r="O58" s="29"/>
      <c r="P58" s="30"/>
      <c r="Q58" s="20"/>
    </row>
    <row r="59" spans="1:21" s="5" customFormat="1">
      <c r="A59" s="700" t="s">
        <v>1272</v>
      </c>
      <c r="B59" s="1278">
        <v>50532780.428599946</v>
      </c>
      <c r="C59" s="111">
        <v>9127.7481000000007</v>
      </c>
      <c r="D59" s="111">
        <v>23227870.10685027</v>
      </c>
      <c r="E59" s="1279">
        <v>3860.8771896893772</v>
      </c>
      <c r="F59" s="1280">
        <v>0.45965945095124894</v>
      </c>
      <c r="G59" s="623">
        <v>0.42298244291923187</v>
      </c>
      <c r="H59" s="169">
        <v>0.74170995354960811</v>
      </c>
      <c r="I59" s="29">
        <v>0.74662317712028903</v>
      </c>
      <c r="J59" s="29">
        <v>-0.5</v>
      </c>
      <c r="K59" s="1282">
        <v>-0.45</v>
      </c>
      <c r="L59" s="121"/>
      <c r="M59" s="438"/>
      <c r="N59" s="438"/>
      <c r="O59" s="438"/>
      <c r="P59" s="438"/>
      <c r="Q59" s="20"/>
    </row>
    <row r="60" spans="1:21" s="5" customFormat="1">
      <c r="A60" s="700" t="s">
        <v>1274</v>
      </c>
      <c r="B60" s="1278">
        <v>2372522.5062000002</v>
      </c>
      <c r="C60" s="111">
        <v>428.55119999999999</v>
      </c>
      <c r="D60" s="111">
        <v>1026057.2274803744</v>
      </c>
      <c r="E60" s="1279">
        <v>150.37104911075036</v>
      </c>
      <c r="F60" s="1280">
        <v>0.43247523460748122</v>
      </c>
      <c r="G60" s="623">
        <v>0.35088234290500264</v>
      </c>
      <c r="H60" s="169">
        <v>3.4823406567849456E-2</v>
      </c>
      <c r="I60" s="29">
        <v>3.5054238460273938E-2</v>
      </c>
      <c r="J60" s="29">
        <v>-0.01</v>
      </c>
      <c r="K60" s="1282">
        <v>-0.01</v>
      </c>
      <c r="L60" s="121"/>
      <c r="M60" s="720"/>
      <c r="N60" s="720"/>
      <c r="O60" s="720"/>
      <c r="P60" s="720"/>
      <c r="Q60" s="20"/>
    </row>
    <row r="61" spans="1:21" s="167" customFormat="1" ht="25.5">
      <c r="A61" s="700" t="s">
        <v>1316</v>
      </c>
      <c r="B61" s="1278">
        <v>1891061.5679999997</v>
      </c>
      <c r="C61" s="111">
        <v>430.3419999999997</v>
      </c>
      <c r="D61" s="111">
        <v>2557734.2287256815</v>
      </c>
      <c r="E61" s="1279">
        <v>438.19192216921601</v>
      </c>
      <c r="F61" s="1280">
        <v>1.3525388448514448</v>
      </c>
      <c r="G61" s="1280">
        <v>1.0182411248941918</v>
      </c>
      <c r="H61" s="169">
        <v>2.7756620076398786E-2</v>
      </c>
      <c r="I61" s="29">
        <v>3.5200720678115471E-2</v>
      </c>
      <c r="J61" s="29">
        <v>0.02</v>
      </c>
      <c r="K61" s="1282">
        <v>0.01</v>
      </c>
      <c r="L61" s="121"/>
      <c r="M61" s="5"/>
      <c r="N61" s="5"/>
      <c r="O61" s="5"/>
      <c r="P61" s="5"/>
      <c r="Q61" s="438"/>
    </row>
    <row r="62" spans="1:21" s="1187" customFormat="1" ht="12.75" customHeight="1">
      <c r="A62" s="700" t="s">
        <v>1319</v>
      </c>
      <c r="B62" s="1278">
        <v>1512346.1471999995</v>
      </c>
      <c r="C62" s="111">
        <v>307.31320000000005</v>
      </c>
      <c r="D62" s="111">
        <v>2660256.0797810364</v>
      </c>
      <c r="E62" s="1279">
        <v>448.51492274042897</v>
      </c>
      <c r="F62" s="1280">
        <v>1.7590259245254862</v>
      </c>
      <c r="G62" s="1280">
        <v>1.4594717140052198</v>
      </c>
      <c r="H62" s="169">
        <v>2.2197911555165119E-2</v>
      </c>
      <c r="I62" s="29">
        <v>2.5137323602850394E-2</v>
      </c>
      <c r="J62" s="29">
        <v>0.02</v>
      </c>
      <c r="K62" s="1282">
        <v>0.02</v>
      </c>
      <c r="L62" s="121"/>
      <c r="M62" s="1188"/>
      <c r="N62" s="1188"/>
      <c r="O62" s="1188"/>
      <c r="P62" s="1188"/>
    </row>
    <row r="63" spans="1:21" s="5" customFormat="1" ht="12.75" customHeight="1">
      <c r="A63" s="700" t="s">
        <v>1318</v>
      </c>
      <c r="B63" s="1278">
        <v>1398965.9039999999</v>
      </c>
      <c r="C63" s="111">
        <v>284.27399999999994</v>
      </c>
      <c r="D63" s="111">
        <v>1743043.8409105919</v>
      </c>
      <c r="E63" s="1279">
        <v>285.185942590634</v>
      </c>
      <c r="F63" s="1280">
        <v>1.2459516246441644</v>
      </c>
      <c r="G63" s="623">
        <v>1.0032079704462387</v>
      </c>
      <c r="H63" s="169">
        <v>2.0533739225757339E-2</v>
      </c>
      <c r="I63" s="29">
        <v>2.3252784227546001E-2</v>
      </c>
      <c r="J63" s="29">
        <v>0.01</v>
      </c>
      <c r="K63" s="1282">
        <v>0.01</v>
      </c>
      <c r="L63" s="121"/>
      <c r="M63" s="37"/>
      <c r="N63" s="37"/>
    </row>
    <row r="64" spans="1:21" s="5" customFormat="1" ht="12.75" customHeight="1">
      <c r="A64" s="700" t="s">
        <v>1317</v>
      </c>
      <c r="B64" s="1278">
        <v>1277616</v>
      </c>
      <c r="C64" s="111">
        <v>0</v>
      </c>
      <c r="D64" s="111">
        <v>1125423.0832995703</v>
      </c>
      <c r="E64" s="1279">
        <v>0</v>
      </c>
      <c r="F64" s="1280">
        <v>0.88087741801884933</v>
      </c>
      <c r="G64" s="1280" t="s">
        <v>178</v>
      </c>
      <c r="H64" s="169">
        <v>1.8752589823415159E-2</v>
      </c>
      <c r="I64" s="29">
        <v>0</v>
      </c>
      <c r="J64" s="29">
        <v>0</v>
      </c>
      <c r="K64" s="1282">
        <v>0</v>
      </c>
      <c r="L64" s="121"/>
      <c r="M64" s="37"/>
      <c r="N64" s="40"/>
    </row>
    <row r="65" spans="1:17" s="5" customFormat="1" ht="12.75" customHeight="1">
      <c r="A65" s="700" t="s">
        <v>1276</v>
      </c>
      <c r="B65" s="1278">
        <v>1054644.9639999995</v>
      </c>
      <c r="C65" s="111">
        <v>214.32799999999989</v>
      </c>
      <c r="D65" s="111">
        <v>1373493.4091671985</v>
      </c>
      <c r="E65" s="1279">
        <v>230.11331487834823</v>
      </c>
      <c r="F65" s="1280">
        <v>1.302327755833478</v>
      </c>
      <c r="G65" s="623">
        <v>1.0736502691125207</v>
      </c>
      <c r="H65" s="169">
        <v>1.5479865952854721E-2</v>
      </c>
      <c r="I65" s="29">
        <v>1.7531405397333128E-2</v>
      </c>
      <c r="J65" s="29">
        <v>0.01</v>
      </c>
      <c r="K65" s="1282">
        <v>0.01</v>
      </c>
      <c r="L65" s="121"/>
      <c r="M65" s="37"/>
      <c r="N65" s="40"/>
    </row>
    <row r="66" spans="1:17" s="5" customFormat="1" ht="12.75" customHeight="1">
      <c r="A66" s="1275" t="s">
        <v>1320</v>
      </c>
      <c r="B66" s="1289">
        <v>8090172.0844999989</v>
      </c>
      <c r="C66" s="1290">
        <v>1432.8181999999999</v>
      </c>
      <c r="D66" s="1290">
        <v>9160206.3259003721</v>
      </c>
      <c r="E66" s="1279">
        <v>1442.160157107865</v>
      </c>
      <c r="F66" s="1280">
        <v>1.1322634710639168</v>
      </c>
      <c r="G66" s="623">
        <v>1.00651998774713</v>
      </c>
      <c r="H66" s="100">
        <v>0.11874591324895124</v>
      </c>
      <c r="I66" s="100">
        <v>0.11720035051359202</v>
      </c>
      <c r="J66" s="1291">
        <v>7.0000000000000007E-2</v>
      </c>
      <c r="K66" s="1282">
        <v>7.0000000000000007E-2</v>
      </c>
      <c r="L66" s="121"/>
      <c r="M66" s="50"/>
      <c r="N66" s="40"/>
    </row>
    <row r="67" spans="1:17" s="1139" customFormat="1">
      <c r="A67" s="1269" t="s">
        <v>1271</v>
      </c>
      <c r="B67" s="1284">
        <v>68130109.602499947</v>
      </c>
      <c r="C67" s="1285">
        <v>12225.3747</v>
      </c>
      <c r="D67" s="1285">
        <v>42874084.302115098</v>
      </c>
      <c r="E67" s="1286">
        <v>6855.4144982866201</v>
      </c>
      <c r="F67" s="1283">
        <v>0.62929715733998892</v>
      </c>
      <c r="G67" s="1281">
        <v>0.5607529148604844</v>
      </c>
      <c r="H67" s="1287">
        <v>1</v>
      </c>
      <c r="I67" s="1287">
        <v>1</v>
      </c>
      <c r="J67" s="1288" t="s">
        <v>178</v>
      </c>
      <c r="K67" s="1288" t="s">
        <v>178</v>
      </c>
      <c r="L67" s="121"/>
      <c r="M67" s="50"/>
      <c r="N67" s="40"/>
    </row>
    <row r="68" spans="1:17" s="1139" customFormat="1" ht="12.75" customHeight="1">
      <c r="A68" s="1194" t="s">
        <v>1157</v>
      </c>
      <c r="B68" s="1284"/>
      <c r="C68" s="1285"/>
      <c r="D68" s="1285"/>
      <c r="E68" s="1286"/>
      <c r="F68" s="1283"/>
      <c r="G68" s="1281"/>
      <c r="H68" s="1287"/>
      <c r="I68" s="1287"/>
      <c r="J68" s="1288"/>
      <c r="K68" s="1288"/>
      <c r="L68" s="121"/>
      <c r="M68" s="50"/>
      <c r="N68" s="40"/>
    </row>
    <row r="69" spans="1:17" s="5" customFormat="1" ht="13.35" customHeight="1">
      <c r="B69" s="8"/>
      <c r="C69" s="37"/>
      <c r="D69" s="37"/>
      <c r="E69" s="37"/>
      <c r="F69" s="37"/>
      <c r="G69" s="37"/>
      <c r="H69" s="37"/>
      <c r="I69" s="37"/>
      <c r="J69" s="37"/>
      <c r="K69" s="37"/>
      <c r="L69" s="121"/>
      <c r="M69" s="39"/>
      <c r="N69" s="40"/>
    </row>
    <row r="70" spans="1:17" s="1396" customFormat="1" ht="12.75" customHeight="1">
      <c r="A70" s="1395" t="s">
        <v>1373</v>
      </c>
      <c r="B70" s="1284"/>
      <c r="C70" s="1285"/>
      <c r="D70" s="1285"/>
      <c r="E70" s="1286"/>
      <c r="F70" s="1283"/>
      <c r="G70" s="1281"/>
      <c r="H70" s="1287"/>
      <c r="I70" s="1287"/>
      <c r="J70" s="1288"/>
      <c r="K70" s="1288"/>
      <c r="L70" s="121"/>
      <c r="N70" s="19"/>
      <c r="O70" s="29"/>
      <c r="P70" s="30"/>
      <c r="Q70" s="20"/>
    </row>
    <row r="71" spans="1:17" s="1396" customFormat="1" ht="12.75" customHeight="1">
      <c r="A71" s="1483" t="s">
        <v>10</v>
      </c>
      <c r="B71" s="1478" t="s">
        <v>94</v>
      </c>
      <c r="C71" s="1478"/>
      <c r="D71" s="1478" t="s">
        <v>1374</v>
      </c>
      <c r="E71" s="1485"/>
      <c r="F71" s="1485"/>
      <c r="G71" s="1478" t="s">
        <v>1375</v>
      </c>
      <c r="H71" s="1478"/>
      <c r="I71" s="1478"/>
      <c r="J71" s="1288"/>
      <c r="K71" s="1288"/>
      <c r="L71" s="121"/>
      <c r="N71" s="19"/>
      <c r="O71" s="29"/>
      <c r="P71" s="30"/>
      <c r="Q71" s="20"/>
    </row>
    <row r="72" spans="1:17" s="1396" customFormat="1" ht="12.75" customHeight="1" thickBot="1">
      <c r="A72" s="1483"/>
      <c r="B72" s="1478"/>
      <c r="C72" s="1479"/>
      <c r="D72" s="1479"/>
      <c r="E72" s="1486"/>
      <c r="F72" s="1486"/>
      <c r="G72" s="1479"/>
      <c r="H72" s="1479"/>
      <c r="I72" s="1479"/>
      <c r="J72" s="1288"/>
      <c r="K72" s="1288"/>
      <c r="L72" s="121"/>
      <c r="N72" s="19"/>
      <c r="O72" s="29"/>
      <c r="P72" s="30"/>
      <c r="Q72" s="20"/>
    </row>
    <row r="73" spans="1:17" s="1396" customFormat="1" ht="46.5" thickTop="1" thickBot="1">
      <c r="A73" s="1484"/>
      <c r="B73" s="1479"/>
      <c r="C73" s="1408" t="s">
        <v>1376</v>
      </c>
      <c r="D73" s="1408" t="s">
        <v>1377</v>
      </c>
      <c r="E73" s="1408" t="s">
        <v>83</v>
      </c>
      <c r="F73" s="1408" t="s">
        <v>1378</v>
      </c>
      <c r="G73" s="1408" t="s">
        <v>1377</v>
      </c>
      <c r="H73" s="1408" t="s">
        <v>83</v>
      </c>
      <c r="I73" s="1408" t="s">
        <v>103</v>
      </c>
      <c r="J73" s="1288"/>
      <c r="K73" s="1288"/>
      <c r="L73" s="121"/>
      <c r="N73" s="19"/>
      <c r="O73" s="29"/>
      <c r="P73" s="30"/>
      <c r="Q73" s="20"/>
    </row>
    <row r="74" spans="1:17" s="1396" customFormat="1" ht="12.75" customHeight="1" thickTop="1" thickBot="1">
      <c r="A74" s="1480" t="s">
        <v>1382</v>
      </c>
      <c r="B74" s="1409" t="s">
        <v>144</v>
      </c>
      <c r="C74" s="1409">
        <v>163</v>
      </c>
      <c r="D74" s="1410">
        <v>28276549</v>
      </c>
      <c r="E74" s="1411">
        <v>0.23</v>
      </c>
      <c r="F74" s="1409">
        <v>7</v>
      </c>
      <c r="G74" s="1410">
        <v>1731701</v>
      </c>
      <c r="H74" s="1411">
        <v>0.15</v>
      </c>
      <c r="I74" s="1412">
        <v>7.2999999999999995E-2</v>
      </c>
      <c r="J74" s="1288"/>
      <c r="K74" s="1288"/>
      <c r="L74" s="121"/>
      <c r="N74" s="19"/>
      <c r="O74" s="29"/>
      <c r="P74" s="30"/>
      <c r="Q74" s="20"/>
    </row>
    <row r="75" spans="1:17" s="1396" customFormat="1" ht="12.75" customHeight="1" thickBot="1">
      <c r="A75" s="1481"/>
      <c r="B75" s="1413" t="s">
        <v>140</v>
      </c>
      <c r="C75" s="1413">
        <v>144</v>
      </c>
      <c r="D75" s="1414">
        <v>3320072</v>
      </c>
      <c r="E75" s="1415">
        <v>0.03</v>
      </c>
      <c r="F75" s="1413">
        <v>5</v>
      </c>
      <c r="G75" s="1414">
        <v>284047</v>
      </c>
      <c r="H75" s="1415">
        <v>0.02</v>
      </c>
      <c r="I75" s="1416">
        <v>0.34599999999999997</v>
      </c>
      <c r="J75" s="1288"/>
      <c r="K75" s="1288"/>
      <c r="L75" s="121"/>
      <c r="N75" s="19"/>
      <c r="O75" s="29"/>
      <c r="P75" s="30"/>
      <c r="Q75" s="20"/>
    </row>
    <row r="76" spans="1:17" s="1396" customFormat="1" ht="12.75" customHeight="1" thickBot="1">
      <c r="A76" s="1481"/>
      <c r="B76" s="1409" t="s">
        <v>142</v>
      </c>
      <c r="C76" s="1409">
        <v>262</v>
      </c>
      <c r="D76" s="1410">
        <v>21648972</v>
      </c>
      <c r="E76" s="1411">
        <v>0.18</v>
      </c>
      <c r="F76" s="1409">
        <v>9</v>
      </c>
      <c r="G76" s="1410">
        <v>5713106</v>
      </c>
      <c r="H76" s="1411">
        <v>0.49</v>
      </c>
      <c r="I76" s="1412">
        <v>0.27800000000000002</v>
      </c>
      <c r="J76" s="1288"/>
      <c r="K76" s="1288"/>
      <c r="L76" s="121"/>
      <c r="N76" s="19"/>
      <c r="O76" s="29"/>
      <c r="P76" s="30"/>
      <c r="Q76" s="20"/>
    </row>
    <row r="77" spans="1:17" s="1396" customFormat="1" ht="12.75" customHeight="1" thickBot="1">
      <c r="A77" s="1481"/>
      <c r="B77" s="1413" t="s">
        <v>141</v>
      </c>
      <c r="C77" s="1413">
        <v>251</v>
      </c>
      <c r="D77" s="1414">
        <v>10839101</v>
      </c>
      <c r="E77" s="1415">
        <v>0.09</v>
      </c>
      <c r="F77" s="1413">
        <v>12</v>
      </c>
      <c r="G77" s="1414">
        <v>666771</v>
      </c>
      <c r="H77" s="1415">
        <v>0.06</v>
      </c>
      <c r="I77" s="1416">
        <v>0.34599999999999997</v>
      </c>
      <c r="J77" s="1288"/>
      <c r="K77" s="1288"/>
      <c r="L77" s="121"/>
      <c r="N77" s="19"/>
      <c r="O77" s="29"/>
      <c r="P77" s="30"/>
      <c r="Q77" s="20"/>
    </row>
    <row r="78" spans="1:17" s="1396" customFormat="1" ht="12.75" customHeight="1" thickBot="1">
      <c r="A78" s="1481"/>
      <c r="B78" s="1409" t="s">
        <v>145</v>
      </c>
      <c r="C78" s="1409">
        <v>94</v>
      </c>
      <c r="D78" s="1410">
        <v>7959338</v>
      </c>
      <c r="E78" s="1411">
        <v>7.0000000000000007E-2</v>
      </c>
      <c r="F78" s="1409">
        <v>8</v>
      </c>
      <c r="G78" s="1410">
        <v>688798</v>
      </c>
      <c r="H78" s="1411">
        <v>0.06</v>
      </c>
      <c r="I78" s="1412">
        <v>9.5000000000000001E-2</v>
      </c>
      <c r="J78" s="1288"/>
      <c r="K78" s="1288"/>
      <c r="L78" s="121"/>
      <c r="N78" s="19"/>
      <c r="O78" s="29"/>
      <c r="P78" s="30"/>
      <c r="Q78" s="20"/>
    </row>
    <row r="79" spans="1:17" s="1396" customFormat="1" ht="12.75" customHeight="1" thickBot="1">
      <c r="A79" s="1481"/>
      <c r="B79" s="1413" t="s">
        <v>143</v>
      </c>
      <c r="C79" s="1413">
        <v>206</v>
      </c>
      <c r="D79" s="1414">
        <v>48509157</v>
      </c>
      <c r="E79" s="1415">
        <v>0.4</v>
      </c>
      <c r="F79" s="1413">
        <v>9</v>
      </c>
      <c r="G79" s="1414">
        <v>2650037</v>
      </c>
      <c r="H79" s="1415">
        <v>0.23</v>
      </c>
      <c r="I79" s="1416">
        <v>0.13900000000000001</v>
      </c>
      <c r="J79" s="1288"/>
      <c r="K79" s="1288"/>
      <c r="L79" s="121"/>
      <c r="N79" s="19"/>
      <c r="O79" s="29"/>
      <c r="P79" s="30"/>
      <c r="Q79" s="20"/>
    </row>
    <row r="80" spans="1:17" s="1396" customFormat="1" ht="12.75" customHeight="1" thickBot="1">
      <c r="A80" s="1482"/>
      <c r="B80" s="1417" t="s">
        <v>69</v>
      </c>
      <c r="C80" s="1418">
        <v>1120</v>
      </c>
      <c r="D80" s="1418">
        <v>120553190</v>
      </c>
      <c r="E80" s="1419">
        <v>1</v>
      </c>
      <c r="F80" s="1417">
        <v>50</v>
      </c>
      <c r="G80" s="1418">
        <v>11734460</v>
      </c>
      <c r="H80" s="1419">
        <v>1</v>
      </c>
      <c r="I80" s="1420">
        <v>0.13500000000000001</v>
      </c>
      <c r="J80" s="1288"/>
      <c r="K80" s="1288"/>
      <c r="L80" s="121"/>
      <c r="N80" s="19"/>
      <c r="O80" s="29"/>
      <c r="P80" s="30"/>
      <c r="Q80" s="20"/>
    </row>
    <row r="81" spans="1:17" s="1396" customFormat="1" ht="12.75" customHeight="1">
      <c r="A81" s="1421"/>
      <c r="B81" s="1422"/>
      <c r="C81" s="1423"/>
      <c r="D81" s="1423"/>
      <c r="E81" s="1424"/>
      <c r="F81" s="1422"/>
      <c r="G81" s="1423"/>
      <c r="H81" s="1424"/>
      <c r="I81" s="1425"/>
      <c r="J81" s="1288"/>
      <c r="K81" s="1288"/>
      <c r="L81" s="121"/>
      <c r="N81" s="19"/>
      <c r="O81" s="29"/>
      <c r="P81" s="30"/>
      <c r="Q81" s="20"/>
    </row>
    <row r="82" spans="1:17" s="1396" customFormat="1" ht="12.75" customHeight="1">
      <c r="A82" s="1394" t="s">
        <v>1379</v>
      </c>
      <c r="B82" s="1284"/>
      <c r="C82" s="1285"/>
      <c r="D82" s="1285"/>
      <c r="E82" s="1286"/>
      <c r="F82" s="1283"/>
      <c r="G82" s="1281"/>
      <c r="H82" s="1287"/>
      <c r="I82" s="1287"/>
      <c r="J82" s="1288"/>
      <c r="K82" s="1288"/>
      <c r="L82" s="121"/>
      <c r="N82" s="19"/>
      <c r="O82" s="29"/>
      <c r="P82" s="30"/>
      <c r="Q82" s="20"/>
    </row>
    <row r="83" spans="1:17" s="1396" customFormat="1" ht="12.75" customHeight="1">
      <c r="A83" s="1338"/>
      <c r="B83" s="1284"/>
      <c r="C83" s="1285"/>
      <c r="D83" s="1285"/>
      <c r="E83" s="1286"/>
      <c r="F83" s="1283"/>
      <c r="G83" s="1281"/>
      <c r="H83" s="1287"/>
      <c r="I83" s="1287"/>
      <c r="J83" s="1288"/>
      <c r="K83" s="1288"/>
      <c r="L83" s="121"/>
      <c r="N83" s="19"/>
      <c r="O83" s="29"/>
      <c r="P83" s="30"/>
      <c r="Q83" s="20"/>
    </row>
    <row r="84" spans="1:17" s="1396" customFormat="1" ht="12.75" customHeight="1">
      <c r="A84" s="1395" t="s">
        <v>1380</v>
      </c>
      <c r="B84" s="1284"/>
      <c r="C84" s="1285"/>
      <c r="D84" s="1285"/>
      <c r="E84" s="1286"/>
      <c r="F84" s="1283"/>
      <c r="G84" s="1281"/>
      <c r="H84" s="1287"/>
      <c r="I84" s="1287"/>
      <c r="J84" s="1288"/>
      <c r="K84" s="1288"/>
      <c r="L84" s="121"/>
      <c r="N84" s="19"/>
      <c r="O84" s="29"/>
      <c r="P84" s="30"/>
      <c r="Q84" s="20"/>
    </row>
    <row r="85" spans="1:17" s="1396" customFormat="1" ht="12.75" customHeight="1">
      <c r="A85" s="1483" t="s">
        <v>10</v>
      </c>
      <c r="B85" s="1478" t="s">
        <v>94</v>
      </c>
      <c r="C85" s="1478"/>
      <c r="D85" s="1478" t="s">
        <v>1374</v>
      </c>
      <c r="E85" s="1485"/>
      <c r="F85" s="1485"/>
      <c r="G85" s="1478" t="s">
        <v>1375</v>
      </c>
      <c r="H85" s="1478"/>
      <c r="I85" s="1478"/>
      <c r="J85" s="1288"/>
      <c r="K85" s="1288"/>
      <c r="L85" s="121"/>
      <c r="N85" s="19"/>
      <c r="O85" s="29"/>
      <c r="P85" s="30"/>
      <c r="Q85" s="20"/>
    </row>
    <row r="86" spans="1:17" s="1396" customFormat="1" ht="12.75" customHeight="1" thickBot="1">
      <c r="A86" s="1483"/>
      <c r="B86" s="1478"/>
      <c r="C86" s="1479"/>
      <c r="D86" s="1479"/>
      <c r="E86" s="1486"/>
      <c r="F86" s="1486"/>
      <c r="G86" s="1479"/>
      <c r="H86" s="1479"/>
      <c r="I86" s="1479"/>
      <c r="J86" s="1288"/>
      <c r="K86" s="1288"/>
      <c r="L86" s="121"/>
      <c r="N86" s="19"/>
      <c r="O86" s="29"/>
      <c r="P86" s="30"/>
      <c r="Q86" s="20"/>
    </row>
    <row r="87" spans="1:17" s="1396" customFormat="1" ht="46.5" thickTop="1" thickBot="1">
      <c r="A87" s="1484"/>
      <c r="B87" s="1479"/>
      <c r="C87" s="1408" t="s">
        <v>1376</v>
      </c>
      <c r="D87" s="1408" t="s">
        <v>1381</v>
      </c>
      <c r="E87" s="1408" t="s">
        <v>83</v>
      </c>
      <c r="F87" s="1408" t="s">
        <v>1378</v>
      </c>
      <c r="G87" s="1408" t="s">
        <v>1381</v>
      </c>
      <c r="H87" s="1408" t="s">
        <v>83</v>
      </c>
      <c r="I87" s="1408" t="s">
        <v>103</v>
      </c>
      <c r="J87" s="1288"/>
      <c r="K87" s="1288"/>
      <c r="L87" s="121"/>
      <c r="N87" s="19"/>
      <c r="O87" s="29"/>
      <c r="P87" s="30"/>
      <c r="Q87" s="20"/>
    </row>
    <row r="88" spans="1:17" s="1396" customFormat="1" ht="12.75" customHeight="1" thickTop="1" thickBot="1">
      <c r="A88" s="1480" t="s">
        <v>1382</v>
      </c>
      <c r="B88" s="1409" t="s">
        <v>144</v>
      </c>
      <c r="C88" s="1409">
        <v>163</v>
      </c>
      <c r="D88" s="1426">
        <v>5129.1899999999996</v>
      </c>
      <c r="E88" s="1411">
        <v>0.24</v>
      </c>
      <c r="F88" s="1409">
        <v>7</v>
      </c>
      <c r="G88" s="1409">
        <v>314.39999999999998</v>
      </c>
      <c r="H88" s="1411">
        <v>0.14000000000000001</v>
      </c>
      <c r="I88" s="1412">
        <v>5.8999999999999997E-2</v>
      </c>
      <c r="J88" s="1288"/>
      <c r="K88" s="1288"/>
      <c r="L88" s="121"/>
      <c r="N88" s="19"/>
      <c r="O88" s="29"/>
      <c r="P88" s="30"/>
      <c r="Q88" s="20"/>
    </row>
    <row r="89" spans="1:17" s="1396" customFormat="1" ht="12.75" customHeight="1" thickBot="1">
      <c r="A89" s="1481"/>
      <c r="B89" s="1413" t="s">
        <v>140</v>
      </c>
      <c r="C89" s="1413">
        <v>144</v>
      </c>
      <c r="D89" s="1413">
        <v>626.23</v>
      </c>
      <c r="E89" s="1415">
        <v>0.03</v>
      </c>
      <c r="F89" s="1413">
        <v>5</v>
      </c>
      <c r="G89" s="1413">
        <v>57.87</v>
      </c>
      <c r="H89" s="1415">
        <v>0.03</v>
      </c>
      <c r="I89" s="1416">
        <v>0.29899999999999999</v>
      </c>
      <c r="J89" s="1288"/>
      <c r="K89" s="1288"/>
      <c r="L89" s="121"/>
      <c r="N89" s="19"/>
      <c r="O89" s="29"/>
      <c r="P89" s="30"/>
      <c r="Q89" s="20"/>
    </row>
    <row r="90" spans="1:17" s="1396" customFormat="1" ht="12.75" customHeight="1" thickBot="1">
      <c r="A90" s="1481"/>
      <c r="B90" s="1409" t="s">
        <v>142</v>
      </c>
      <c r="C90" s="1409">
        <v>262</v>
      </c>
      <c r="D90" s="1426">
        <v>3576.61</v>
      </c>
      <c r="E90" s="1411">
        <v>0.17</v>
      </c>
      <c r="F90" s="1409">
        <v>9</v>
      </c>
      <c r="G90" s="1426">
        <v>1031.24</v>
      </c>
      <c r="H90" s="1411">
        <v>0.48</v>
      </c>
      <c r="I90" s="1412">
        <v>0.222</v>
      </c>
      <c r="J90" s="1288"/>
      <c r="K90" s="1288"/>
      <c r="L90" s="121"/>
      <c r="N90" s="19"/>
      <c r="O90" s="29"/>
      <c r="P90" s="30"/>
      <c r="Q90" s="20"/>
    </row>
    <row r="91" spans="1:17" s="1396" customFormat="1" ht="12.75" customHeight="1" thickBot="1">
      <c r="A91" s="1481"/>
      <c r="B91" s="1413" t="s">
        <v>141</v>
      </c>
      <c r="C91" s="1413">
        <v>251</v>
      </c>
      <c r="D91" s="1427">
        <v>1647.13</v>
      </c>
      <c r="E91" s="1415">
        <v>0.08</v>
      </c>
      <c r="F91" s="1413">
        <v>12</v>
      </c>
      <c r="G91" s="1413">
        <v>114.09</v>
      </c>
      <c r="H91" s="1415">
        <v>0.05</v>
      </c>
      <c r="I91" s="1416">
        <v>0.17399999999999999</v>
      </c>
      <c r="J91" s="1288"/>
      <c r="K91" s="1288"/>
      <c r="L91" s="121"/>
      <c r="N91" s="19"/>
      <c r="O91" s="29"/>
      <c r="P91" s="30"/>
      <c r="Q91" s="20"/>
    </row>
    <row r="92" spans="1:17" s="1396" customFormat="1" ht="12.75" customHeight="1" thickBot="1">
      <c r="A92" s="1481"/>
      <c r="B92" s="1409" t="s">
        <v>145</v>
      </c>
      <c r="C92" s="1409">
        <v>94</v>
      </c>
      <c r="D92" s="1426">
        <v>1511.47</v>
      </c>
      <c r="E92" s="1411">
        <v>7.0000000000000007E-2</v>
      </c>
      <c r="F92" s="1409">
        <v>8</v>
      </c>
      <c r="G92" s="1409">
        <v>136.88999999999999</v>
      </c>
      <c r="H92" s="1411">
        <v>0.06</v>
      </c>
      <c r="I92" s="1412">
        <v>0.14499999999999999</v>
      </c>
      <c r="J92" s="1288"/>
      <c r="K92" s="1288"/>
      <c r="L92" s="121"/>
      <c r="N92" s="19"/>
      <c r="O92" s="29"/>
      <c r="P92" s="30"/>
      <c r="Q92" s="20"/>
    </row>
    <row r="93" spans="1:17" s="1396" customFormat="1" ht="12.75" customHeight="1" thickBot="1">
      <c r="A93" s="1481"/>
      <c r="B93" s="1413" t="s">
        <v>143</v>
      </c>
      <c r="C93" s="1413">
        <v>206</v>
      </c>
      <c r="D93" s="1427">
        <v>8798.74</v>
      </c>
      <c r="E93" s="1415">
        <v>0.41</v>
      </c>
      <c r="F93" s="1413">
        <v>9</v>
      </c>
      <c r="G93" s="1413">
        <v>515.12</v>
      </c>
      <c r="H93" s="1415">
        <v>0.24</v>
      </c>
      <c r="I93" s="1416">
        <v>0.109</v>
      </c>
      <c r="J93" s="1288"/>
      <c r="K93" s="1288"/>
      <c r="L93" s="121"/>
      <c r="N93" s="19"/>
      <c r="O93" s="29"/>
      <c r="P93" s="30"/>
      <c r="Q93" s="20"/>
    </row>
    <row r="94" spans="1:17" s="1396" customFormat="1" ht="12.75" customHeight="1" thickBot="1">
      <c r="A94" s="1482"/>
      <c r="B94" s="1417" t="s">
        <v>69</v>
      </c>
      <c r="C94" s="1418">
        <v>1120</v>
      </c>
      <c r="D94" s="1428">
        <v>21289.360000000001</v>
      </c>
      <c r="E94" s="1419">
        <v>1</v>
      </c>
      <c r="F94" s="1417">
        <v>50</v>
      </c>
      <c r="G94" s="1428">
        <v>2169.61</v>
      </c>
      <c r="H94" s="1419">
        <v>1</v>
      </c>
      <c r="I94" s="1420">
        <v>0.104</v>
      </c>
      <c r="J94" s="1288"/>
      <c r="K94" s="1288"/>
      <c r="L94" s="121"/>
      <c r="N94" s="19"/>
      <c r="O94" s="29"/>
      <c r="P94" s="30"/>
      <c r="Q94" s="20"/>
    </row>
    <row r="95" spans="1:17" s="1396" customFormat="1" ht="12.75" customHeight="1">
      <c r="A95" s="1421"/>
      <c r="B95" s="1422"/>
      <c r="C95" s="1423"/>
      <c r="D95" s="1429"/>
      <c r="E95" s="1424"/>
      <c r="F95" s="1422"/>
      <c r="G95" s="1429"/>
      <c r="H95" s="1424"/>
      <c r="I95" s="1425"/>
      <c r="J95" s="1288"/>
      <c r="K95" s="1288"/>
      <c r="L95" s="121"/>
      <c r="N95" s="19"/>
      <c r="O95" s="29"/>
      <c r="P95" s="30"/>
      <c r="Q95" s="20"/>
    </row>
    <row r="96" spans="1:17" s="1396" customFormat="1" ht="12.75" customHeight="1">
      <c r="A96" s="1394" t="s">
        <v>1379</v>
      </c>
      <c r="B96" s="1284"/>
      <c r="C96" s="1285"/>
      <c r="D96" s="1285"/>
      <c r="E96" s="1286"/>
      <c r="F96" s="1283"/>
      <c r="G96" s="1281"/>
      <c r="H96" s="1287"/>
      <c r="I96" s="1287"/>
      <c r="J96" s="1288"/>
      <c r="K96" s="1288"/>
      <c r="L96" s="121"/>
      <c r="N96" s="19"/>
      <c r="O96" s="29"/>
      <c r="P96" s="30"/>
      <c r="Q96" s="20"/>
    </row>
    <row r="97" spans="1:20" s="1139" customFormat="1" ht="13.35" customHeight="1">
      <c r="A97" s="5"/>
      <c r="B97" s="8"/>
      <c r="C97" s="37"/>
      <c r="D97" s="37"/>
      <c r="E97" s="37"/>
      <c r="F97" s="37"/>
      <c r="G97" s="37"/>
      <c r="H97" s="37"/>
      <c r="I97" s="37"/>
      <c r="J97" s="37"/>
      <c r="K97" s="37"/>
      <c r="L97" s="121"/>
      <c r="M97" s="39"/>
      <c r="N97" s="40"/>
    </row>
    <row r="98" spans="1:20" s="1139" customFormat="1" ht="13.35" customHeight="1">
      <c r="A98" s="1127" t="s">
        <v>1192</v>
      </c>
      <c r="B98" s="1127"/>
      <c r="C98" s="1127"/>
      <c r="D98" s="1127"/>
      <c r="E98" s="1127"/>
      <c r="F98" s="1127"/>
      <c r="G98" s="717"/>
      <c r="H98" s="52"/>
      <c r="I98" s="52"/>
      <c r="J98" s="52"/>
      <c r="K98" s="52"/>
      <c r="L98" s="121"/>
      <c r="M98" s="39"/>
      <c r="N98" s="40"/>
    </row>
    <row r="99" spans="1:20" s="1139" customFormat="1" ht="32.25" customHeight="1" thickBot="1">
      <c r="A99" s="95" t="s">
        <v>262</v>
      </c>
      <c r="B99" s="669">
        <v>5</v>
      </c>
      <c r="C99" s="669">
        <v>4</v>
      </c>
      <c r="D99" s="669">
        <v>3</v>
      </c>
      <c r="E99" s="669">
        <v>2</v>
      </c>
      <c r="F99" s="669">
        <v>1</v>
      </c>
      <c r="G99" s="669" t="s">
        <v>261</v>
      </c>
      <c r="H99" s="52"/>
      <c r="I99" s="52"/>
      <c r="J99" s="52"/>
      <c r="K99" s="52"/>
      <c r="L99" s="121"/>
      <c r="M99" s="39"/>
      <c r="N99" s="40"/>
    </row>
    <row r="100" spans="1:20" s="1139" customFormat="1" ht="13.35" customHeight="1">
      <c r="A100" s="718" t="s">
        <v>1158</v>
      </c>
      <c r="B100" s="1250">
        <v>0.56359999999999999</v>
      </c>
      <c r="C100" s="1251">
        <v>0.21820000000000001</v>
      </c>
      <c r="D100" s="1251">
        <v>0.18179999999999999</v>
      </c>
      <c r="E100" s="1251">
        <v>1.8200000000000001E-2</v>
      </c>
      <c r="F100" s="1251">
        <v>1.8200000000000001E-2</v>
      </c>
      <c r="G100" s="1254">
        <v>4.29</v>
      </c>
      <c r="H100" s="52"/>
      <c r="I100" s="52"/>
      <c r="J100" s="52"/>
      <c r="K100" s="52"/>
      <c r="L100" s="121"/>
      <c r="M100" s="39"/>
      <c r="N100" s="40"/>
    </row>
    <row r="101" spans="1:20" s="1139" customFormat="1" ht="13.35" customHeight="1">
      <c r="A101" s="718" t="s">
        <v>1159</v>
      </c>
      <c r="B101" s="1250">
        <v>0.64810000000000001</v>
      </c>
      <c r="C101" s="1251">
        <v>0.14810000000000001</v>
      </c>
      <c r="D101" s="1251">
        <v>7.4099999999999999E-2</v>
      </c>
      <c r="E101" s="1251">
        <v>7.4099999999999999E-2</v>
      </c>
      <c r="F101" s="1251">
        <v>5.5599999999999997E-2</v>
      </c>
      <c r="G101" s="1254">
        <v>4.26</v>
      </c>
      <c r="H101" s="52"/>
      <c r="I101" s="52"/>
      <c r="J101" s="52"/>
      <c r="K101" s="52"/>
      <c r="L101" s="121"/>
      <c r="M101" s="39"/>
      <c r="N101" s="40"/>
    </row>
    <row r="102" spans="1:20" s="1139" customFormat="1" ht="13.35" customHeight="1">
      <c r="A102" s="718" t="s">
        <v>1160</v>
      </c>
      <c r="B102" s="1252">
        <v>0.66039999999999999</v>
      </c>
      <c r="C102" s="1251">
        <v>0.20749999999999999</v>
      </c>
      <c r="D102" s="1251">
        <v>9.4299999999999995E-2</v>
      </c>
      <c r="E102" s="1251">
        <v>1.89E-2</v>
      </c>
      <c r="F102" s="1251">
        <v>1.89E-2</v>
      </c>
      <c r="G102" s="1254">
        <v>4.47</v>
      </c>
      <c r="H102" s="52"/>
      <c r="I102" s="52"/>
      <c r="J102" s="52"/>
      <c r="K102" s="52"/>
      <c r="L102" s="121"/>
      <c r="M102" s="39"/>
      <c r="N102" s="40"/>
    </row>
    <row r="103" spans="1:20" s="1139" customFormat="1" ht="13.35" customHeight="1">
      <c r="A103" s="718" t="s">
        <v>1161</v>
      </c>
      <c r="B103" s="1253">
        <v>0.69810000000000005</v>
      </c>
      <c r="C103" s="1251">
        <v>0.18870000000000001</v>
      </c>
      <c r="D103" s="1251">
        <v>5.6599999999999998E-2</v>
      </c>
      <c r="E103" s="1251">
        <v>1.89E-2</v>
      </c>
      <c r="F103" s="1251">
        <v>3.7699999999999997E-2</v>
      </c>
      <c r="G103" s="1254">
        <v>4.49</v>
      </c>
      <c r="H103" s="52"/>
      <c r="I103" s="52"/>
      <c r="J103" s="52"/>
      <c r="K103" s="52"/>
      <c r="L103" s="119"/>
      <c r="M103" s="39"/>
      <c r="N103" s="40"/>
    </row>
    <row r="104" spans="1:20" s="1139" customFormat="1" ht="13.35" customHeight="1">
      <c r="A104" s="718" t="s">
        <v>1162</v>
      </c>
      <c r="B104" s="1253">
        <v>0.75470000000000004</v>
      </c>
      <c r="C104" s="1251">
        <v>0.22639999999999999</v>
      </c>
      <c r="D104" s="1251">
        <v>1.89E-2</v>
      </c>
      <c r="E104" s="1251">
        <v>0</v>
      </c>
      <c r="F104" s="1251">
        <v>0</v>
      </c>
      <c r="G104" s="1254">
        <v>4.74</v>
      </c>
      <c r="H104" s="52"/>
      <c r="I104" s="52"/>
      <c r="J104" s="52"/>
      <c r="K104" s="52"/>
      <c r="L104" s="119"/>
      <c r="M104" s="39"/>
      <c r="N104" s="40"/>
    </row>
    <row r="105" spans="1:20" s="1139" customFormat="1" ht="13.35" customHeight="1">
      <c r="A105" s="718" t="s">
        <v>1163</v>
      </c>
      <c r="B105" s="1253">
        <v>0.61819999999999997</v>
      </c>
      <c r="C105" s="1251">
        <v>0.2727</v>
      </c>
      <c r="D105" s="1251">
        <v>9.0899999999999995E-2</v>
      </c>
      <c r="E105" s="1251">
        <v>0</v>
      </c>
      <c r="F105" s="1251">
        <v>1.8200000000000001E-2</v>
      </c>
      <c r="G105" s="1254">
        <v>4.47</v>
      </c>
      <c r="H105" s="52"/>
      <c r="I105" s="52"/>
      <c r="J105" s="52"/>
      <c r="K105" s="52"/>
      <c r="L105" s="124"/>
      <c r="M105" s="39"/>
      <c r="N105" s="40"/>
    </row>
    <row r="106" spans="1:20" s="5" customFormat="1" ht="13.35" customHeight="1">
      <c r="A106" s="718"/>
      <c r="B106" s="228"/>
      <c r="C106" s="717"/>
      <c r="D106" s="717"/>
      <c r="E106" s="717"/>
      <c r="F106" s="717"/>
      <c r="G106" s="717"/>
      <c r="H106" s="52"/>
      <c r="I106" s="52"/>
      <c r="J106" s="52"/>
      <c r="K106" s="52"/>
      <c r="L106" s="124"/>
      <c r="M106" s="39"/>
      <c r="N106" s="40"/>
    </row>
    <row r="107" spans="1:20" s="1139" customFormat="1">
      <c r="A107" s="1168" t="s">
        <v>1164</v>
      </c>
      <c r="B107" s="228"/>
      <c r="C107" s="717"/>
      <c r="D107" s="717"/>
      <c r="E107" s="717"/>
      <c r="F107" s="717"/>
      <c r="G107" s="717"/>
      <c r="H107" s="52"/>
      <c r="I107" s="52"/>
      <c r="J107" s="52"/>
      <c r="K107" s="52"/>
      <c r="L107" s="124"/>
      <c r="M107" s="50"/>
      <c r="N107" s="40"/>
    </row>
    <row r="108" spans="1:20" s="1139" customFormat="1" ht="13.35" customHeight="1">
      <c r="A108" s="718"/>
      <c r="B108" s="228"/>
      <c r="C108" s="717"/>
      <c r="D108" s="717"/>
      <c r="E108" s="717"/>
      <c r="F108" s="717"/>
      <c r="G108" s="717"/>
      <c r="H108" s="52"/>
      <c r="I108" s="52"/>
      <c r="J108" s="52"/>
      <c r="K108" s="52"/>
      <c r="L108" s="125"/>
      <c r="M108" s="39"/>
      <c r="N108" s="40"/>
    </row>
    <row r="109" spans="1:20" s="5" customFormat="1" ht="13.35" customHeight="1">
      <c r="A109" s="718"/>
      <c r="B109" s="228"/>
      <c r="C109" s="717"/>
      <c r="D109" s="717"/>
      <c r="E109" s="717"/>
      <c r="F109" s="717"/>
      <c r="G109" s="717"/>
      <c r="H109" s="52"/>
      <c r="I109" s="52"/>
      <c r="J109" s="52"/>
      <c r="K109" s="52"/>
      <c r="L109" s="125"/>
      <c r="M109" s="39"/>
      <c r="N109" s="1219"/>
      <c r="O109" s="1219"/>
      <c r="P109" s="1219"/>
      <c r="Q109" s="1219"/>
      <c r="R109" s="1219"/>
      <c r="S109" s="1219"/>
      <c r="T109" s="1219"/>
    </row>
    <row r="110" spans="1:20" s="5" customFormat="1" ht="13.5" customHeight="1">
      <c r="A110" s="1127" t="s">
        <v>1193</v>
      </c>
      <c r="B110" s="228"/>
      <c r="C110" s="717"/>
      <c r="D110" s="717"/>
      <c r="E110" s="717"/>
      <c r="F110" s="717"/>
      <c r="G110" s="717"/>
      <c r="H110" s="52"/>
      <c r="I110" s="52"/>
      <c r="J110" s="52"/>
      <c r="K110" s="52"/>
      <c r="L110" s="125"/>
      <c r="M110" s="41"/>
      <c r="N110" s="354"/>
    </row>
    <row r="111" spans="1:20" s="1149" customFormat="1" ht="28.5" thickBot="1">
      <c r="A111" s="95" t="s">
        <v>1165</v>
      </c>
      <c r="B111" s="669">
        <v>5</v>
      </c>
      <c r="C111" s="669">
        <v>4</v>
      </c>
      <c r="D111" s="669">
        <v>3</v>
      </c>
      <c r="E111" s="669">
        <v>2</v>
      </c>
      <c r="F111" s="669">
        <v>1</v>
      </c>
      <c r="G111" s="669" t="s">
        <v>1166</v>
      </c>
      <c r="H111" s="52"/>
      <c r="I111" s="52"/>
      <c r="J111" s="52"/>
      <c r="K111" s="52"/>
      <c r="L111" s="125"/>
      <c r="M111" s="41"/>
      <c r="N111" s="1147"/>
    </row>
    <row r="112" spans="1:20" s="5" customFormat="1" ht="12.75" customHeight="1">
      <c r="A112" s="1157" t="s">
        <v>1167</v>
      </c>
      <c r="B112" s="1255">
        <v>0.85450000000000004</v>
      </c>
      <c r="C112" s="1251">
        <v>0.1091</v>
      </c>
      <c r="D112" s="1251">
        <v>1.8200000000000001E-2</v>
      </c>
      <c r="E112" s="1251">
        <v>0</v>
      </c>
      <c r="F112" s="1251">
        <v>1.8200000000000001E-2</v>
      </c>
      <c r="G112" s="1254">
        <v>4.78</v>
      </c>
      <c r="H112" s="52"/>
      <c r="I112" s="52"/>
      <c r="J112" s="52"/>
      <c r="K112" s="52"/>
      <c r="L112" s="125"/>
      <c r="M112" s="42"/>
      <c r="N112" s="40"/>
    </row>
    <row r="113" spans="1:20" s="5" customFormat="1" ht="12.75" customHeight="1">
      <c r="A113" s="1157" t="s">
        <v>1168</v>
      </c>
      <c r="B113" s="1255">
        <v>0.87039999999999995</v>
      </c>
      <c r="C113" s="1251">
        <v>9.2600000000000002E-2</v>
      </c>
      <c r="D113" s="1251">
        <v>1.8499999999999999E-2</v>
      </c>
      <c r="E113" s="1251">
        <v>0</v>
      </c>
      <c r="F113" s="1251">
        <v>1.8499999999999999E-2</v>
      </c>
      <c r="G113" s="1254">
        <v>4.8</v>
      </c>
      <c r="H113" s="52"/>
      <c r="I113" s="52"/>
      <c r="J113" s="52"/>
      <c r="K113" s="52"/>
      <c r="L113" s="125"/>
      <c r="M113" s="37"/>
      <c r="N113" s="40"/>
    </row>
    <row r="114" spans="1:20" s="5" customFormat="1" ht="25.5" customHeight="1">
      <c r="A114" s="1157" t="s">
        <v>1169</v>
      </c>
      <c r="B114" s="1255">
        <v>0.60419999999999996</v>
      </c>
      <c r="C114" s="1251">
        <v>0.125</v>
      </c>
      <c r="D114" s="1251">
        <v>8.3299999999999999E-2</v>
      </c>
      <c r="E114" s="1251">
        <v>4.1700000000000001E-2</v>
      </c>
      <c r="F114" s="1251">
        <v>0.14580000000000001</v>
      </c>
      <c r="G114" s="1254">
        <v>4</v>
      </c>
      <c r="H114" s="52"/>
      <c r="I114" s="52"/>
      <c r="J114" s="52"/>
      <c r="K114" s="52"/>
      <c r="L114" s="125"/>
      <c r="M114" s="50"/>
      <c r="N114" s="40"/>
    </row>
    <row r="115" spans="1:20" s="5" customFormat="1" ht="25.5" customHeight="1">
      <c r="A115" s="718"/>
      <c r="B115" s="228"/>
      <c r="C115" s="717"/>
      <c r="D115" s="717"/>
      <c r="E115" s="717"/>
      <c r="F115" s="717"/>
      <c r="G115" s="717"/>
      <c r="H115" s="52"/>
      <c r="I115" s="52"/>
      <c r="J115" s="52"/>
      <c r="K115" s="52"/>
      <c r="L115" s="125"/>
      <c r="M115" s="39"/>
      <c r="N115" s="40"/>
    </row>
    <row r="116" spans="1:20" s="5" customFormat="1" ht="25.5" customHeight="1">
      <c r="A116" s="1168" t="s">
        <v>1164</v>
      </c>
      <c r="B116" s="228"/>
      <c r="C116" s="717"/>
      <c r="D116" s="717"/>
      <c r="E116" s="717"/>
      <c r="F116" s="717"/>
      <c r="G116" s="717"/>
      <c r="H116" s="52"/>
      <c r="I116" s="52"/>
      <c r="J116" s="52"/>
      <c r="K116" s="52"/>
      <c r="L116" s="125"/>
      <c r="M116" s="39"/>
      <c r="N116" s="92"/>
      <c r="O116" s="12"/>
      <c r="P116" s="12"/>
      <c r="Q116" s="12"/>
      <c r="R116" s="12"/>
      <c r="S116" s="12"/>
      <c r="T116" s="12"/>
    </row>
    <row r="117" spans="1:20" s="5" customFormat="1" ht="25.5" customHeight="1">
      <c r="A117" s="718"/>
      <c r="B117" s="228"/>
      <c r="C117" s="717"/>
      <c r="D117" s="717"/>
      <c r="E117" s="717"/>
      <c r="F117" s="717"/>
      <c r="G117" s="717"/>
      <c r="H117" s="52"/>
      <c r="I117" s="52"/>
      <c r="J117" s="52"/>
      <c r="K117" s="52"/>
      <c r="L117" s="125"/>
      <c r="M117" s="39"/>
      <c r="N117" s="92"/>
      <c r="O117" s="12"/>
      <c r="P117" s="12"/>
      <c r="Q117" s="12"/>
      <c r="R117" s="12"/>
      <c r="S117" s="12"/>
      <c r="T117" s="12"/>
    </row>
    <row r="118" spans="1:20" s="12" customFormat="1" ht="25.5" customHeight="1">
      <c r="A118" s="1127" t="s">
        <v>1194</v>
      </c>
      <c r="B118" s="228"/>
      <c r="C118" s="717"/>
      <c r="D118" s="717"/>
      <c r="E118" s="717"/>
      <c r="F118" s="717"/>
      <c r="G118" s="717"/>
      <c r="H118" s="52"/>
      <c r="I118" s="52"/>
      <c r="J118" s="52"/>
      <c r="K118" s="52"/>
      <c r="L118" s="125"/>
      <c r="M118" s="41"/>
      <c r="N118" s="92"/>
    </row>
    <row r="119" spans="1:20" s="12" customFormat="1" ht="25.5" customHeight="1" thickBot="1">
      <c r="A119" s="95" t="s">
        <v>262</v>
      </c>
      <c r="B119" s="669">
        <v>5</v>
      </c>
      <c r="C119" s="669">
        <v>4</v>
      </c>
      <c r="D119" s="669">
        <v>3</v>
      </c>
      <c r="E119" s="669">
        <v>2</v>
      </c>
      <c r="F119" s="669">
        <v>1</v>
      </c>
      <c r="G119" s="669" t="s">
        <v>261</v>
      </c>
      <c r="H119" s="52"/>
      <c r="I119" s="52"/>
      <c r="J119" s="52"/>
      <c r="K119" s="52"/>
      <c r="L119" s="124"/>
      <c r="M119" s="87"/>
      <c r="N119" s="92"/>
    </row>
    <row r="120" spans="1:20" s="12" customFormat="1">
      <c r="A120" s="718" t="s">
        <v>1170</v>
      </c>
      <c r="B120" s="1255">
        <v>0.56359999999999999</v>
      </c>
      <c r="C120" s="1251">
        <v>0.32729999999999998</v>
      </c>
      <c r="D120" s="1251">
        <v>7.2700000000000001E-2</v>
      </c>
      <c r="E120" s="1251">
        <v>0</v>
      </c>
      <c r="F120" s="1251">
        <v>3.6400000000000002E-2</v>
      </c>
      <c r="G120" s="1256">
        <v>4.38</v>
      </c>
      <c r="H120" s="52"/>
      <c r="I120" s="52"/>
      <c r="J120" s="52"/>
      <c r="K120" s="52"/>
      <c r="L120" s="125"/>
      <c r="M120" s="91"/>
      <c r="N120" s="92"/>
    </row>
    <row r="121" spans="1:20" s="12" customFormat="1" ht="13.35" customHeight="1">
      <c r="A121" s="718"/>
      <c r="B121" s="228"/>
      <c r="C121" s="717"/>
      <c r="D121" s="717"/>
      <c r="E121" s="717"/>
      <c r="F121" s="717"/>
      <c r="G121" s="717"/>
      <c r="H121" s="52"/>
      <c r="I121" s="52"/>
      <c r="J121" s="52"/>
      <c r="K121" s="52"/>
      <c r="L121" s="125"/>
      <c r="M121" s="91"/>
      <c r="N121" s="92"/>
    </row>
    <row r="122" spans="1:20" s="12" customFormat="1" ht="13.5" customHeight="1">
      <c r="A122" s="1168" t="s">
        <v>1164</v>
      </c>
      <c r="B122" s="228"/>
      <c r="C122" s="717"/>
      <c r="D122" s="717"/>
      <c r="E122" s="717"/>
      <c r="F122" s="717"/>
      <c r="G122" s="717"/>
      <c r="H122" s="52"/>
      <c r="I122" s="52"/>
      <c r="J122" s="52"/>
      <c r="K122" s="52"/>
      <c r="L122" s="126"/>
      <c r="M122" s="91"/>
      <c r="N122" s="92"/>
    </row>
    <row r="123" spans="1:20" s="12" customFormat="1" ht="61.5" customHeight="1">
      <c r="A123" s="718"/>
      <c r="B123" s="228"/>
      <c r="C123" s="717"/>
      <c r="D123" s="717"/>
      <c r="E123" s="717"/>
      <c r="F123" s="717"/>
      <c r="G123" s="717"/>
      <c r="H123" s="52"/>
      <c r="I123" s="52"/>
      <c r="J123" s="52"/>
      <c r="K123" s="52"/>
      <c r="L123" s="126"/>
      <c r="M123" s="41"/>
      <c r="N123" s="93"/>
    </row>
    <row r="124" spans="1:20" s="12" customFormat="1" ht="12.75" customHeight="1">
      <c r="A124" s="1127" t="s">
        <v>1195</v>
      </c>
      <c r="B124" s="228"/>
      <c r="C124" s="717"/>
      <c r="D124" s="717"/>
      <c r="E124" s="717"/>
      <c r="F124" s="717"/>
      <c r="G124" s="717"/>
      <c r="H124" s="52"/>
      <c r="I124" s="52"/>
      <c r="J124" s="52"/>
      <c r="K124" s="52"/>
      <c r="L124" s="122"/>
      <c r="M124" s="87"/>
      <c r="N124" s="92"/>
    </row>
    <row r="125" spans="1:20" s="12" customFormat="1" ht="26.25" thickBot="1">
      <c r="A125" s="95" t="s">
        <v>262</v>
      </c>
      <c r="B125" s="669">
        <v>5</v>
      </c>
      <c r="C125" s="669">
        <v>4</v>
      </c>
      <c r="D125" s="669">
        <v>3</v>
      </c>
      <c r="E125" s="669">
        <v>2</v>
      </c>
      <c r="F125" s="669">
        <v>1</v>
      </c>
      <c r="G125" s="669" t="s">
        <v>261</v>
      </c>
      <c r="H125" s="52"/>
      <c r="I125" s="52"/>
      <c r="J125" s="52"/>
      <c r="K125" s="52"/>
      <c r="L125" s="119"/>
      <c r="M125" s="93"/>
      <c r="N125" s="92"/>
    </row>
    <row r="126" spans="1:20" s="12" customFormat="1" ht="12.75" customHeight="1">
      <c r="A126" s="1185" t="s">
        <v>1171</v>
      </c>
      <c r="B126" s="1255">
        <v>0.26669999999999999</v>
      </c>
      <c r="C126" s="1251">
        <v>0.33329999999999999</v>
      </c>
      <c r="D126" s="1251">
        <v>0.33329999999999999</v>
      </c>
      <c r="E126" s="1251">
        <v>6.6699999999999995E-2</v>
      </c>
      <c r="F126" s="1251">
        <v>0</v>
      </c>
      <c r="G126" s="1254">
        <v>3.8</v>
      </c>
      <c r="H126" s="52"/>
      <c r="I126" s="52"/>
      <c r="J126" s="52"/>
      <c r="K126" s="52"/>
      <c r="L126" s="124"/>
      <c r="M126" s="94"/>
      <c r="N126" s="92"/>
    </row>
    <row r="127" spans="1:20" s="12" customFormat="1" ht="25.5" customHeight="1">
      <c r="A127" s="1185" t="s">
        <v>1172</v>
      </c>
      <c r="B127" s="1255">
        <v>0.44440000000000002</v>
      </c>
      <c r="C127" s="1251">
        <v>0.27779999999999999</v>
      </c>
      <c r="D127" s="1251">
        <v>0.16669999999999999</v>
      </c>
      <c r="E127" s="1251">
        <v>5.5599999999999997E-2</v>
      </c>
      <c r="F127" s="1251">
        <v>5.5599999999999997E-2</v>
      </c>
      <c r="G127" s="1254">
        <v>4</v>
      </c>
      <c r="H127" s="52"/>
      <c r="I127" s="52"/>
      <c r="J127" s="52"/>
      <c r="K127" s="52"/>
      <c r="L127" s="125"/>
      <c r="M127" s="41"/>
      <c r="N127" s="44"/>
      <c r="O127" s="167"/>
      <c r="P127" s="167"/>
      <c r="Q127" s="167"/>
      <c r="R127" s="167"/>
      <c r="S127" s="167"/>
      <c r="T127" s="167"/>
    </row>
    <row r="128" spans="1:20" s="12" customFormat="1" ht="25.5" customHeight="1">
      <c r="A128" s="1185" t="s">
        <v>1173</v>
      </c>
      <c r="B128" s="1255">
        <v>0.27779999999999999</v>
      </c>
      <c r="C128" s="1251">
        <v>0.44440000000000002</v>
      </c>
      <c r="D128" s="1251">
        <v>0.22220000000000001</v>
      </c>
      <c r="E128" s="1251">
        <v>5.5599999999999997E-2</v>
      </c>
      <c r="F128" s="1251">
        <v>0</v>
      </c>
      <c r="G128" s="1254">
        <v>3.94</v>
      </c>
      <c r="H128" s="52"/>
      <c r="I128" s="52"/>
      <c r="J128" s="52"/>
      <c r="K128" s="52"/>
      <c r="L128" s="125"/>
      <c r="M128" s="87"/>
      <c r="N128" s="37"/>
      <c r="O128" s="5"/>
      <c r="P128" s="5"/>
      <c r="Q128" s="5"/>
      <c r="R128" s="5"/>
      <c r="S128" s="5"/>
      <c r="T128" s="5"/>
    </row>
    <row r="129" spans="1:20" s="167" customFormat="1" ht="25.5" customHeight="1">
      <c r="A129" s="1185" t="s">
        <v>1174</v>
      </c>
      <c r="B129" s="1255">
        <v>0.27779999999999999</v>
      </c>
      <c r="C129" s="1251">
        <v>0.5</v>
      </c>
      <c r="D129" s="1251">
        <v>0.16669999999999999</v>
      </c>
      <c r="E129" s="1251">
        <v>5.5599999999999997E-2</v>
      </c>
      <c r="F129" s="1251">
        <v>0</v>
      </c>
      <c r="G129" s="1254">
        <v>4</v>
      </c>
      <c r="H129" s="52"/>
      <c r="I129" s="52"/>
      <c r="J129" s="52"/>
      <c r="K129" s="52"/>
      <c r="L129" s="125"/>
      <c r="M129" s="51"/>
      <c r="N129" s="37"/>
      <c r="O129" s="5"/>
      <c r="P129" s="5"/>
      <c r="Q129" s="5"/>
      <c r="R129" s="5"/>
      <c r="S129" s="5"/>
      <c r="T129" s="5"/>
    </row>
    <row r="130" spans="1:20" s="5" customFormat="1" ht="25.5" customHeight="1">
      <c r="A130" s="1185" t="s">
        <v>283</v>
      </c>
      <c r="B130" s="1255">
        <v>0.5</v>
      </c>
      <c r="C130" s="1251">
        <v>0.33329999999999999</v>
      </c>
      <c r="D130" s="1251">
        <v>0.1111</v>
      </c>
      <c r="E130" s="1251">
        <v>5.5599999999999997E-2</v>
      </c>
      <c r="F130" s="1251">
        <v>0</v>
      </c>
      <c r="G130" s="1254">
        <v>4.28</v>
      </c>
      <c r="H130" s="52"/>
      <c r="I130" s="52"/>
      <c r="J130" s="52"/>
      <c r="K130" s="52"/>
      <c r="L130" s="126"/>
      <c r="M130" s="37"/>
      <c r="N130" s="37"/>
    </row>
    <row r="131" spans="1:20" s="5" customFormat="1" ht="25.5" customHeight="1">
      <c r="A131" s="1185" t="s">
        <v>1175</v>
      </c>
      <c r="B131" s="1255">
        <v>0.5333</v>
      </c>
      <c r="C131" s="1251">
        <v>0.1333</v>
      </c>
      <c r="D131" s="1251">
        <v>0.26669999999999999</v>
      </c>
      <c r="E131" s="1251">
        <v>6.6699999999999995E-2</v>
      </c>
      <c r="F131" s="1251">
        <v>0</v>
      </c>
      <c r="G131" s="1254">
        <v>4.13</v>
      </c>
      <c r="H131" s="52"/>
      <c r="I131" s="52"/>
      <c r="J131" s="52"/>
      <c r="K131" s="52"/>
      <c r="L131" s="128"/>
      <c r="M131" s="37"/>
      <c r="N131" s="37"/>
    </row>
    <row r="132" spans="1:20" s="5" customFormat="1" ht="25.5" customHeight="1">
      <c r="A132" s="1185" t="s">
        <v>1176</v>
      </c>
      <c r="B132" s="1255">
        <v>0.5</v>
      </c>
      <c r="C132" s="1251">
        <v>0.27779999999999999</v>
      </c>
      <c r="D132" s="1251">
        <v>5.5599999999999997E-2</v>
      </c>
      <c r="E132" s="1251">
        <v>0.1111</v>
      </c>
      <c r="F132" s="1251">
        <v>5.5599999999999997E-2</v>
      </c>
      <c r="G132" s="1254">
        <v>4.0599999999999996</v>
      </c>
      <c r="H132" s="52"/>
      <c r="I132" s="52"/>
      <c r="J132" s="52"/>
      <c r="K132" s="52"/>
      <c r="L132" s="127"/>
      <c r="M132" s="37"/>
      <c r="N132" s="37"/>
    </row>
    <row r="133" spans="1:20" s="5" customFormat="1" ht="13.35" customHeight="1">
      <c r="A133" s="718"/>
      <c r="B133" s="228"/>
      <c r="C133" s="717"/>
      <c r="D133" s="717"/>
      <c r="E133" s="717"/>
      <c r="F133" s="717"/>
      <c r="G133" s="717"/>
      <c r="H133" s="52"/>
      <c r="I133" s="52"/>
      <c r="J133" s="52"/>
      <c r="K133" s="52"/>
      <c r="L133" s="127"/>
      <c r="M133" s="37"/>
      <c r="N133" s="37"/>
    </row>
    <row r="134" spans="1:20" s="5" customFormat="1" ht="13.5" customHeight="1">
      <c r="A134" s="1168" t="s">
        <v>1177</v>
      </c>
      <c r="B134" s="228"/>
      <c r="C134" s="717"/>
      <c r="D134" s="717"/>
      <c r="E134" s="717"/>
      <c r="F134" s="717"/>
      <c r="G134" s="717"/>
      <c r="H134" s="52"/>
      <c r="I134" s="52"/>
      <c r="J134" s="52"/>
      <c r="K134" s="52"/>
      <c r="L134" s="127"/>
      <c r="M134" s="37"/>
      <c r="N134" s="37"/>
    </row>
    <row r="135" spans="1:20" s="5" customFormat="1" ht="27" customHeight="1">
      <c r="A135" s="718"/>
      <c r="B135" s="228"/>
      <c r="C135" s="717"/>
      <c r="D135" s="717"/>
      <c r="E135" s="717"/>
      <c r="F135" s="717"/>
      <c r="G135" s="717"/>
      <c r="H135" s="52"/>
      <c r="I135" s="52"/>
      <c r="J135" s="52"/>
      <c r="K135" s="52"/>
      <c r="L135" s="126"/>
      <c r="M135" s="37"/>
      <c r="N135" s="37"/>
    </row>
    <row r="136" spans="1:20" s="5" customFormat="1">
      <c r="A136" s="1127" t="s">
        <v>1178</v>
      </c>
      <c r="B136" s="228"/>
      <c r="C136" s="717"/>
      <c r="D136" s="717"/>
      <c r="E136" s="717"/>
      <c r="F136" s="717"/>
      <c r="G136" s="717"/>
      <c r="H136" s="52"/>
      <c r="I136" s="52"/>
      <c r="J136" s="52"/>
      <c r="K136" s="52"/>
      <c r="L136" s="128"/>
      <c r="M136" s="37"/>
      <c r="N136" s="37"/>
    </row>
    <row r="137" spans="1:20" s="5" customFormat="1">
      <c r="A137" s="930"/>
      <c r="B137" s="1487" t="s">
        <v>1179</v>
      </c>
      <c r="C137" s="1487"/>
      <c r="D137" s="1487"/>
      <c r="E137" s="717"/>
      <c r="F137" s="717"/>
      <c r="G137" s="717"/>
      <c r="H137" s="52"/>
      <c r="I137" s="52"/>
      <c r="J137" s="52"/>
      <c r="K137" s="52"/>
      <c r="L137" s="129"/>
      <c r="M137" s="37"/>
      <c r="N137" s="37"/>
    </row>
    <row r="138" spans="1:20" s="5" customFormat="1" ht="26.25" thickBot="1">
      <c r="A138" s="95" t="s">
        <v>1180</v>
      </c>
      <c r="B138" s="669" t="s">
        <v>1181</v>
      </c>
      <c r="C138" s="669" t="s">
        <v>1182</v>
      </c>
      <c r="D138" s="669" t="s">
        <v>1183</v>
      </c>
      <c r="E138" s="717"/>
      <c r="F138" s="717"/>
      <c r="G138" s="717"/>
      <c r="H138" s="52"/>
      <c r="I138" s="52"/>
      <c r="J138" s="52"/>
      <c r="K138" s="52"/>
      <c r="L138" s="130"/>
      <c r="M138" s="37"/>
      <c r="N138" s="37"/>
    </row>
    <row r="139" spans="1:20" s="5" customFormat="1" ht="25.5">
      <c r="A139" s="1186" t="s">
        <v>1171</v>
      </c>
      <c r="B139" s="1255">
        <v>0.2</v>
      </c>
      <c r="C139" s="1251">
        <v>0.8</v>
      </c>
      <c r="D139" s="1251">
        <v>0</v>
      </c>
      <c r="E139" s="717"/>
      <c r="F139" s="717"/>
      <c r="G139" s="717"/>
      <c r="H139" s="52"/>
      <c r="I139" s="52"/>
      <c r="J139" s="52"/>
      <c r="K139" s="52"/>
      <c r="L139" s="126"/>
      <c r="M139" s="37"/>
      <c r="N139" s="37"/>
    </row>
    <row r="140" spans="1:20" s="5" customFormat="1" ht="25.5">
      <c r="A140" s="1186" t="s">
        <v>1172</v>
      </c>
      <c r="B140" s="1255">
        <v>0.36359999999999998</v>
      </c>
      <c r="C140" s="1251">
        <v>0.54549999999999998</v>
      </c>
      <c r="D140" s="1251">
        <v>9.0899999999999995E-2</v>
      </c>
      <c r="E140" s="717"/>
      <c r="F140" s="717"/>
      <c r="G140" s="717"/>
      <c r="H140" s="52"/>
      <c r="I140" s="52"/>
      <c r="J140" s="52"/>
      <c r="K140" s="52"/>
      <c r="L140" s="128"/>
      <c r="M140" s="37"/>
      <c r="N140" s="37"/>
    </row>
    <row r="141" spans="1:20" s="5" customFormat="1">
      <c r="A141" s="1186" t="s">
        <v>1174</v>
      </c>
      <c r="B141" s="1255">
        <v>0.54549999999999998</v>
      </c>
      <c r="C141" s="1251">
        <v>0.36359999999999998</v>
      </c>
      <c r="D141" s="1251">
        <v>9.0899999999999995E-2</v>
      </c>
      <c r="E141" s="717"/>
      <c r="F141" s="717"/>
      <c r="G141" s="717"/>
      <c r="H141" s="52"/>
      <c r="I141" s="52"/>
      <c r="J141" s="52"/>
      <c r="K141" s="52"/>
      <c r="L141" s="131"/>
      <c r="M141" s="37"/>
      <c r="N141" s="37"/>
    </row>
    <row r="142" spans="1:20" s="5" customFormat="1" ht="25.5">
      <c r="A142" s="1186" t="s">
        <v>283</v>
      </c>
      <c r="B142" s="1255">
        <v>0.2727</v>
      </c>
      <c r="C142" s="1251">
        <v>0.72729999999999995</v>
      </c>
      <c r="D142" s="1251">
        <v>0</v>
      </c>
      <c r="E142" s="717"/>
      <c r="F142" s="717"/>
      <c r="G142" s="717"/>
      <c r="H142" s="52"/>
      <c r="I142" s="52"/>
      <c r="J142" s="52"/>
      <c r="K142" s="52"/>
      <c r="L142" s="119"/>
      <c r="M142" s="37"/>
      <c r="N142" s="37"/>
    </row>
    <row r="143" spans="1:20" s="5" customFormat="1">
      <c r="A143" s="1186" t="s">
        <v>1175</v>
      </c>
      <c r="B143" s="1255">
        <v>0.22220000000000001</v>
      </c>
      <c r="C143" s="1251">
        <v>0.66669999999999996</v>
      </c>
      <c r="D143" s="1251">
        <v>0.1111</v>
      </c>
      <c r="E143" s="717"/>
      <c r="F143" s="717"/>
      <c r="G143" s="717"/>
      <c r="H143" s="52"/>
      <c r="I143" s="52"/>
      <c r="J143" s="52"/>
      <c r="K143" s="52"/>
      <c r="L143" s="119"/>
      <c r="M143" s="37"/>
      <c r="N143" s="37"/>
    </row>
    <row r="144" spans="1:20" s="5" customFormat="1">
      <c r="A144" s="1186" t="s">
        <v>1176</v>
      </c>
      <c r="B144" s="1255">
        <v>0.36359999999999998</v>
      </c>
      <c r="C144" s="1251">
        <v>0.45450000000000002</v>
      </c>
      <c r="D144" s="1251">
        <v>0.18179999999999999</v>
      </c>
      <c r="E144" s="717"/>
      <c r="F144" s="717"/>
      <c r="G144" s="717"/>
      <c r="H144" s="52"/>
      <c r="I144" s="52"/>
      <c r="J144" s="52"/>
      <c r="K144" s="52"/>
      <c r="L144" s="119"/>
      <c r="M144" s="37"/>
      <c r="N144" s="37"/>
    </row>
    <row r="145" spans="1:20" s="5" customFormat="1">
      <c r="A145" s="718"/>
      <c r="B145" s="228"/>
      <c r="C145" s="717"/>
      <c r="D145" s="717"/>
      <c r="E145" s="717"/>
      <c r="F145" s="717"/>
      <c r="G145" s="717"/>
      <c r="H145" s="52"/>
      <c r="I145" s="52"/>
      <c r="J145" s="52"/>
      <c r="K145" s="52"/>
      <c r="L145" s="119"/>
      <c r="M145" s="37"/>
      <c r="N145" s="37"/>
    </row>
    <row r="146" spans="1:20" s="5" customFormat="1">
      <c r="A146" s="1168" t="s">
        <v>1177</v>
      </c>
      <c r="B146" s="228"/>
      <c r="C146" s="717"/>
      <c r="D146" s="717"/>
      <c r="E146" s="717"/>
      <c r="F146" s="717"/>
      <c r="G146" s="717"/>
      <c r="H146" s="52"/>
      <c r="I146" s="52"/>
      <c r="J146" s="52"/>
      <c r="K146" s="52"/>
      <c r="L146" s="119"/>
      <c r="M146" s="37"/>
      <c r="N146" s="37"/>
    </row>
    <row r="147" spans="1:20" s="5" customFormat="1" ht="12.75" customHeight="1">
      <c r="A147" s="718"/>
      <c r="B147" s="228"/>
      <c r="C147" s="717"/>
      <c r="D147" s="717"/>
      <c r="E147" s="717"/>
      <c r="F147" s="717"/>
      <c r="G147" s="717"/>
      <c r="H147" s="52"/>
      <c r="I147" s="52"/>
      <c r="J147" s="52"/>
      <c r="K147" s="52"/>
      <c r="L147" s="119"/>
      <c r="M147" s="37"/>
      <c r="N147" s="37"/>
    </row>
    <row r="148" spans="1:20" s="5" customFormat="1">
      <c r="A148" s="1127" t="s">
        <v>1196</v>
      </c>
      <c r="B148" s="228"/>
      <c r="C148" s="717"/>
      <c r="D148" s="717"/>
      <c r="E148" s="717"/>
      <c r="F148" s="717"/>
      <c r="G148" s="717"/>
      <c r="H148" s="52"/>
      <c r="I148" s="52"/>
      <c r="J148" s="52"/>
      <c r="K148" s="52"/>
      <c r="L148" s="119"/>
      <c r="M148" s="37"/>
      <c r="N148" s="37"/>
    </row>
    <row r="149" spans="1:20" s="8" customFormat="1" ht="26.25" thickBot="1">
      <c r="A149" s="95" t="s">
        <v>1180</v>
      </c>
      <c r="B149" s="669">
        <v>5</v>
      </c>
      <c r="C149" s="669">
        <v>4</v>
      </c>
      <c r="D149" s="669">
        <v>3</v>
      </c>
      <c r="E149" s="669">
        <v>2</v>
      </c>
      <c r="F149" s="669">
        <v>1</v>
      </c>
      <c r="G149" s="669" t="s">
        <v>1184</v>
      </c>
      <c r="H149" s="52"/>
      <c r="I149" s="52"/>
      <c r="J149" s="52"/>
      <c r="K149" s="52"/>
      <c r="L149" s="119"/>
    </row>
    <row r="150" spans="1:20" s="8" customFormat="1" ht="12.75" customHeight="1">
      <c r="A150" s="718" t="s">
        <v>1185</v>
      </c>
      <c r="B150" s="1255">
        <v>0.4118</v>
      </c>
      <c r="C150" s="1251">
        <v>0.29409999999999997</v>
      </c>
      <c r="D150" s="1251">
        <v>0.23530000000000001</v>
      </c>
      <c r="E150" s="1251">
        <v>5.8799999999999998E-2</v>
      </c>
      <c r="F150" s="1251">
        <v>0</v>
      </c>
      <c r="G150" s="1254">
        <v>4.0599999999999996</v>
      </c>
      <c r="H150" s="52"/>
      <c r="I150" s="52"/>
      <c r="J150" s="52"/>
      <c r="K150" s="52"/>
      <c r="L150" s="119"/>
    </row>
    <row r="151" spans="1:20" s="8" customFormat="1" ht="12.75" customHeight="1">
      <c r="A151" s="718" t="s">
        <v>1186</v>
      </c>
      <c r="B151" s="1255">
        <v>6.25E-2</v>
      </c>
      <c r="C151" s="1251">
        <v>0</v>
      </c>
      <c r="D151" s="1251">
        <v>0.8125</v>
      </c>
      <c r="E151" s="1251">
        <v>6.25E-2</v>
      </c>
      <c r="F151" s="1251">
        <v>6.25E-2</v>
      </c>
      <c r="G151" s="1254">
        <v>2.94</v>
      </c>
      <c r="H151" s="52"/>
      <c r="I151" s="52"/>
      <c r="J151" s="52"/>
      <c r="K151" s="52"/>
      <c r="L151" s="119"/>
    </row>
    <row r="152" spans="1:20" s="8" customFormat="1" ht="12.75" customHeight="1">
      <c r="A152" s="718" t="s">
        <v>1187</v>
      </c>
      <c r="B152" s="1255">
        <v>0.25</v>
      </c>
      <c r="C152" s="1251">
        <v>0.25</v>
      </c>
      <c r="D152" s="1251">
        <v>0.375</v>
      </c>
      <c r="E152" s="1251">
        <v>0.125</v>
      </c>
      <c r="F152" s="1251">
        <v>0</v>
      </c>
      <c r="G152" s="1254">
        <v>3.63</v>
      </c>
      <c r="H152" s="52"/>
      <c r="I152" s="52"/>
      <c r="J152" s="52"/>
      <c r="K152" s="52"/>
      <c r="L152" s="119"/>
    </row>
    <row r="153" spans="1:20" s="8" customFormat="1" ht="12.75" customHeight="1">
      <c r="A153" s="718" t="s">
        <v>1188</v>
      </c>
      <c r="B153" s="1255">
        <v>0.125</v>
      </c>
      <c r="C153" s="1251">
        <v>0.25</v>
      </c>
      <c r="D153" s="1251">
        <v>0.5</v>
      </c>
      <c r="E153" s="1251">
        <v>0.125</v>
      </c>
      <c r="F153" s="1251">
        <v>0</v>
      </c>
      <c r="G153" s="1254">
        <v>3.38</v>
      </c>
      <c r="H153" s="52"/>
      <c r="I153" s="52"/>
      <c r="J153" s="52"/>
      <c r="K153" s="52"/>
      <c r="L153" s="119"/>
    </row>
    <row r="154" spans="1:20" s="8" customFormat="1" ht="12.75" customHeight="1">
      <c r="A154" s="718" t="s">
        <v>1189</v>
      </c>
      <c r="B154" s="1255">
        <v>0.23530000000000001</v>
      </c>
      <c r="C154" s="1251">
        <v>0.1176</v>
      </c>
      <c r="D154" s="1251">
        <v>0.58819999999999995</v>
      </c>
      <c r="E154" s="1251">
        <v>5.8799999999999998E-2</v>
      </c>
      <c r="F154" s="1251">
        <v>0</v>
      </c>
      <c r="G154" s="1254">
        <v>3.53</v>
      </c>
      <c r="H154" s="52"/>
      <c r="I154" s="52"/>
      <c r="J154" s="52"/>
      <c r="K154" s="52"/>
      <c r="L154" s="119"/>
    </row>
    <row r="155" spans="1:20" s="8" customFormat="1" ht="12.75" customHeight="1">
      <c r="A155" s="718"/>
      <c r="B155" s="228"/>
      <c r="C155" s="717"/>
      <c r="D155" s="717"/>
      <c r="E155" s="717"/>
      <c r="F155" s="717"/>
      <c r="G155" s="717"/>
      <c r="H155" s="52"/>
      <c r="I155" s="52"/>
      <c r="J155" s="52"/>
      <c r="K155" s="52"/>
      <c r="L155" s="119"/>
    </row>
    <row r="156" spans="1:20" s="8" customFormat="1" ht="12.75" customHeight="1">
      <c r="A156" s="1168" t="s">
        <v>1177</v>
      </c>
      <c r="B156" s="228"/>
      <c r="C156" s="717"/>
      <c r="D156" s="717"/>
      <c r="E156" s="717"/>
      <c r="F156" s="717"/>
      <c r="G156" s="717"/>
      <c r="H156" s="52"/>
      <c r="I156" s="52"/>
      <c r="J156" s="52"/>
      <c r="K156" s="52"/>
      <c r="L156" s="119"/>
    </row>
    <row r="157" spans="1:20" s="8" customFormat="1" ht="12.75" customHeight="1">
      <c r="A157" s="718"/>
      <c r="B157" s="228"/>
      <c r="C157" s="717"/>
      <c r="D157" s="717"/>
      <c r="E157" s="717"/>
      <c r="F157" s="717"/>
      <c r="G157" s="717"/>
      <c r="H157" s="52"/>
      <c r="I157" s="52"/>
      <c r="J157" s="52"/>
      <c r="K157" s="52"/>
      <c r="L157" s="119"/>
      <c r="N157" s="97"/>
      <c r="O157" s="97"/>
      <c r="P157" s="97"/>
      <c r="Q157" s="97"/>
      <c r="R157" s="97"/>
      <c r="S157" s="97"/>
      <c r="T157" s="97"/>
    </row>
    <row r="158" spans="1:20" s="8" customFormat="1" ht="12.75" customHeight="1">
      <c r="A158" s="1127" t="s">
        <v>1197</v>
      </c>
      <c r="B158" s="228"/>
      <c r="C158" s="717"/>
      <c r="D158" s="717"/>
      <c r="E158" s="717"/>
      <c r="F158" s="717"/>
      <c r="G158" s="717"/>
      <c r="H158" s="52"/>
      <c r="I158" s="52"/>
      <c r="J158" s="52"/>
      <c r="K158" s="52"/>
      <c r="L158" s="119"/>
      <c r="N158" s="97"/>
      <c r="O158" s="97"/>
      <c r="P158" s="97"/>
      <c r="Q158" s="97"/>
      <c r="R158" s="97"/>
      <c r="S158" s="97"/>
      <c r="T158" s="97"/>
    </row>
    <row r="159" spans="1:20" s="97" customFormat="1" ht="26.25" thickBot="1">
      <c r="A159" s="95" t="s">
        <v>1180</v>
      </c>
      <c r="B159" s="669">
        <v>5</v>
      </c>
      <c r="C159" s="669">
        <v>4</v>
      </c>
      <c r="D159" s="669">
        <v>3</v>
      </c>
      <c r="E159" s="669">
        <v>2</v>
      </c>
      <c r="F159" s="669">
        <v>1</v>
      </c>
      <c r="G159" s="669" t="s">
        <v>261</v>
      </c>
      <c r="H159" s="52"/>
      <c r="I159" s="52"/>
      <c r="J159" s="52"/>
      <c r="K159" s="52"/>
      <c r="L159" s="119"/>
    </row>
    <row r="160" spans="1:20" s="97" customFormat="1" ht="12.75" customHeight="1">
      <c r="A160" s="718" t="s">
        <v>1190</v>
      </c>
      <c r="B160" s="1255">
        <v>0.55559999999999998</v>
      </c>
      <c r="C160" s="1251">
        <v>0.27779999999999999</v>
      </c>
      <c r="D160" s="1251">
        <v>0</v>
      </c>
      <c r="E160" s="1251">
        <v>0.16669999999999999</v>
      </c>
      <c r="F160" s="1251">
        <v>0</v>
      </c>
      <c r="G160" s="1254">
        <v>4.22</v>
      </c>
      <c r="H160" s="52"/>
      <c r="I160" s="52"/>
      <c r="J160" s="52"/>
      <c r="K160" s="52"/>
      <c r="L160" s="119"/>
    </row>
    <row r="161" spans="1:20" s="97" customFormat="1" ht="12.75" customHeight="1">
      <c r="A161" s="718"/>
      <c r="B161" s="228"/>
      <c r="C161" s="717"/>
      <c r="D161" s="717"/>
      <c r="E161" s="717"/>
      <c r="F161" s="717"/>
      <c r="G161" s="717"/>
      <c r="H161" s="52"/>
      <c r="I161" s="52"/>
      <c r="J161" s="52"/>
      <c r="K161" s="52"/>
      <c r="L161" s="1211"/>
    </row>
    <row r="162" spans="1:20" s="97" customFormat="1" ht="12.75" customHeight="1">
      <c r="A162" s="1168" t="s">
        <v>1177</v>
      </c>
      <c r="B162" s="228"/>
      <c r="C162" s="717"/>
      <c r="D162" s="717"/>
      <c r="E162" s="717"/>
      <c r="F162" s="717"/>
      <c r="G162" s="717"/>
      <c r="H162" s="52"/>
      <c r="I162" s="52"/>
      <c r="J162" s="52"/>
      <c r="K162" s="52"/>
      <c r="L162" s="1211"/>
    </row>
    <row r="163" spans="1:20" s="97" customFormat="1" ht="12.75" customHeight="1">
      <c r="A163" s="718"/>
      <c r="B163" s="228"/>
      <c r="C163" s="717"/>
      <c r="D163" s="717"/>
      <c r="E163" s="717"/>
      <c r="F163" s="717"/>
      <c r="G163" s="717"/>
      <c r="H163" s="52"/>
      <c r="I163" s="52"/>
      <c r="J163" s="52"/>
      <c r="K163" s="52"/>
      <c r="L163" s="1211"/>
      <c r="N163" s="8"/>
      <c r="O163" s="8"/>
      <c r="P163" s="8"/>
      <c r="Q163" s="8"/>
      <c r="R163" s="8"/>
      <c r="S163" s="8"/>
      <c r="T163" s="8"/>
    </row>
    <row r="164" spans="1:20" s="97" customFormat="1" ht="12.75" customHeight="1">
      <c r="A164"/>
      <c r="B164" s="165"/>
      <c r="C164" s="52"/>
      <c r="D164" s="52"/>
      <c r="E164" s="52"/>
      <c r="F164" s="52"/>
      <c r="G164" s="52"/>
      <c r="H164" s="52"/>
      <c r="I164" s="52"/>
      <c r="J164" s="52"/>
      <c r="K164" s="52"/>
      <c r="L164" s="1211"/>
      <c r="N164" s="8"/>
      <c r="O164" s="8"/>
      <c r="P164" s="8"/>
      <c r="Q164" s="8"/>
      <c r="R164" s="8"/>
      <c r="S164" s="8"/>
      <c r="T164" s="8"/>
    </row>
    <row r="165" spans="1:20" s="8" customFormat="1" ht="12.75" customHeight="1">
      <c r="A165"/>
      <c r="B165" s="165"/>
      <c r="C165" s="52"/>
      <c r="D165" s="52"/>
      <c r="E165" s="52"/>
      <c r="F165" s="52"/>
      <c r="G165" s="52"/>
      <c r="H165" s="52"/>
      <c r="I165" s="52"/>
      <c r="J165" s="52"/>
      <c r="K165" s="52"/>
      <c r="L165" s="1211"/>
    </row>
    <row r="166" spans="1:20" s="8" customFormat="1" ht="12.75" customHeight="1">
      <c r="A166"/>
      <c r="B166" s="165"/>
      <c r="C166" s="52"/>
      <c r="D166" s="52"/>
      <c r="E166" s="52"/>
      <c r="F166" s="52"/>
      <c r="G166" s="52"/>
      <c r="H166" s="52"/>
      <c r="I166" s="52"/>
      <c r="J166" s="52"/>
      <c r="K166" s="52"/>
      <c r="L166" s="1211"/>
    </row>
    <row r="167" spans="1:20" s="8" customFormat="1" ht="12.75" customHeight="1">
      <c r="A167"/>
      <c r="B167" s="165"/>
      <c r="C167" s="52"/>
      <c r="D167" s="52"/>
      <c r="E167" s="52"/>
      <c r="F167" s="52"/>
      <c r="G167" s="52"/>
      <c r="H167" s="52"/>
      <c r="I167" s="52"/>
      <c r="J167" s="52"/>
      <c r="K167" s="52"/>
      <c r="L167" s="1211"/>
    </row>
    <row r="168" spans="1:20" s="8" customFormat="1" ht="12.75" customHeight="1">
      <c r="A168"/>
      <c r="B168" s="165"/>
      <c r="C168" s="52"/>
      <c r="D168" s="52"/>
      <c r="E168" s="52"/>
      <c r="F168" s="52"/>
      <c r="G168" s="52"/>
      <c r="H168" s="52"/>
      <c r="I168" s="52"/>
      <c r="J168" s="52"/>
      <c r="K168" s="52"/>
      <c r="L168" s="1211"/>
    </row>
    <row r="169" spans="1:20" s="8" customFormat="1" ht="12.75" customHeight="1">
      <c r="A169"/>
      <c r="B169" s="165"/>
      <c r="C169" s="52"/>
      <c r="D169" s="52"/>
      <c r="E169" s="52"/>
      <c r="F169" s="52"/>
      <c r="G169" s="52"/>
      <c r="H169" s="52"/>
      <c r="I169" s="52"/>
      <c r="J169" s="52"/>
      <c r="K169" s="52"/>
      <c r="L169" s="1211"/>
    </row>
    <row r="170" spans="1:20" s="8" customFormat="1" ht="12.75" customHeight="1">
      <c r="A170"/>
      <c r="B170" s="165"/>
      <c r="C170" s="52"/>
      <c r="D170" s="52"/>
      <c r="E170" s="52"/>
      <c r="F170" s="52"/>
      <c r="G170" s="52"/>
      <c r="H170" s="52"/>
      <c r="I170" s="52"/>
      <c r="J170" s="52"/>
      <c r="K170" s="52"/>
      <c r="L170" s="1211"/>
    </row>
    <row r="171" spans="1:20" s="8" customFormat="1" ht="12.75" customHeight="1">
      <c r="A171"/>
      <c r="B171" s="165"/>
      <c r="C171" s="52"/>
      <c r="D171" s="52"/>
      <c r="E171" s="52"/>
      <c r="F171" s="52"/>
      <c r="G171" s="52"/>
      <c r="H171" s="52"/>
      <c r="I171" s="52"/>
      <c r="J171" s="52"/>
      <c r="K171" s="52"/>
      <c r="L171" s="1212"/>
    </row>
    <row r="172" spans="1:20" s="5" customFormat="1" ht="12.75" customHeight="1">
      <c r="A172"/>
      <c r="B172" s="165"/>
      <c r="C172" s="52"/>
      <c r="D172" s="52"/>
      <c r="E172" s="52"/>
      <c r="F172" s="52"/>
      <c r="G172" s="52"/>
      <c r="H172" s="52"/>
      <c r="I172" s="52"/>
      <c r="J172" s="52"/>
      <c r="K172" s="52"/>
      <c r="L172" s="1212"/>
      <c r="M172" s="37"/>
      <c r="N172" s="37"/>
    </row>
    <row r="173" spans="1:20" s="5" customFormat="1" ht="12.75" customHeight="1">
      <c r="A173"/>
      <c r="B173" s="165"/>
      <c r="C173" s="52"/>
      <c r="D173" s="52"/>
      <c r="E173" s="52"/>
      <c r="F173" s="52"/>
      <c r="G173" s="52"/>
      <c r="H173" s="52"/>
      <c r="I173" s="52"/>
      <c r="J173" s="52"/>
      <c r="K173" s="52"/>
      <c r="L173" s="1212"/>
      <c r="M173" s="37"/>
      <c r="N173" s="37"/>
    </row>
    <row r="174" spans="1:20" s="5" customFormat="1" ht="12.75" customHeight="1">
      <c r="A174"/>
      <c r="B174" s="165"/>
      <c r="C174" s="52"/>
      <c r="D174" s="52"/>
      <c r="E174" s="52"/>
      <c r="F174" s="52"/>
      <c r="G174" s="52"/>
      <c r="H174" s="52"/>
      <c r="I174" s="52"/>
      <c r="J174" s="52"/>
      <c r="K174" s="52"/>
      <c r="L174" s="1212"/>
      <c r="M174" s="37"/>
      <c r="N174" s="37"/>
    </row>
    <row r="175" spans="1:20" s="5" customFormat="1" ht="12.75" customHeight="1">
      <c r="A175"/>
      <c r="B175" s="165"/>
      <c r="C175" s="52"/>
      <c r="D175" s="52"/>
      <c r="E175" s="52"/>
      <c r="F175" s="52"/>
      <c r="G175" s="52"/>
      <c r="H175" s="52"/>
      <c r="I175" s="52"/>
      <c r="J175" s="52"/>
      <c r="K175" s="52"/>
      <c r="L175" s="1212"/>
      <c r="M175" s="37"/>
      <c r="N175" s="37"/>
    </row>
    <row r="176" spans="1:20" s="5" customFormat="1" ht="12.75" customHeight="1">
      <c r="A176"/>
      <c r="B176" s="165"/>
      <c r="C176" s="52"/>
      <c r="D176" s="52"/>
      <c r="E176" s="52"/>
      <c r="F176" s="52"/>
      <c r="G176" s="52"/>
      <c r="H176" s="52"/>
      <c r="I176" s="52"/>
      <c r="J176" s="52"/>
      <c r="K176" s="52"/>
      <c r="L176" s="1212"/>
      <c r="M176" s="37"/>
      <c r="N176" s="37"/>
    </row>
    <row r="177" spans="1:14" s="5" customFormat="1" ht="12.75" customHeight="1">
      <c r="A177"/>
      <c r="B177" s="165"/>
      <c r="C177" s="52"/>
      <c r="D177" s="52"/>
      <c r="E177" s="52"/>
      <c r="F177" s="52"/>
      <c r="G177" s="52"/>
      <c r="H177" s="52"/>
      <c r="I177" s="52"/>
      <c r="J177" s="52"/>
      <c r="K177" s="52"/>
      <c r="L177" s="1211"/>
      <c r="M177" s="37"/>
      <c r="N177" s="37"/>
    </row>
    <row r="178" spans="1:14" s="5" customFormat="1" ht="12.75" customHeight="1">
      <c r="A178"/>
      <c r="B178" s="165"/>
      <c r="C178" s="52"/>
      <c r="D178" s="52"/>
      <c r="E178" s="52"/>
      <c r="F178" s="52"/>
      <c r="G178" s="52"/>
      <c r="H178" s="52"/>
      <c r="I178" s="52"/>
      <c r="J178" s="52"/>
      <c r="K178" s="52"/>
      <c r="L178" s="1211"/>
      <c r="M178" s="37"/>
      <c r="N178" s="37"/>
    </row>
    <row r="179" spans="1:14" s="5" customFormat="1" ht="12.75" customHeight="1">
      <c r="A179"/>
      <c r="B179" s="165"/>
      <c r="C179" s="52"/>
      <c r="D179" s="52"/>
      <c r="E179" s="52"/>
      <c r="F179" s="52"/>
      <c r="G179" s="52"/>
      <c r="H179" s="52"/>
      <c r="I179" s="52"/>
      <c r="J179" s="52"/>
      <c r="K179" s="52"/>
      <c r="L179" s="1211"/>
      <c r="M179" s="37"/>
      <c r="N179" s="37"/>
    </row>
    <row r="180" spans="1:14" s="5" customFormat="1" ht="12.75" customHeight="1">
      <c r="A180"/>
      <c r="B180" s="165"/>
      <c r="C180" s="52"/>
      <c r="D180" s="52"/>
      <c r="E180" s="52"/>
      <c r="F180" s="52"/>
      <c r="G180" s="52"/>
      <c r="H180" s="52"/>
      <c r="I180" s="52"/>
      <c r="J180" s="52"/>
      <c r="K180" s="52"/>
      <c r="L180" s="1211"/>
      <c r="M180" s="37"/>
      <c r="N180" s="37"/>
    </row>
    <row r="181" spans="1:14" s="5" customFormat="1" ht="12.75" customHeight="1">
      <c r="A181"/>
      <c r="B181" s="165"/>
      <c r="C181" s="52"/>
      <c r="D181" s="52"/>
      <c r="E181" s="52"/>
      <c r="F181" s="52"/>
      <c r="G181" s="52"/>
      <c r="H181" s="52"/>
      <c r="I181" s="52"/>
      <c r="J181" s="52"/>
      <c r="K181" s="52"/>
      <c r="L181" s="1211"/>
      <c r="M181" s="37"/>
      <c r="N181" s="37"/>
    </row>
    <row r="182" spans="1:14" s="5" customFormat="1" ht="12.75" customHeight="1">
      <c r="A182"/>
      <c r="B182" s="165"/>
      <c r="C182" s="52"/>
      <c r="D182" s="52"/>
      <c r="E182" s="52"/>
      <c r="F182" s="52"/>
      <c r="G182" s="52"/>
      <c r="H182" s="52"/>
      <c r="I182" s="52"/>
      <c r="J182" s="52"/>
      <c r="K182" s="52"/>
      <c r="L182" s="1211"/>
      <c r="M182" s="37"/>
      <c r="N182" s="37"/>
    </row>
    <row r="183" spans="1:14" s="5" customFormat="1" ht="12.75" customHeight="1">
      <c r="A183"/>
      <c r="B183" s="165"/>
      <c r="C183" s="52"/>
      <c r="D183" s="52"/>
      <c r="E183" s="52"/>
      <c r="F183" s="52"/>
      <c r="G183" s="52"/>
      <c r="H183" s="52"/>
      <c r="I183" s="52"/>
      <c r="J183" s="52"/>
      <c r="K183" s="52"/>
      <c r="L183" s="1211"/>
      <c r="M183" s="37"/>
      <c r="N183" s="37"/>
    </row>
    <row r="184" spans="1:14" s="5" customFormat="1" ht="12.75" customHeight="1">
      <c r="A184"/>
      <c r="B184" s="165"/>
      <c r="C184" s="52"/>
      <c r="D184" s="52"/>
      <c r="E184" s="52"/>
      <c r="F184" s="52"/>
      <c r="G184" s="52"/>
      <c r="H184" s="52"/>
      <c r="I184" s="52"/>
      <c r="J184" s="52"/>
      <c r="K184" s="52"/>
      <c r="L184" s="119"/>
      <c r="M184" s="37"/>
      <c r="N184" s="37"/>
    </row>
    <row r="185" spans="1:14" s="5" customFormat="1" ht="12.75" customHeight="1">
      <c r="A185"/>
      <c r="B185" s="165"/>
      <c r="C185" s="52"/>
      <c r="D185" s="52"/>
      <c r="E185" s="52"/>
      <c r="F185" s="52"/>
      <c r="G185" s="52"/>
      <c r="H185" s="52"/>
      <c r="I185" s="52"/>
      <c r="J185" s="52"/>
      <c r="K185" s="52"/>
      <c r="L185" s="119"/>
      <c r="M185" s="37"/>
      <c r="N185" s="37"/>
    </row>
    <row r="186" spans="1:14" s="5" customFormat="1" ht="12.75" customHeight="1">
      <c r="A186"/>
      <c r="B186" s="165"/>
      <c r="C186" s="52"/>
      <c r="D186" s="52"/>
      <c r="E186" s="52"/>
      <c r="F186" s="52"/>
      <c r="G186" s="52"/>
      <c r="H186" s="52"/>
      <c r="I186" s="52"/>
      <c r="J186" s="52"/>
      <c r="K186" s="52"/>
      <c r="L186" s="119"/>
      <c r="M186" s="37"/>
      <c r="N186" s="37"/>
    </row>
    <row r="187" spans="1:14" s="5" customFormat="1" ht="12.75" customHeight="1">
      <c r="A187"/>
      <c r="B187" s="165"/>
      <c r="C187" s="52"/>
      <c r="D187" s="52"/>
      <c r="E187" s="52"/>
      <c r="F187" s="52"/>
      <c r="G187" s="52"/>
      <c r="H187" s="52"/>
      <c r="I187" s="52"/>
      <c r="J187" s="52"/>
      <c r="K187" s="52"/>
      <c r="L187" s="119"/>
      <c r="M187" s="37"/>
      <c r="N187" s="37"/>
    </row>
    <row r="188" spans="1:14" s="5" customFormat="1" ht="12.75" customHeight="1">
      <c r="A188"/>
      <c r="B188" s="165"/>
      <c r="C188" s="52"/>
      <c r="D188" s="52"/>
      <c r="E188" s="52"/>
      <c r="F188" s="52"/>
      <c r="G188" s="52"/>
      <c r="H188" s="52"/>
      <c r="I188" s="52"/>
      <c r="J188" s="52"/>
      <c r="K188" s="52"/>
      <c r="L188" s="119"/>
      <c r="M188" s="37"/>
      <c r="N188" s="37"/>
    </row>
    <row r="189" spans="1:14" s="5" customFormat="1" ht="12.75" customHeight="1">
      <c r="A189"/>
      <c r="B189" s="165"/>
      <c r="C189" s="52"/>
      <c r="D189" s="52"/>
      <c r="E189" s="52"/>
      <c r="F189" s="52"/>
      <c r="G189" s="52"/>
      <c r="H189" s="52"/>
      <c r="I189" s="52"/>
      <c r="J189" s="52"/>
      <c r="K189" s="52"/>
      <c r="L189" s="119"/>
      <c r="M189" s="37"/>
      <c r="N189" s="37"/>
    </row>
    <row r="190" spans="1:14" s="5" customFormat="1" ht="12.75" customHeight="1">
      <c r="A190"/>
      <c r="B190" s="165"/>
      <c r="C190" s="52"/>
      <c r="D190" s="52"/>
      <c r="E190" s="52"/>
      <c r="F190" s="52"/>
      <c r="G190" s="52"/>
      <c r="H190" s="52"/>
      <c r="I190" s="52"/>
      <c r="J190" s="52"/>
      <c r="K190" s="52"/>
      <c r="L190" s="119"/>
      <c r="M190" s="37"/>
      <c r="N190" s="37"/>
    </row>
    <row r="191" spans="1:14" s="5" customFormat="1" ht="12.75" customHeight="1">
      <c r="A191"/>
      <c r="B191" s="165"/>
      <c r="C191" s="52"/>
      <c r="D191" s="52"/>
      <c r="E191" s="52"/>
      <c r="F191" s="52"/>
      <c r="G191" s="52"/>
      <c r="H191" s="52"/>
      <c r="I191" s="52"/>
      <c r="J191" s="52"/>
      <c r="K191" s="52"/>
      <c r="L191" s="119"/>
      <c r="M191" s="37"/>
      <c r="N191" s="37"/>
    </row>
    <row r="192" spans="1:14" s="5" customFormat="1" ht="12.75" customHeight="1">
      <c r="A192"/>
      <c r="B192" s="165"/>
      <c r="C192" s="52"/>
      <c r="D192" s="52"/>
      <c r="E192" s="52"/>
      <c r="F192" s="52"/>
      <c r="G192" s="52"/>
      <c r="H192" s="52"/>
      <c r="I192" s="52"/>
      <c r="J192" s="52"/>
      <c r="K192" s="52"/>
      <c r="L192" s="119"/>
      <c r="M192" s="37"/>
      <c r="N192" s="37"/>
    </row>
    <row r="193" spans="1:20" s="5" customFormat="1" ht="12.75" customHeight="1">
      <c r="A193"/>
      <c r="B193" s="165"/>
      <c r="C193" s="52"/>
      <c r="D193" s="52"/>
      <c r="E193" s="52"/>
      <c r="F193" s="52"/>
      <c r="G193" s="52"/>
      <c r="H193" s="52"/>
      <c r="I193" s="52"/>
      <c r="J193" s="52"/>
      <c r="K193" s="52"/>
      <c r="L193" s="119"/>
      <c r="M193" s="37"/>
      <c r="N193" s="170"/>
      <c r="O193" s="107"/>
      <c r="P193" s="107"/>
      <c r="Q193" s="107"/>
      <c r="R193" s="107"/>
      <c r="S193" s="107"/>
      <c r="T193" s="107"/>
    </row>
    <row r="194" spans="1:20" s="5" customFormat="1" ht="12.75" customHeight="1">
      <c r="A194"/>
      <c r="B194" s="165"/>
      <c r="C194" s="52"/>
      <c r="D194" s="52"/>
      <c r="E194" s="52"/>
      <c r="F194" s="52"/>
      <c r="G194" s="52"/>
      <c r="H194" s="52"/>
      <c r="I194" s="52"/>
      <c r="J194" s="52"/>
      <c r="K194" s="52"/>
      <c r="L194" s="119"/>
      <c r="M194" s="37"/>
      <c r="N194" s="37"/>
    </row>
    <row r="195" spans="1:20" s="1139" customFormat="1" ht="12.75" customHeight="1">
      <c r="A195"/>
      <c r="B195" s="165"/>
      <c r="C195" s="52"/>
      <c r="D195" s="52"/>
      <c r="E195" s="52"/>
      <c r="F195" s="52"/>
      <c r="G195" s="52"/>
      <c r="H195" s="52"/>
      <c r="I195" s="52"/>
      <c r="J195" s="52"/>
      <c r="K195" s="52"/>
      <c r="L195" s="119"/>
      <c r="M195" s="37"/>
      <c r="N195" s="37"/>
    </row>
    <row r="196" spans="1:20" s="5" customFormat="1" ht="12.75" customHeight="1">
      <c r="A196"/>
      <c r="B196" s="165"/>
      <c r="C196" s="52"/>
      <c r="D196" s="52"/>
      <c r="E196" s="52"/>
      <c r="F196" s="52"/>
      <c r="G196" s="52"/>
      <c r="H196" s="52"/>
      <c r="I196" s="52"/>
      <c r="J196" s="52"/>
      <c r="K196" s="52"/>
      <c r="L196" s="119"/>
      <c r="M196" s="37"/>
      <c r="N196" s="52"/>
      <c r="O196"/>
      <c r="P196"/>
      <c r="Q196"/>
      <c r="R196"/>
      <c r="S196"/>
      <c r="T196"/>
    </row>
    <row r="197" spans="1:20" s="5" customFormat="1" ht="12.75" customHeight="1">
      <c r="A197"/>
      <c r="B197" s="165"/>
      <c r="C197" s="52"/>
      <c r="D197" s="52"/>
      <c r="E197" s="52"/>
      <c r="F197" s="52"/>
      <c r="G197" s="52"/>
      <c r="H197" s="52"/>
      <c r="I197" s="52"/>
      <c r="J197" s="52"/>
      <c r="K197" s="52"/>
      <c r="L197" s="119"/>
      <c r="M197" s="37"/>
      <c r="N197" s="52"/>
      <c r="O197"/>
      <c r="P197"/>
      <c r="Q197"/>
      <c r="R197"/>
      <c r="S197"/>
      <c r="T197"/>
    </row>
    <row r="198" spans="1:20" ht="12.75" customHeight="1">
      <c r="L198" s="119"/>
    </row>
    <row r="199" spans="1:20" ht="12.75" customHeight="1">
      <c r="L199" s="119"/>
    </row>
    <row r="200" spans="1:20" ht="12.75" customHeight="1">
      <c r="L200" s="119"/>
    </row>
    <row r="201" spans="1:20" ht="12.75" customHeight="1">
      <c r="L201" s="119"/>
    </row>
    <row r="202" spans="1:20" ht="12.75" customHeight="1">
      <c r="L202" s="119"/>
    </row>
    <row r="203" spans="1:20" s="1139" customFormat="1" ht="12.75" customHeight="1">
      <c r="A203"/>
      <c r="B203" s="165"/>
      <c r="C203" s="52"/>
      <c r="D203" s="52"/>
      <c r="E203" s="52"/>
      <c r="F203" s="52"/>
      <c r="G203" s="52"/>
      <c r="H203" s="52"/>
      <c r="I203" s="52"/>
      <c r="J203" s="52"/>
      <c r="K203" s="52"/>
      <c r="L203" s="119"/>
      <c r="M203" s="37"/>
      <c r="N203" s="37"/>
    </row>
    <row r="204" spans="1:20" ht="12.75" customHeight="1">
      <c r="L204" s="119"/>
    </row>
    <row r="205" spans="1:20" ht="12.75" customHeight="1">
      <c r="L205" s="119"/>
    </row>
    <row r="206" spans="1:20" ht="12.75" customHeight="1">
      <c r="L206" s="119"/>
    </row>
    <row r="207" spans="1:20" ht="12.75" customHeight="1">
      <c r="L207" s="119"/>
    </row>
    <row r="208" spans="1:20" ht="12.75" customHeight="1">
      <c r="L208" s="119"/>
    </row>
    <row r="209" spans="1:14" s="1139" customFormat="1" ht="12.75" customHeight="1">
      <c r="A209"/>
      <c r="B209" s="165"/>
      <c r="C209" s="52"/>
      <c r="D209" s="52"/>
      <c r="E209" s="52"/>
      <c r="F209" s="52"/>
      <c r="G209" s="52"/>
      <c r="H209" s="52"/>
      <c r="I209" s="52"/>
      <c r="J209" s="52"/>
      <c r="K209" s="52"/>
      <c r="L209" s="119"/>
      <c r="M209" s="37"/>
      <c r="N209" s="37"/>
    </row>
    <row r="210" spans="1:14" ht="12.75" customHeight="1"/>
    <row r="211" spans="1:14" ht="12.75" customHeight="1"/>
    <row r="212" spans="1:14" ht="12.75" customHeight="1"/>
    <row r="213" spans="1:14" ht="12.75" customHeight="1"/>
    <row r="214" spans="1:14" ht="12.75" customHeight="1"/>
    <row r="215" spans="1:14" ht="12.75" customHeight="1">
      <c r="L215" s="119"/>
    </row>
    <row r="216" spans="1:14" ht="12.75" customHeight="1"/>
    <row r="217" spans="1:14" ht="12.75" customHeight="1"/>
    <row r="218" spans="1:14" ht="12.75" customHeight="1"/>
    <row r="219" spans="1:14" ht="12.75" customHeight="1"/>
    <row r="220" spans="1:14" ht="12.75" customHeight="1"/>
    <row r="221" spans="1:14" ht="12.75" customHeight="1">
      <c r="L221" s="119"/>
    </row>
    <row r="222" spans="1:14" ht="12.75" customHeight="1"/>
    <row r="223" spans="1:14" ht="12.75" customHeight="1"/>
    <row r="224" spans="1:14" ht="12.75" customHeight="1"/>
    <row r="225" spans="1:14" ht="12.75" customHeight="1"/>
    <row r="226" spans="1:14" ht="12.75" customHeight="1"/>
    <row r="227" spans="1:14" ht="12.75" customHeight="1"/>
    <row r="228" spans="1:14" ht="12.75" customHeight="1"/>
    <row r="229" spans="1:14" ht="12.75" customHeight="1"/>
    <row r="230" spans="1:14" ht="12.75" customHeight="1"/>
    <row r="231" spans="1:14" ht="12.75" customHeight="1"/>
    <row r="232" spans="1:14" ht="12.75" customHeight="1"/>
    <row r="233" spans="1:14" s="1139" customFormat="1" ht="12.75" customHeight="1">
      <c r="A233"/>
      <c r="B233" s="165"/>
      <c r="C233" s="52"/>
      <c r="D233" s="52"/>
      <c r="E233" s="52"/>
      <c r="F233" s="52"/>
      <c r="G233" s="52"/>
      <c r="H233" s="52"/>
      <c r="I233" s="52"/>
      <c r="J233" s="52"/>
      <c r="K233" s="52"/>
      <c r="L233" s="133"/>
      <c r="M233" s="37"/>
      <c r="N233" s="37"/>
    </row>
    <row r="234" spans="1:14" ht="12.75" customHeight="1"/>
    <row r="235" spans="1:14" ht="12.75" customHeight="1"/>
    <row r="243" spans="1:14" s="1139" customFormat="1" ht="27" customHeight="1">
      <c r="A243"/>
      <c r="B243" s="165"/>
      <c r="C243" s="52"/>
      <c r="D243" s="52"/>
      <c r="E243" s="52"/>
      <c r="F243" s="52"/>
      <c r="G243" s="52"/>
      <c r="H243" s="52"/>
      <c r="I243" s="52"/>
      <c r="J243" s="52"/>
      <c r="K243" s="52"/>
      <c r="L243" s="133"/>
      <c r="M243" s="37"/>
      <c r="N243" s="37"/>
    </row>
    <row r="245" spans="1:14">
      <c r="L245" s="119"/>
    </row>
    <row r="255" spans="1:14">
      <c r="L255" s="119"/>
    </row>
  </sheetData>
  <mergeCells count="48">
    <mergeCell ref="A2:T2"/>
    <mergeCell ref="A1:T1"/>
    <mergeCell ref="N4:T4"/>
    <mergeCell ref="A25:C25"/>
    <mergeCell ref="A9:G9"/>
    <mergeCell ref="A4:G4"/>
    <mergeCell ref="A18:D18"/>
    <mergeCell ref="A8:G8"/>
    <mergeCell ref="A5:G5"/>
    <mergeCell ref="A7:G7"/>
    <mergeCell ref="A6:G6"/>
    <mergeCell ref="N8:T8"/>
    <mergeCell ref="N5:T5"/>
    <mergeCell ref="N7:T7"/>
    <mergeCell ref="N6:T6"/>
    <mergeCell ref="N43:S43"/>
    <mergeCell ref="N27:T27"/>
    <mergeCell ref="A35:I35"/>
    <mergeCell ref="A39:A40"/>
    <mergeCell ref="A38:E38"/>
    <mergeCell ref="A37:E37"/>
    <mergeCell ref="A36:D36"/>
    <mergeCell ref="F39:F40"/>
    <mergeCell ref="B137:D137"/>
    <mergeCell ref="E10:G10"/>
    <mergeCell ref="B10:D10"/>
    <mergeCell ref="B39:E39"/>
    <mergeCell ref="A52:G52"/>
    <mergeCell ref="A71:A73"/>
    <mergeCell ref="B71:B73"/>
    <mergeCell ref="C71:C72"/>
    <mergeCell ref="A88:A94"/>
    <mergeCell ref="I71:I72"/>
    <mergeCell ref="A74:A80"/>
    <mergeCell ref="A85:A87"/>
    <mergeCell ref="B85:B87"/>
    <mergeCell ref="C85:C86"/>
    <mergeCell ref="D85:D86"/>
    <mergeCell ref="E85:E86"/>
    <mergeCell ref="F85:F86"/>
    <mergeCell ref="G85:G86"/>
    <mergeCell ref="H85:H86"/>
    <mergeCell ref="I85:I86"/>
    <mergeCell ref="D71:D72"/>
    <mergeCell ref="E71:E72"/>
    <mergeCell ref="F71:F72"/>
    <mergeCell ref="G71:G72"/>
    <mergeCell ref="H71:H72"/>
  </mergeCells>
  <pageMargins left="0.7" right="0.7" top="0.75" bottom="0.75" header="0.3" footer="0.3"/>
  <pageSetup scale="48" orientation="landscape" verticalDpi="200"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90"/>
  <sheetViews>
    <sheetView zoomScaleNormal="100" zoomScaleSheetLayoutView="100" workbookViewId="0">
      <selection activeCell="F19" sqref="F19"/>
    </sheetView>
  </sheetViews>
  <sheetFormatPr defaultColWidth="9.140625" defaultRowHeight="12.75"/>
  <cols>
    <col min="1" max="1" width="35.140625" style="1052" customWidth="1"/>
    <col min="2" max="2" width="17.85546875" style="576" customWidth="1"/>
    <col min="3" max="3" width="21.140625" style="619" customWidth="1"/>
    <col min="4" max="4" width="17.28515625" style="619" customWidth="1"/>
    <col min="5" max="5" width="21.28515625" style="619" customWidth="1"/>
    <col min="6" max="6" width="17.85546875" style="619" customWidth="1"/>
    <col min="7" max="7" width="17.42578125" style="619" customWidth="1"/>
    <col min="8" max="9" width="15.28515625" style="619" customWidth="1"/>
    <col min="10" max="10" width="0.5703125" style="620" customWidth="1"/>
    <col min="11" max="11" width="11.7109375" style="619" customWidth="1"/>
    <col min="12" max="12" width="12.7109375" style="619" customWidth="1"/>
    <col min="13" max="16" width="12.7109375" style="1052" customWidth="1"/>
    <col min="17" max="17" width="5.7109375" style="1052" customWidth="1"/>
    <col min="18" max="18" width="9.140625" style="1052"/>
    <col min="19" max="19" width="3.42578125" style="1052" customWidth="1"/>
    <col min="20" max="16384" width="9.140625" style="1052"/>
  </cols>
  <sheetData>
    <row r="1" spans="1:19" ht="13.15" customHeight="1">
      <c r="A1" s="1508" t="str">
        <f>Cover!B8</f>
        <v>KCP&amp;L-MO Evaluation, Measurement, and Verification Report – Appendix Databook</v>
      </c>
      <c r="B1" s="1508"/>
      <c r="C1" s="1508"/>
      <c r="D1" s="1508"/>
      <c r="E1" s="1508"/>
      <c r="F1" s="1508"/>
      <c r="G1" s="1508"/>
      <c r="H1" s="1508"/>
      <c r="I1" s="1508"/>
      <c r="J1" s="1508"/>
      <c r="K1" s="1508"/>
      <c r="L1" s="1508"/>
      <c r="M1" s="1508"/>
      <c r="N1" s="1508"/>
      <c r="O1" s="1508"/>
      <c r="P1" s="1508"/>
      <c r="Q1" s="1508"/>
      <c r="R1" s="1508"/>
      <c r="S1" s="1508"/>
    </row>
    <row r="2" spans="1:19" ht="35.25" customHeight="1">
      <c r="A2" s="1509"/>
      <c r="B2" s="1509"/>
      <c r="C2" s="1509"/>
      <c r="D2" s="1509"/>
      <c r="E2" s="1509"/>
      <c r="F2" s="1509"/>
      <c r="G2" s="1509"/>
      <c r="H2" s="1509"/>
      <c r="I2" s="1509"/>
      <c r="J2" s="1509"/>
      <c r="K2" s="1509"/>
      <c r="L2" s="1509"/>
      <c r="M2" s="1509"/>
      <c r="N2" s="1509"/>
      <c r="O2" s="1509"/>
      <c r="P2" s="1509"/>
      <c r="Q2" s="1509"/>
      <c r="R2" s="1509"/>
      <c r="S2" s="1509"/>
    </row>
    <row r="3" spans="1:19" ht="5.25" customHeight="1">
      <c r="A3" s="1510"/>
      <c r="B3" s="1510"/>
      <c r="C3" s="1510"/>
      <c r="D3" s="1510"/>
      <c r="E3" s="1510"/>
      <c r="F3" s="1510"/>
      <c r="G3" s="1510"/>
      <c r="H3" s="1510"/>
      <c r="I3" s="1510"/>
      <c r="J3" s="1510"/>
      <c r="K3" s="1510"/>
      <c r="L3" s="1510"/>
      <c r="M3" s="1510"/>
      <c r="N3" s="1510"/>
      <c r="O3" s="1510"/>
      <c r="P3" s="1510"/>
      <c r="Q3" s="1510"/>
      <c r="R3" s="1510"/>
      <c r="S3" s="1510"/>
    </row>
    <row r="4" spans="1:19" s="1055" customFormat="1" ht="30" customHeight="1">
      <c r="A4" s="1513" t="s">
        <v>74</v>
      </c>
      <c r="B4" s="1513"/>
      <c r="C4" s="1513"/>
      <c r="D4" s="1513"/>
      <c r="E4" s="1513"/>
      <c r="F4" s="1513"/>
      <c r="G4" s="1513"/>
      <c r="H4" s="1051"/>
      <c r="I4" s="1051"/>
      <c r="J4" s="549"/>
      <c r="K4" s="1051"/>
      <c r="L4" s="1513" t="s">
        <v>75</v>
      </c>
      <c r="M4" s="1513"/>
      <c r="N4" s="1513"/>
      <c r="O4" s="1513"/>
      <c r="P4" s="1513"/>
      <c r="Q4" s="1513"/>
      <c r="R4" s="1513"/>
      <c r="S4" s="1513"/>
    </row>
    <row r="5" spans="1:19" s="1055" customFormat="1" ht="15.75">
      <c r="A5" s="1460" t="s">
        <v>1047</v>
      </c>
      <c r="B5" s="1514"/>
      <c r="C5" s="1514"/>
      <c r="D5" s="1514"/>
      <c r="E5" s="1514"/>
      <c r="F5" s="1514"/>
      <c r="G5" s="1514"/>
      <c r="H5" s="1051"/>
      <c r="I5" s="1051"/>
      <c r="J5" s="549"/>
      <c r="K5" s="1051"/>
      <c r="L5" s="1504"/>
      <c r="M5" s="1504"/>
      <c r="N5" s="1504"/>
      <c r="O5" s="1504"/>
      <c r="P5" s="1504"/>
      <c r="Q5" s="1504"/>
      <c r="R5" s="1504"/>
      <c r="S5" s="1504"/>
    </row>
    <row r="6" spans="1:19" s="1055" customFormat="1" ht="13.35" customHeight="1">
      <c r="A6" s="1514"/>
      <c r="B6" s="1514"/>
      <c r="C6" s="1514"/>
      <c r="D6" s="1514"/>
      <c r="E6" s="1514"/>
      <c r="F6" s="1514"/>
      <c r="G6" s="1514"/>
      <c r="H6" s="1051"/>
      <c r="I6" s="1051"/>
      <c r="J6" s="549"/>
      <c r="K6" s="1051"/>
      <c r="L6" s="1504"/>
      <c r="M6" s="1504"/>
      <c r="N6" s="1504"/>
      <c r="O6" s="1504"/>
      <c r="P6" s="1504"/>
      <c r="Q6" s="1504"/>
      <c r="R6" s="1504"/>
      <c r="S6" s="1504"/>
    </row>
    <row r="7" spans="1:19" s="1055" customFormat="1" ht="13.35" customHeight="1">
      <c r="A7" s="1502" t="s">
        <v>1101</v>
      </c>
      <c r="B7" s="1502"/>
      <c r="C7" s="1502"/>
      <c r="D7" s="1502"/>
      <c r="E7" s="1502"/>
      <c r="F7" s="1502"/>
      <c r="G7" s="1502"/>
      <c r="H7" s="1051"/>
      <c r="I7" s="1051"/>
      <c r="J7" s="549"/>
      <c r="K7" s="1051"/>
      <c r="L7" s="1504"/>
      <c r="M7" s="1504"/>
      <c r="N7" s="1504"/>
      <c r="O7" s="1504"/>
      <c r="P7" s="1504"/>
      <c r="Q7" s="1504"/>
      <c r="R7" s="1504"/>
      <c r="S7" s="1504"/>
    </row>
    <row r="8" spans="1:19" s="1055" customFormat="1" ht="13.35" customHeight="1">
      <c r="A8" s="1514"/>
      <c r="B8" s="1514"/>
      <c r="C8" s="1514"/>
      <c r="D8" s="1514"/>
      <c r="E8" s="1514"/>
      <c r="F8" s="1514"/>
      <c r="G8" s="1514"/>
      <c r="H8" s="1051"/>
      <c r="I8" s="1051"/>
      <c r="J8" s="549"/>
      <c r="K8" s="1051"/>
      <c r="L8" s="1504"/>
      <c r="M8" s="1504"/>
      <c r="N8" s="1504"/>
      <c r="O8" s="1504"/>
      <c r="P8" s="1504"/>
      <c r="Q8" s="1504"/>
      <c r="R8" s="1504"/>
      <c r="S8" s="1504"/>
    </row>
    <row r="9" spans="1:19" ht="12.75" customHeight="1">
      <c r="A9" s="1504" t="s">
        <v>76</v>
      </c>
      <c r="B9" s="1504"/>
      <c r="C9" s="1504"/>
      <c r="D9" s="1504"/>
      <c r="E9" s="1504"/>
      <c r="F9" s="1504"/>
      <c r="G9" s="1504"/>
      <c r="H9" s="1051"/>
      <c r="I9" s="1051"/>
      <c r="J9" s="549"/>
      <c r="K9" s="1054"/>
      <c r="L9" s="1518" t="s">
        <v>77</v>
      </c>
      <c r="M9" s="1518"/>
      <c r="N9" s="1518"/>
      <c r="O9" s="1518"/>
      <c r="P9" s="1518"/>
      <c r="Q9" s="1518"/>
      <c r="R9" s="1518"/>
      <c r="S9" s="1518"/>
    </row>
    <row r="10" spans="1:19" ht="13.5" thickBot="1">
      <c r="A10" s="550"/>
      <c r="B10" s="1515" t="s">
        <v>11</v>
      </c>
      <c r="C10" s="1516"/>
      <c r="D10" s="1517"/>
      <c r="E10" s="1511" t="s">
        <v>12</v>
      </c>
      <c r="F10" s="1512"/>
      <c r="G10" s="1512"/>
      <c r="H10" s="1057"/>
      <c r="I10" s="1051"/>
      <c r="J10" s="551"/>
      <c r="K10" s="552"/>
      <c r="L10" s="1052"/>
    </row>
    <row r="11" spans="1:19" ht="29.25" customHeight="1" thickBot="1">
      <c r="A11" s="553"/>
      <c r="B11" s="1024" t="s">
        <v>13</v>
      </c>
      <c r="C11" s="555" t="s">
        <v>14</v>
      </c>
      <c r="D11" s="556" t="s">
        <v>15</v>
      </c>
      <c r="E11" s="1122" t="s">
        <v>1145</v>
      </c>
      <c r="F11" s="554" t="s">
        <v>14</v>
      </c>
      <c r="G11" s="554" t="s">
        <v>16</v>
      </c>
      <c r="H11" s="1057"/>
      <c r="I11" s="1051"/>
      <c r="J11" s="557"/>
      <c r="K11" s="558"/>
      <c r="L11" s="559"/>
    </row>
    <row r="12" spans="1:19" ht="13.35" customHeight="1">
      <c r="A12" s="224" t="s">
        <v>1198</v>
      </c>
      <c r="B12" s="1059">
        <f>3070840.48</f>
        <v>3070840.48</v>
      </c>
      <c r="C12" s="1059">
        <f>3040293.68</f>
        <v>3040293.68</v>
      </c>
      <c r="D12" s="1060">
        <f>C12/B12</f>
        <v>0.990052625592587</v>
      </c>
      <c r="E12" s="1059">
        <f>'MEEIA Targets'!E4</f>
        <v>44361460.039999917</v>
      </c>
      <c r="F12" s="1059">
        <f>C12*D20</f>
        <v>2797070.1856000004</v>
      </c>
      <c r="G12" s="1061">
        <f>F12/E12</f>
        <v>6.3051806299385393E-2</v>
      </c>
      <c r="H12" s="1057"/>
      <c r="I12" s="1051"/>
      <c r="J12" s="561"/>
      <c r="K12" s="562"/>
      <c r="L12" s="559"/>
    </row>
    <row r="13" spans="1:19" ht="13.35" customHeight="1">
      <c r="A13" s="224" t="s">
        <v>1199</v>
      </c>
      <c r="B13" s="1059">
        <f>437.93</f>
        <v>437.93</v>
      </c>
      <c r="C13" s="1059">
        <f>525.86</f>
        <v>525.86</v>
      </c>
      <c r="D13" s="1060">
        <f>C13/B13</f>
        <v>1.2007855136665677</v>
      </c>
      <c r="E13" s="1059">
        <f>'MEEIA Targets'!K4</f>
        <v>12127.82</v>
      </c>
      <c r="F13" s="1059">
        <f>C13*D20</f>
        <v>483.79120000000006</v>
      </c>
      <c r="G13" s="1061">
        <f>F13/E13</f>
        <v>3.9891027406409402E-2</v>
      </c>
      <c r="H13" s="1057"/>
      <c r="I13" s="1051"/>
      <c r="J13" s="557"/>
      <c r="K13" s="558"/>
      <c r="L13" s="559"/>
    </row>
    <row r="14" spans="1:19" s="1056" customFormat="1" ht="13.15" customHeight="1">
      <c r="A14" s="563"/>
      <c r="B14" s="560"/>
      <c r="C14" s="560"/>
      <c r="D14" s="564"/>
      <c r="E14" s="1057"/>
      <c r="F14" s="1057"/>
      <c r="G14" s="1057"/>
      <c r="H14" s="1051"/>
      <c r="I14" s="1051"/>
      <c r="J14" s="551"/>
      <c r="K14" s="565"/>
      <c r="L14" s="566"/>
    </row>
    <row r="15" spans="1:19" s="1056" customFormat="1" ht="13.35" customHeight="1">
      <c r="A15" s="1165" t="s">
        <v>1157</v>
      </c>
      <c r="B15" s="560"/>
      <c r="C15" s="560"/>
      <c r="D15" s="564"/>
      <c r="E15" s="1057"/>
      <c r="F15" s="1057"/>
      <c r="G15" s="1057"/>
      <c r="H15" s="1051"/>
      <c r="I15" s="1051"/>
      <c r="J15" s="551"/>
      <c r="K15" s="565"/>
      <c r="L15" s="566"/>
    </row>
    <row r="16" spans="1:19" s="1129" customFormat="1" ht="13.35" customHeight="1">
      <c r="A16" s="1165"/>
      <c r="B16" s="560"/>
      <c r="C16" s="560"/>
      <c r="D16" s="564"/>
      <c r="E16" s="1128"/>
      <c r="F16" s="1128"/>
      <c r="G16" s="1128"/>
      <c r="H16" s="1126"/>
      <c r="I16" s="1126"/>
      <c r="J16" s="551"/>
      <c r="K16" s="565"/>
      <c r="L16" s="566"/>
    </row>
    <row r="17" spans="1:19" s="1056" customFormat="1" ht="13.35" customHeight="1">
      <c r="A17" s="563"/>
      <c r="B17" s="560"/>
      <c r="C17" s="560"/>
      <c r="D17" s="564"/>
      <c r="E17" s="1057"/>
      <c r="F17" s="1057"/>
      <c r="G17" s="1057"/>
      <c r="H17" s="1051"/>
      <c r="I17" s="1051"/>
      <c r="J17" s="551"/>
      <c r="K17" s="565"/>
      <c r="L17" s="566"/>
    </row>
    <row r="18" spans="1:19" s="1056" customFormat="1" ht="13.15" customHeight="1">
      <c r="A18" s="1518" t="s">
        <v>78</v>
      </c>
      <c r="B18" s="1518"/>
      <c r="C18" s="1518"/>
      <c r="D18" s="1518"/>
      <c r="E18" s="1057"/>
      <c r="F18" s="1057"/>
      <c r="G18" s="1057"/>
      <c r="H18" s="1051"/>
      <c r="I18" s="1051"/>
      <c r="J18" s="567"/>
      <c r="K18" s="568"/>
      <c r="L18" s="568"/>
    </row>
    <row r="19" spans="1:19" s="1056" customFormat="1" ht="26.25" thickBot="1">
      <c r="A19" s="1144" t="s">
        <v>37</v>
      </c>
      <c r="B19" s="1145" t="s">
        <v>38</v>
      </c>
      <c r="C19" s="1145" t="s">
        <v>39</v>
      </c>
      <c r="D19" s="1145" t="s">
        <v>40</v>
      </c>
      <c r="E19" s="1057"/>
      <c r="F19" s="1051"/>
      <c r="G19" s="1051"/>
      <c r="H19" s="1051"/>
      <c r="I19" s="1051"/>
      <c r="J19" s="567"/>
      <c r="K19" s="568"/>
      <c r="L19" s="568"/>
    </row>
    <row r="20" spans="1:19" s="1056" customFormat="1" ht="13.5" thickTop="1">
      <c r="A20" s="1063">
        <v>0.12</v>
      </c>
      <c r="B20" s="1064">
        <v>0.04</v>
      </c>
      <c r="C20" s="1064">
        <v>0</v>
      </c>
      <c r="D20" s="1166">
        <v>0.92</v>
      </c>
      <c r="E20" s="1057"/>
      <c r="F20" s="1051"/>
      <c r="G20" s="1051"/>
      <c r="H20" s="1051"/>
      <c r="I20" s="1051"/>
      <c r="J20" s="569"/>
      <c r="K20" s="570"/>
      <c r="L20" s="570"/>
    </row>
    <row r="21" spans="1:19" s="1129" customFormat="1">
      <c r="A21" s="571"/>
      <c r="B21" s="571"/>
      <c r="C21" s="571"/>
      <c r="D21" s="1167"/>
      <c r="E21" s="1128"/>
      <c r="F21" s="1126"/>
      <c r="G21" s="1126"/>
      <c r="H21" s="1126"/>
      <c r="I21" s="1126"/>
      <c r="J21" s="569"/>
      <c r="K21" s="570"/>
      <c r="L21" s="570"/>
    </row>
    <row r="22" spans="1:19" s="1056" customFormat="1" ht="13.35" customHeight="1">
      <c r="A22" s="1165" t="s">
        <v>1156</v>
      </c>
      <c r="B22" s="571"/>
      <c r="C22" s="571"/>
      <c r="D22" s="571"/>
      <c r="E22" s="572"/>
      <c r="F22" s="573"/>
      <c r="G22" s="1051"/>
      <c r="H22" s="1051"/>
      <c r="I22" s="1051"/>
      <c r="J22" s="551"/>
      <c r="K22" s="565"/>
      <c r="L22" s="552"/>
    </row>
    <row r="23" spans="1:19" ht="13.35" customHeight="1">
      <c r="A23" s="1053"/>
      <c r="B23" s="1051"/>
      <c r="C23" s="1051"/>
      <c r="D23" s="1051"/>
      <c r="E23" s="1051"/>
      <c r="F23" s="1051"/>
      <c r="G23" s="1051"/>
      <c r="H23" s="1051"/>
      <c r="I23" s="1051"/>
      <c r="J23" s="551"/>
      <c r="K23" s="552"/>
      <c r="L23" s="1052"/>
    </row>
    <row r="24" spans="1:19" ht="13.35" customHeight="1">
      <c r="A24" s="1053"/>
      <c r="B24" s="1051"/>
      <c r="C24" s="1051"/>
      <c r="D24" s="1051"/>
      <c r="E24" s="1051"/>
      <c r="F24" s="1051"/>
      <c r="G24" s="1051"/>
      <c r="H24" s="1051"/>
      <c r="I24" s="1051"/>
      <c r="J24" s="551"/>
      <c r="K24" s="552"/>
      <c r="L24" s="1052"/>
    </row>
    <row r="25" spans="1:19">
      <c r="A25" s="1530" t="s">
        <v>79</v>
      </c>
      <c r="B25" s="1518"/>
      <c r="C25" s="1518"/>
      <c r="D25" s="1518"/>
      <c r="E25" s="1518"/>
      <c r="F25" s="1518"/>
      <c r="G25" s="1051"/>
      <c r="H25" s="1051"/>
      <c r="I25" s="1051"/>
      <c r="J25" s="551"/>
      <c r="K25" s="552"/>
      <c r="L25" s="1052"/>
    </row>
    <row r="26" spans="1:19" s="576" customFormat="1" ht="26.25" thickBot="1">
      <c r="A26" s="553" t="s">
        <v>80</v>
      </c>
      <c r="B26" s="1146" t="s">
        <v>81</v>
      </c>
      <c r="C26" s="1146" t="s">
        <v>82</v>
      </c>
      <c r="D26" s="1146" t="s">
        <v>952</v>
      </c>
      <c r="E26" s="1146" t="s">
        <v>83</v>
      </c>
      <c r="F26" s="1146" t="s">
        <v>84</v>
      </c>
      <c r="G26" s="1146" t="s">
        <v>1146</v>
      </c>
      <c r="H26" s="1146" t="s">
        <v>83</v>
      </c>
      <c r="I26" s="573"/>
      <c r="J26" s="574"/>
      <c r="K26" s="575"/>
    </row>
    <row r="27" spans="1:19">
      <c r="A27" s="577" t="s">
        <v>85</v>
      </c>
      <c r="B27" s="578">
        <v>3</v>
      </c>
      <c r="C27" s="579">
        <v>250667.3</v>
      </c>
      <c r="D27" s="579">
        <f t="shared" ref="D27:D32" si="0">C27*$D$12</f>
        <v>248173.81851520468</v>
      </c>
      <c r="E27" s="580">
        <v>8.162823879409066E-2</v>
      </c>
      <c r="F27" s="579">
        <v>110.36</v>
      </c>
      <c r="G27" s="579">
        <f t="shared" ref="G27:G32" si="1">F27*$D$13</f>
        <v>132.5186892882424</v>
      </c>
      <c r="H27" s="580">
        <v>0.25200374489073596</v>
      </c>
      <c r="I27" s="1051"/>
      <c r="J27" s="551"/>
      <c r="K27" s="552"/>
      <c r="L27" s="1052"/>
    </row>
    <row r="28" spans="1:19">
      <c r="A28" s="577" t="s">
        <v>86</v>
      </c>
      <c r="B28" s="578">
        <v>3</v>
      </c>
      <c r="C28" s="579">
        <v>579893.39</v>
      </c>
      <c r="D28" s="579">
        <f t="shared" si="0"/>
        <v>574124.97333328601</v>
      </c>
      <c r="E28" s="580">
        <v>0.18883865631470378</v>
      </c>
      <c r="F28" s="579">
        <v>5.88</v>
      </c>
      <c r="G28" s="579">
        <f t="shared" si="1"/>
        <v>7.0606188203594185</v>
      </c>
      <c r="H28" s="580">
        <v>1.3426803370401662E-2</v>
      </c>
      <c r="I28" s="1051"/>
      <c r="J28" s="551"/>
      <c r="K28" s="552"/>
      <c r="L28" s="1052"/>
    </row>
    <row r="29" spans="1:19">
      <c r="A29" s="577" t="s">
        <v>87</v>
      </c>
      <c r="B29" s="578">
        <v>6</v>
      </c>
      <c r="C29" s="579">
        <v>1191823.3</v>
      </c>
      <c r="D29" s="579">
        <f t="shared" si="0"/>
        <v>1179967.7874074215</v>
      </c>
      <c r="E29" s="580">
        <v>0.38810980503943338</v>
      </c>
      <c r="F29" s="579">
        <v>181.15</v>
      </c>
      <c r="G29" s="579">
        <f t="shared" si="1"/>
        <v>217.52229580069874</v>
      </c>
      <c r="H29" s="580">
        <v>0.41365058342657501</v>
      </c>
      <c r="I29" s="1051"/>
      <c r="J29" s="551"/>
      <c r="K29" s="552"/>
      <c r="L29" s="1052"/>
    </row>
    <row r="30" spans="1:19">
      <c r="A30" s="577" t="s">
        <v>88</v>
      </c>
      <c r="B30" s="578">
        <v>1</v>
      </c>
      <c r="C30" s="579">
        <v>25960.5</v>
      </c>
      <c r="D30" s="579">
        <f t="shared" si="0"/>
        <v>25702.261186696356</v>
      </c>
      <c r="E30" s="580">
        <v>8.4538744910644132E-3</v>
      </c>
      <c r="F30" s="579">
        <v>17.100000000000001</v>
      </c>
      <c r="G30" s="579">
        <f t="shared" si="1"/>
        <v>20.533432283698311</v>
      </c>
      <c r="H30" s="580">
        <v>3.9047336332290551E-2</v>
      </c>
      <c r="I30" s="1051"/>
      <c r="J30" s="551"/>
      <c r="K30" s="552"/>
      <c r="L30" s="1052"/>
    </row>
    <row r="31" spans="1:19">
      <c r="A31" s="577" t="s">
        <v>89</v>
      </c>
      <c r="B31" s="578">
        <v>2</v>
      </c>
      <c r="C31" s="579">
        <v>928675.99</v>
      </c>
      <c r="D31" s="579">
        <f t="shared" si="0"/>
        <v>919438.10222429503</v>
      </c>
      <c r="E31" s="580">
        <v>0.30241752902775332</v>
      </c>
      <c r="F31" s="579">
        <v>93.82</v>
      </c>
      <c r="G31" s="579">
        <f t="shared" si="1"/>
        <v>112.65769689219738</v>
      </c>
      <c r="H31" s="580">
        <v>0.21423515173657889</v>
      </c>
      <c r="I31" s="1051"/>
      <c r="J31" s="551"/>
      <c r="K31" s="552"/>
      <c r="L31" s="1052"/>
    </row>
    <row r="32" spans="1:19">
      <c r="A32" s="577" t="s">
        <v>90</v>
      </c>
      <c r="B32" s="578">
        <v>1</v>
      </c>
      <c r="C32" s="579">
        <v>93820</v>
      </c>
      <c r="D32" s="579">
        <f t="shared" si="0"/>
        <v>92886.737333096506</v>
      </c>
      <c r="E32" s="580">
        <v>3.0551896332954423E-2</v>
      </c>
      <c r="F32" s="579">
        <v>29.62</v>
      </c>
      <c r="G32" s="579">
        <f t="shared" si="1"/>
        <v>35.567266914803739</v>
      </c>
      <c r="H32" s="580">
        <v>6.7636380243417893E-2</v>
      </c>
      <c r="I32" s="1051"/>
      <c r="J32" s="551"/>
      <c r="K32" s="552"/>
      <c r="L32" s="1507" t="s">
        <v>92</v>
      </c>
      <c r="M32" s="1507"/>
      <c r="N32" s="1507"/>
      <c r="O32" s="1507"/>
      <c r="P32" s="1507"/>
      <c r="Q32" s="1507"/>
      <c r="R32" s="1507"/>
      <c r="S32" s="1507"/>
    </row>
    <row r="33" spans="1:19" s="1056" customFormat="1" ht="13.5" thickBot="1">
      <c r="A33" s="581" t="s">
        <v>69</v>
      </c>
      <c r="B33" s="582">
        <f t="shared" ref="B33:H33" si="2">SUM(B27:B32)</f>
        <v>16</v>
      </c>
      <c r="C33" s="582">
        <f t="shared" si="2"/>
        <v>3070840.48</v>
      </c>
      <c r="D33" s="582">
        <f t="shared" si="2"/>
        <v>3040293.68</v>
      </c>
      <c r="E33" s="583">
        <f t="shared" si="2"/>
        <v>1</v>
      </c>
      <c r="F33" s="582">
        <f t="shared" si="2"/>
        <v>437.93</v>
      </c>
      <c r="G33" s="582">
        <f t="shared" si="2"/>
        <v>525.86</v>
      </c>
      <c r="H33" s="583">
        <f t="shared" si="2"/>
        <v>0.99999999999999989</v>
      </c>
      <c r="I33" s="565"/>
      <c r="J33" s="567"/>
      <c r="K33" s="568"/>
      <c r="L33" s="1052"/>
      <c r="M33" s="1052"/>
      <c r="N33" s="1052"/>
      <c r="O33" s="1052"/>
      <c r="P33" s="1052"/>
      <c r="Q33" s="1052"/>
      <c r="R33" s="1052"/>
      <c r="S33" s="1052"/>
    </row>
    <row r="34" spans="1:19" s="1056" customFormat="1" ht="13.5" thickTop="1">
      <c r="A34" s="1058"/>
      <c r="B34" s="1026"/>
      <c r="C34" s="1026"/>
      <c r="D34" s="1027"/>
      <c r="E34" s="1028"/>
      <c r="F34" s="1027"/>
      <c r="G34" s="565"/>
      <c r="H34" s="565"/>
      <c r="I34" s="565"/>
      <c r="J34" s="567"/>
      <c r="K34" s="568"/>
      <c r="L34" s="1052"/>
      <c r="M34" s="1052"/>
      <c r="N34" s="1052"/>
      <c r="O34" s="1052"/>
      <c r="P34" s="1052"/>
      <c r="Q34" s="1052"/>
      <c r="R34" s="1052"/>
      <c r="S34" s="1052"/>
    </row>
    <row r="35" spans="1:19" s="1056" customFormat="1">
      <c r="A35" s="1165" t="s">
        <v>1157</v>
      </c>
      <c r="B35" s="587"/>
      <c r="C35" s="588"/>
      <c r="D35" s="588"/>
      <c r="E35" s="588"/>
      <c r="F35" s="588"/>
      <c r="G35" s="565"/>
      <c r="H35" s="565"/>
      <c r="I35" s="565"/>
      <c r="J35" s="567"/>
      <c r="K35" s="568"/>
      <c r="L35" s="1052"/>
      <c r="M35" s="1052"/>
      <c r="N35" s="1052"/>
      <c r="O35" s="1052"/>
      <c r="P35" s="1052"/>
      <c r="Q35" s="1052"/>
      <c r="R35" s="1052"/>
      <c r="S35" s="1052"/>
    </row>
    <row r="36" spans="1:19" s="1056" customFormat="1">
      <c r="A36" s="1058"/>
      <c r="B36" s="587"/>
      <c r="C36" s="588"/>
      <c r="D36" s="588"/>
      <c r="E36" s="588"/>
      <c r="F36" s="588"/>
      <c r="G36" s="565"/>
      <c r="H36" s="565"/>
      <c r="I36" s="565"/>
      <c r="J36" s="567"/>
      <c r="K36" s="568"/>
      <c r="L36" s="1052"/>
      <c r="M36" s="1052"/>
      <c r="N36" s="1052"/>
      <c r="O36" s="1052"/>
      <c r="P36" s="1052"/>
      <c r="Q36" s="1052"/>
      <c r="R36" s="1052"/>
      <c r="S36" s="1052"/>
    </row>
    <row r="37" spans="1:19" s="1056" customFormat="1" ht="4.9000000000000004" customHeight="1">
      <c r="A37" s="1505"/>
      <c r="B37" s="1505"/>
      <c r="C37" s="1505"/>
      <c r="D37" s="1505"/>
      <c r="E37" s="1505"/>
      <c r="F37" s="1505"/>
      <c r="G37" s="1505"/>
      <c r="H37" s="1505"/>
      <c r="I37" s="1505"/>
      <c r="J37" s="1025"/>
      <c r="K37" s="1055"/>
      <c r="L37" s="584"/>
      <c r="P37" s="585"/>
    </row>
    <row r="38" spans="1:19" ht="12.75" customHeight="1">
      <c r="A38" s="1519"/>
      <c r="B38" s="1519"/>
      <c r="C38" s="1519"/>
      <c r="D38" s="1519"/>
      <c r="E38" s="1519"/>
      <c r="F38" s="1055"/>
      <c r="G38" s="1055"/>
      <c r="H38" s="1055"/>
      <c r="I38" s="1055"/>
      <c r="J38" s="549"/>
      <c r="K38" s="1054"/>
      <c r="L38" s="584"/>
      <c r="M38" s="1056"/>
      <c r="N38" s="1056"/>
      <c r="O38" s="1056"/>
      <c r="P38" s="585"/>
      <c r="Q38" s="1056"/>
      <c r="R38" s="1056"/>
      <c r="S38" s="1056"/>
    </row>
    <row r="39" spans="1:19" ht="15.75">
      <c r="A39" s="1460" t="s">
        <v>1155</v>
      </c>
      <c r="B39" s="1460"/>
      <c r="C39" s="1460"/>
      <c r="D39" s="1460"/>
      <c r="E39" s="1460"/>
      <c r="F39" s="1051"/>
      <c r="G39" s="1051"/>
      <c r="H39" s="1051"/>
      <c r="I39" s="1051"/>
      <c r="J39" s="551"/>
      <c r="K39" s="552"/>
      <c r="L39" s="1055"/>
      <c r="M39" s="1055"/>
      <c r="N39" s="1055"/>
      <c r="O39" s="1055"/>
      <c r="P39" s="1055"/>
      <c r="Q39" s="1055"/>
      <c r="R39" s="1056"/>
      <c r="S39" s="1056"/>
    </row>
    <row r="40" spans="1:19" s="1056" customFormat="1">
      <c r="A40" s="1520"/>
      <c r="B40" s="1520"/>
      <c r="C40" s="1520"/>
      <c r="D40" s="1520"/>
      <c r="E40" s="1520"/>
      <c r="F40" s="565"/>
      <c r="G40" s="565"/>
      <c r="H40" s="565"/>
      <c r="I40" s="565"/>
      <c r="J40" s="567"/>
      <c r="K40" s="568"/>
      <c r="L40" s="1054"/>
      <c r="M40" s="1052"/>
      <c r="N40" s="1052"/>
      <c r="O40" s="1052"/>
      <c r="P40" s="1052"/>
      <c r="Q40" s="1052"/>
      <c r="R40" s="1052"/>
      <c r="S40" s="1052"/>
    </row>
    <row r="41" spans="1:19" s="1056" customFormat="1">
      <c r="A41" s="1518" t="s">
        <v>93</v>
      </c>
      <c r="B41" s="1518"/>
      <c r="C41" s="1518"/>
      <c r="D41" s="1518"/>
      <c r="E41" s="1518"/>
      <c r="F41" s="1054"/>
      <c r="G41" s="1054"/>
      <c r="H41" s="1054"/>
      <c r="I41" s="1054"/>
      <c r="J41" s="567"/>
      <c r="K41" s="568"/>
      <c r="L41" s="1052"/>
      <c r="M41" s="1052"/>
      <c r="N41" s="1052"/>
      <c r="O41" s="1052"/>
      <c r="P41" s="1052"/>
      <c r="Q41" s="1052"/>
      <c r="R41" s="1052"/>
      <c r="S41" s="1052"/>
    </row>
    <row r="42" spans="1:19" s="1056" customFormat="1" ht="26.25" thickBot="1">
      <c r="A42" s="553" t="s">
        <v>94</v>
      </c>
      <c r="B42" s="1146" t="s">
        <v>82</v>
      </c>
      <c r="C42" s="1146" t="s">
        <v>95</v>
      </c>
      <c r="D42" s="1146" t="s">
        <v>81</v>
      </c>
      <c r="E42" s="1146" t="s">
        <v>96</v>
      </c>
      <c r="F42" s="565"/>
      <c r="G42" s="565"/>
      <c r="H42" s="565"/>
      <c r="I42" s="565"/>
      <c r="J42" s="590"/>
      <c r="K42" s="591"/>
      <c r="L42" s="584"/>
      <c r="P42" s="585"/>
    </row>
    <row r="43" spans="1:19" s="1056" customFormat="1">
      <c r="A43" s="596" t="s">
        <v>97</v>
      </c>
      <c r="B43" s="1065">
        <v>2168302.64</v>
      </c>
      <c r="C43" s="1066">
        <v>221.62</v>
      </c>
      <c r="D43" s="1067">
        <v>3</v>
      </c>
      <c r="E43" s="1068">
        <v>3</v>
      </c>
      <c r="F43" s="558"/>
      <c r="G43" s="558"/>
      <c r="H43" s="558"/>
      <c r="I43" s="558"/>
      <c r="J43" s="590"/>
      <c r="K43" s="591"/>
      <c r="L43" s="584"/>
      <c r="P43" s="585"/>
    </row>
    <row r="44" spans="1:19" s="1056" customFormat="1">
      <c r="A44" s="597" t="s">
        <v>98</v>
      </c>
      <c r="B44" s="1059">
        <v>902537.83999999985</v>
      </c>
      <c r="C44" s="1062">
        <v>216.30999999999997</v>
      </c>
      <c r="D44" s="1069">
        <v>13</v>
      </c>
      <c r="E44" s="1070">
        <v>2</v>
      </c>
      <c r="F44" s="558"/>
      <c r="G44" s="558"/>
      <c r="H44" s="558"/>
      <c r="I44" s="558"/>
      <c r="J44" s="590"/>
      <c r="K44" s="591"/>
      <c r="L44" s="592"/>
      <c r="P44" s="593"/>
      <c r="Q44" s="594"/>
      <c r="R44" s="595"/>
    </row>
    <row r="45" spans="1:19" s="1056" customFormat="1" ht="13.5" thickBot="1">
      <c r="A45" s="581" t="s">
        <v>69</v>
      </c>
      <c r="B45" s="1071">
        <f>SUM(B43:B44)</f>
        <v>3070840.48</v>
      </c>
      <c r="C45" s="1072">
        <f t="shared" ref="C45:E45" si="3">SUM(C43:C44)</f>
        <v>437.92999999999995</v>
      </c>
      <c r="D45" s="1071">
        <f t="shared" si="3"/>
        <v>16</v>
      </c>
      <c r="E45" s="1071">
        <f t="shared" si="3"/>
        <v>5</v>
      </c>
      <c r="F45" s="568"/>
      <c r="G45" s="568"/>
      <c r="H45" s="568"/>
      <c r="I45" s="568"/>
      <c r="J45" s="598"/>
      <c r="K45" s="599"/>
      <c r="L45" s="592"/>
      <c r="P45" s="593"/>
      <c r="Q45" s="594"/>
      <c r="R45" s="595"/>
    </row>
    <row r="46" spans="1:19" s="1056" customFormat="1" ht="13.5" thickTop="1">
      <c r="A46" s="1058"/>
      <c r="B46" s="718"/>
      <c r="C46" s="718"/>
      <c r="D46" s="718"/>
      <c r="E46" s="718"/>
      <c r="F46" s="568"/>
      <c r="G46" s="568"/>
      <c r="H46" s="568"/>
      <c r="I46" s="568"/>
      <c r="J46" s="598"/>
      <c r="K46" s="599"/>
      <c r="L46" s="592"/>
      <c r="P46" s="593"/>
      <c r="Q46" s="594"/>
      <c r="R46" s="595"/>
    </row>
    <row r="47" spans="1:19" s="1056" customFormat="1">
      <c r="A47" s="586" t="s">
        <v>91</v>
      </c>
      <c r="B47" s="586"/>
      <c r="C47" s="586"/>
      <c r="D47" s="586"/>
      <c r="E47" s="586"/>
      <c r="F47" s="570"/>
      <c r="G47" s="570"/>
      <c r="H47" s="570"/>
      <c r="I47" s="570"/>
      <c r="J47" s="598"/>
      <c r="K47" s="599"/>
      <c r="L47" s="600"/>
      <c r="P47" s="585"/>
    </row>
    <row r="48" spans="1:19" s="1056" customFormat="1" ht="13.5" customHeight="1">
      <c r="A48" s="1165" t="s">
        <v>1154</v>
      </c>
      <c r="B48" s="586"/>
      <c r="C48" s="586"/>
      <c r="D48" s="586"/>
      <c r="E48" s="586"/>
      <c r="F48" s="570"/>
      <c r="G48" s="570"/>
      <c r="H48" s="570"/>
      <c r="I48" s="570"/>
      <c r="J48" s="598"/>
      <c r="K48" s="599"/>
      <c r="L48" s="600"/>
      <c r="P48" s="585"/>
    </row>
    <row r="49" spans="1:19" s="1057" customFormat="1" ht="13.5" customHeight="1">
      <c r="B49" s="589"/>
      <c r="C49" s="568"/>
      <c r="D49" s="568"/>
      <c r="E49" s="568"/>
      <c r="F49" s="568"/>
      <c r="G49" s="568"/>
      <c r="H49" s="568"/>
      <c r="I49" s="568"/>
      <c r="J49" s="601"/>
      <c r="K49" s="602"/>
      <c r="L49" s="600"/>
      <c r="M49" s="1056"/>
      <c r="N49" s="1056"/>
      <c r="O49" s="1056"/>
      <c r="P49" s="593"/>
      <c r="Q49" s="594"/>
      <c r="R49" s="595"/>
      <c r="S49" s="1056"/>
    </row>
    <row r="50" spans="1:19" s="1056" customFormat="1" ht="13.5" customHeight="1">
      <c r="A50" s="1057"/>
      <c r="B50" s="589"/>
      <c r="C50" s="568"/>
      <c r="D50" s="568"/>
      <c r="E50" s="568"/>
      <c r="F50" s="568"/>
      <c r="G50" s="568"/>
      <c r="H50" s="568"/>
      <c r="I50" s="568"/>
      <c r="J50" s="567"/>
      <c r="K50" s="568"/>
      <c r="L50" s="600"/>
      <c r="P50" s="593"/>
      <c r="Q50" s="594"/>
      <c r="R50" s="595"/>
    </row>
    <row r="51" spans="1:19" s="1056" customFormat="1" ht="13.5" customHeight="1">
      <c r="A51" s="1518" t="s">
        <v>99</v>
      </c>
      <c r="B51" s="1518"/>
      <c r="C51" s="1518"/>
      <c r="D51" s="1518"/>
      <c r="E51" s="1518"/>
      <c r="F51" s="591"/>
      <c r="G51" s="591"/>
      <c r="H51" s="591"/>
      <c r="I51" s="591"/>
      <c r="J51" s="567"/>
      <c r="K51" s="568"/>
      <c r="L51" s="603"/>
      <c r="M51" s="1057"/>
      <c r="N51" s="1057"/>
      <c r="O51" s="1057"/>
      <c r="P51" s="1057"/>
      <c r="Q51" s="1057"/>
      <c r="R51" s="1057"/>
      <c r="S51" s="1057"/>
    </row>
    <row r="52" spans="1:19" s="1056" customFormat="1" ht="39" thickBot="1">
      <c r="A52" s="553" t="s">
        <v>94</v>
      </c>
      <c r="B52" s="1146" t="s">
        <v>100</v>
      </c>
      <c r="C52" s="1146" t="s">
        <v>101</v>
      </c>
      <c r="D52" s="1146" t="s">
        <v>102</v>
      </c>
      <c r="E52" s="1146" t="s">
        <v>103</v>
      </c>
      <c r="F52" s="591"/>
      <c r="G52" s="591"/>
      <c r="H52" s="591"/>
      <c r="I52" s="591"/>
      <c r="J52" s="569"/>
      <c r="K52" s="570"/>
      <c r="L52" s="568"/>
    </row>
    <row r="53" spans="1:19" s="1056" customFormat="1">
      <c r="A53" s="596" t="s">
        <v>97</v>
      </c>
      <c r="B53" s="1065">
        <v>2168302.64</v>
      </c>
      <c r="C53" s="1073">
        <v>2168302.4587187427</v>
      </c>
      <c r="D53" s="1074">
        <v>0.99999991639485464</v>
      </c>
      <c r="E53" s="1075">
        <v>0</v>
      </c>
      <c r="F53" s="591"/>
      <c r="G53" s="591"/>
      <c r="H53" s="591"/>
      <c r="I53" s="591"/>
      <c r="J53" s="551"/>
      <c r="K53" s="565"/>
      <c r="L53" s="568"/>
    </row>
    <row r="54" spans="1:19" s="1056" customFormat="1">
      <c r="A54" s="597" t="s">
        <v>98</v>
      </c>
      <c r="B54" s="1059">
        <v>45516.87</v>
      </c>
      <c r="C54" s="1076">
        <v>43976.340000000011</v>
      </c>
      <c r="D54" s="1074">
        <v>0.96615474658077338</v>
      </c>
      <c r="E54" s="1075">
        <v>1.2999999999999999E-2</v>
      </c>
      <c r="F54" s="591"/>
      <c r="G54" s="591"/>
      <c r="H54" s="591"/>
      <c r="I54" s="591"/>
      <c r="J54" s="604"/>
      <c r="K54" s="605"/>
      <c r="L54" s="1506" t="s">
        <v>1100</v>
      </c>
      <c r="M54" s="1507"/>
      <c r="N54" s="1507"/>
      <c r="O54" s="1507"/>
      <c r="P54" s="1507"/>
      <c r="Q54" s="1507"/>
      <c r="R54" s="1507"/>
      <c r="S54" s="1507"/>
    </row>
    <row r="55" spans="1:19" s="1056" customFormat="1" ht="15.75" thickBot="1">
      <c r="A55" s="581" t="s">
        <v>69</v>
      </c>
      <c r="B55" s="1071">
        <f>SUM(B53:B54)</f>
        <v>2213819.5100000002</v>
      </c>
      <c r="C55" s="1071">
        <f>SUM(C53:C54)</f>
        <v>2212278.7987187426</v>
      </c>
      <c r="D55" s="1077">
        <f>C55/B55</f>
        <v>0.99930404837688969</v>
      </c>
      <c r="E55" s="1078">
        <v>1E-3</v>
      </c>
      <c r="F55" s="568"/>
      <c r="G55" s="568"/>
      <c r="H55" s="568"/>
      <c r="I55" s="568"/>
      <c r="J55" s="606"/>
      <c r="K55" s="607"/>
      <c r="L55" s="552"/>
    </row>
    <row r="56" spans="1:19" s="1056" customFormat="1" ht="15.75" thickTop="1">
      <c r="A56" s="1058"/>
      <c r="B56" s="718"/>
      <c r="C56" s="718"/>
      <c r="D56" s="718"/>
      <c r="E56" s="718"/>
      <c r="F56" s="568"/>
      <c r="G56" s="568"/>
      <c r="H56" s="568"/>
      <c r="I56" s="568"/>
      <c r="J56" s="606"/>
      <c r="K56" s="607"/>
      <c r="L56" s="600"/>
    </row>
    <row r="57" spans="1:19" s="1056" customFormat="1">
      <c r="A57" s="586"/>
      <c r="B57" s="586"/>
      <c r="C57" s="586"/>
      <c r="D57" s="586"/>
      <c r="E57" s="586"/>
      <c r="F57" s="591"/>
      <c r="G57" s="591"/>
      <c r="H57" s="591"/>
      <c r="I57" s="591"/>
      <c r="J57" s="567"/>
      <c r="K57" s="568"/>
      <c r="L57" s="600"/>
    </row>
    <row r="58" spans="1:19" s="1056" customFormat="1" ht="13.5" customHeight="1">
      <c r="A58" s="1057"/>
      <c r="B58" s="588"/>
      <c r="C58" s="602"/>
      <c r="D58" s="602"/>
      <c r="E58" s="602"/>
      <c r="F58" s="602"/>
      <c r="G58" s="602"/>
      <c r="H58" s="602"/>
      <c r="I58" s="602"/>
      <c r="J58" s="608"/>
      <c r="K58" s="609"/>
      <c r="L58" s="568"/>
    </row>
    <row r="59" spans="1:19" s="1056" customFormat="1" ht="13.5" customHeight="1">
      <c r="A59" s="1518" t="s">
        <v>104</v>
      </c>
      <c r="B59" s="1518"/>
      <c r="C59" s="1518"/>
      <c r="D59" s="1518"/>
      <c r="E59" s="1518"/>
      <c r="F59" s="568"/>
      <c r="G59" s="568"/>
      <c r="H59" s="568"/>
      <c r="I59" s="568"/>
      <c r="J59" s="608"/>
      <c r="K59" s="609"/>
      <c r="L59" s="600"/>
    </row>
    <row r="60" spans="1:19" s="1056" customFormat="1" ht="51.75" thickBot="1">
      <c r="A60" s="553" t="s">
        <v>94</v>
      </c>
      <c r="B60" s="1146" t="s">
        <v>105</v>
      </c>
      <c r="C60" s="1146" t="s">
        <v>106</v>
      </c>
      <c r="D60" s="1146" t="s">
        <v>107</v>
      </c>
      <c r="E60" s="1146" t="s">
        <v>103</v>
      </c>
      <c r="F60" s="568"/>
      <c r="G60" s="568"/>
      <c r="H60" s="568"/>
      <c r="I60" s="568"/>
      <c r="J60" s="608"/>
      <c r="K60" s="609"/>
      <c r="L60" s="600"/>
    </row>
    <row r="61" spans="1:19" s="1056" customFormat="1">
      <c r="A61" s="596" t="s">
        <v>97</v>
      </c>
      <c r="B61" s="1066">
        <v>221.62</v>
      </c>
      <c r="C61" s="1079">
        <v>261.96506155031614</v>
      </c>
      <c r="D61" s="1074">
        <v>1.1820461219669531</v>
      </c>
      <c r="E61" s="1075">
        <v>0</v>
      </c>
      <c r="F61" s="570"/>
      <c r="G61" s="570"/>
      <c r="H61" s="570"/>
      <c r="I61" s="570"/>
      <c r="J61" s="608"/>
      <c r="K61" s="609"/>
      <c r="L61" s="600"/>
    </row>
    <row r="62" spans="1:19" s="1056" customFormat="1">
      <c r="A62" s="597" t="s">
        <v>98</v>
      </c>
      <c r="B62" s="1062">
        <v>1.19</v>
      </c>
      <c r="C62" s="1080">
        <v>1.4518000000000002</v>
      </c>
      <c r="D62" s="1074">
        <v>1.2200000000000002</v>
      </c>
      <c r="E62" s="1075">
        <v>0</v>
      </c>
      <c r="F62" s="568"/>
      <c r="G62" s="568"/>
      <c r="H62" s="568"/>
      <c r="I62" s="568"/>
      <c r="J62" s="598"/>
      <c r="K62" s="599"/>
      <c r="L62" s="600"/>
    </row>
    <row r="63" spans="1:19" s="1056" customFormat="1" ht="13.5" thickBot="1">
      <c r="A63" s="581" t="s">
        <v>69</v>
      </c>
      <c r="B63" s="1072">
        <f>SUM(B61:B62)</f>
        <v>222.81</v>
      </c>
      <c r="C63" s="1072">
        <f>SUM(C61:C62)</f>
        <v>263.41686155031613</v>
      </c>
      <c r="D63" s="1081">
        <f>C63/B63</f>
        <v>1.1822488288241826</v>
      </c>
      <c r="E63" s="1078">
        <v>0</v>
      </c>
      <c r="F63" s="609"/>
      <c r="G63" s="609"/>
      <c r="H63" s="609"/>
      <c r="I63" s="609"/>
      <c r="J63" s="604"/>
      <c r="K63" s="605"/>
      <c r="L63" s="600"/>
    </row>
    <row r="64" spans="1:19" s="1056" customFormat="1" ht="13.5" thickTop="1">
      <c r="A64" s="1058"/>
      <c r="B64" s="718"/>
      <c r="C64" s="718"/>
      <c r="D64" s="718"/>
      <c r="E64" s="718"/>
      <c r="F64" s="609"/>
      <c r="G64" s="609"/>
      <c r="H64" s="609"/>
      <c r="I64" s="609"/>
      <c r="J64" s="604"/>
      <c r="K64" s="605"/>
      <c r="L64" s="600"/>
    </row>
    <row r="65" spans="1:19" s="1056" customFormat="1" ht="13.5" customHeight="1">
      <c r="A65" s="1057"/>
      <c r="B65" s="589"/>
      <c r="C65" s="568"/>
      <c r="D65" s="568"/>
      <c r="E65" s="568"/>
      <c r="F65" s="568"/>
      <c r="G65" s="568"/>
      <c r="H65" s="568"/>
      <c r="I65" s="568"/>
      <c r="J65" s="606"/>
      <c r="K65" s="607"/>
      <c r="L65" s="600"/>
    </row>
    <row r="66" spans="1:19" s="1056" customFormat="1" ht="13.5" customHeight="1">
      <c r="A66" s="610"/>
      <c r="B66" s="589"/>
      <c r="C66" s="605"/>
      <c r="D66" s="605"/>
      <c r="E66" s="605"/>
      <c r="F66" s="605"/>
      <c r="G66" s="605"/>
      <c r="H66" s="605"/>
      <c r="I66" s="605"/>
      <c r="J66" s="598"/>
      <c r="K66" s="599"/>
      <c r="L66" s="600"/>
    </row>
    <row r="67" spans="1:19" s="1056" customFormat="1" ht="13.5" customHeight="1">
      <c r="A67" s="1530" t="s">
        <v>108</v>
      </c>
      <c r="B67" s="1518"/>
      <c r="C67" s="1518"/>
      <c r="D67" s="1518"/>
      <c r="E67" s="1518"/>
      <c r="F67" s="1518"/>
      <c r="G67" s="1518"/>
      <c r="H67" s="1518"/>
      <c r="I67" s="1054"/>
      <c r="J67" s="567"/>
      <c r="K67" s="568"/>
      <c r="L67" s="600"/>
    </row>
    <row r="68" spans="1:19" s="1056" customFormat="1">
      <c r="A68" s="1523" t="s">
        <v>110</v>
      </c>
      <c r="B68" s="1523" t="s">
        <v>111</v>
      </c>
      <c r="C68" s="1525" t="s">
        <v>112</v>
      </c>
      <c r="D68" s="1525" t="s">
        <v>113</v>
      </c>
      <c r="E68" s="1525" t="s">
        <v>114</v>
      </c>
      <c r="F68" s="1525" t="s">
        <v>115</v>
      </c>
      <c r="G68" s="1525" t="s">
        <v>116</v>
      </c>
      <c r="H68" s="1525" t="s">
        <v>117</v>
      </c>
      <c r="I68" s="611"/>
      <c r="J68" s="604"/>
      <c r="K68" s="605"/>
      <c r="L68" s="600"/>
    </row>
    <row r="69" spans="1:19" s="1056" customFormat="1" ht="15.75" thickBot="1">
      <c r="A69" s="1524"/>
      <c r="B69" s="1524"/>
      <c r="C69" s="1526"/>
      <c r="D69" s="1526"/>
      <c r="E69" s="1526"/>
      <c r="F69" s="1526"/>
      <c r="G69" s="1526"/>
      <c r="H69" s="1526"/>
      <c r="I69" s="611"/>
      <c r="J69" s="606"/>
      <c r="K69" s="607"/>
    </row>
    <row r="70" spans="1:19" s="1056" customFormat="1">
      <c r="A70" s="589" t="s">
        <v>118</v>
      </c>
      <c r="B70" s="589" t="s">
        <v>86</v>
      </c>
      <c r="C70" s="1082">
        <v>481779.64</v>
      </c>
      <c r="D70" s="1082">
        <v>481779.45675162331</v>
      </c>
      <c r="E70" s="612">
        <v>0.99999961964275474</v>
      </c>
      <c r="F70" s="1083">
        <v>0</v>
      </c>
      <c r="G70" s="1083">
        <v>0</v>
      </c>
      <c r="H70" s="99" t="s">
        <v>178</v>
      </c>
      <c r="I70" s="612"/>
      <c r="J70" s="598"/>
      <c r="K70" s="599"/>
      <c r="L70" s="600"/>
    </row>
    <row r="71" spans="1:19" s="1057" customFormat="1">
      <c r="A71" s="589" t="s">
        <v>119</v>
      </c>
      <c r="B71" s="589" t="s">
        <v>87</v>
      </c>
      <c r="C71" s="1082">
        <v>827904</v>
      </c>
      <c r="D71" s="1082">
        <v>827904.00000000012</v>
      </c>
      <c r="E71" s="612">
        <v>1.0000000000000002</v>
      </c>
      <c r="F71" s="1083">
        <v>128.96</v>
      </c>
      <c r="G71" s="1083">
        <v>128.95872</v>
      </c>
      <c r="H71" s="612">
        <v>0.9999900744416873</v>
      </c>
      <c r="I71" s="612"/>
      <c r="J71" s="613"/>
      <c r="K71" s="614"/>
      <c r="L71" s="1507" t="s">
        <v>109</v>
      </c>
      <c r="M71" s="1507"/>
      <c r="N71" s="1507"/>
      <c r="O71" s="1507"/>
      <c r="P71" s="1507"/>
      <c r="Q71" s="1507"/>
      <c r="R71" s="1507"/>
      <c r="S71" s="1507"/>
    </row>
    <row r="72" spans="1:19" s="1056" customFormat="1" ht="25.5">
      <c r="A72" s="589" t="s">
        <v>120</v>
      </c>
      <c r="B72" s="571" t="s">
        <v>89</v>
      </c>
      <c r="C72" s="562">
        <v>858619</v>
      </c>
      <c r="D72" s="562">
        <v>858619.00196711917</v>
      </c>
      <c r="E72" s="615">
        <v>1.0000000022910269</v>
      </c>
      <c r="F72" s="1084">
        <v>92.66</v>
      </c>
      <c r="G72" s="1084">
        <v>133.00634155031611</v>
      </c>
      <c r="H72" s="615">
        <v>1.4354235004350973</v>
      </c>
      <c r="I72" s="615"/>
      <c r="J72" s="567"/>
      <c r="K72" s="568"/>
      <c r="L72" s="600"/>
    </row>
    <row r="73" spans="1:19" s="1056" customFormat="1">
      <c r="A73" s="589" t="s">
        <v>121</v>
      </c>
      <c r="B73" s="589" t="s">
        <v>87</v>
      </c>
      <c r="C73" s="562">
        <v>4368</v>
      </c>
      <c r="D73" s="562">
        <v>4368</v>
      </c>
      <c r="E73" s="615">
        <v>1</v>
      </c>
      <c r="F73" s="1084">
        <v>1.19</v>
      </c>
      <c r="G73" s="1084">
        <v>1.4518000000000002</v>
      </c>
      <c r="H73" s="615">
        <v>1.2200000000000002</v>
      </c>
      <c r="I73" s="615"/>
      <c r="J73" s="567"/>
      <c r="K73" s="568"/>
      <c r="L73" s="603"/>
      <c r="M73" s="1057"/>
      <c r="N73" s="1057"/>
      <c r="O73" s="1057"/>
      <c r="P73" s="1057"/>
      <c r="Q73" s="1057"/>
      <c r="R73" s="1057"/>
      <c r="S73" s="1057"/>
    </row>
    <row r="74" spans="1:19" s="1056" customFormat="1">
      <c r="A74" s="589" t="s">
        <v>122</v>
      </c>
      <c r="B74" s="589" t="s">
        <v>87</v>
      </c>
      <c r="C74" s="1085">
        <v>41148.870000000003</v>
      </c>
      <c r="D74" s="1085">
        <v>39608.340000000011</v>
      </c>
      <c r="E74" s="616">
        <v>0.96256203390275374</v>
      </c>
      <c r="F74" s="1086">
        <v>0</v>
      </c>
      <c r="G74" s="1086">
        <v>0</v>
      </c>
      <c r="H74" s="101" t="s">
        <v>178</v>
      </c>
      <c r="I74" s="616"/>
      <c r="J74" s="567"/>
      <c r="K74" s="568"/>
      <c r="L74" s="568"/>
    </row>
    <row r="75" spans="1:19" s="1056" customFormat="1">
      <c r="A75" s="718"/>
      <c r="B75" s="718"/>
      <c r="C75" s="718"/>
      <c r="D75" s="718"/>
      <c r="E75" s="718"/>
      <c r="F75" s="718"/>
      <c r="G75" s="718"/>
      <c r="H75" s="718"/>
      <c r="I75" s="616"/>
      <c r="J75" s="567"/>
      <c r="K75" s="568"/>
      <c r="L75" s="568"/>
    </row>
    <row r="76" spans="1:19" s="1056" customFormat="1" ht="13.35" customHeight="1">
      <c r="A76" s="617"/>
      <c r="B76" s="617"/>
      <c r="C76" s="617"/>
      <c r="D76" s="617"/>
      <c r="E76" s="617"/>
      <c r="F76" s="617"/>
      <c r="G76" s="617"/>
      <c r="H76" s="617"/>
      <c r="I76" s="617"/>
      <c r="J76" s="567"/>
      <c r="K76" s="568"/>
      <c r="L76" s="568"/>
    </row>
    <row r="77" spans="1:19" s="1056" customFormat="1" ht="13.5" customHeight="1">
      <c r="B77" s="589"/>
      <c r="C77" s="568"/>
      <c r="D77" s="568"/>
      <c r="E77" s="568"/>
      <c r="F77" s="568"/>
      <c r="G77" s="568"/>
      <c r="H77" s="568"/>
      <c r="I77" s="568"/>
      <c r="J77" s="567"/>
      <c r="K77" s="568"/>
      <c r="L77" s="568"/>
    </row>
    <row r="78" spans="1:19" s="1056" customFormat="1" ht="13.5" customHeight="1">
      <c r="A78" s="1522" t="s">
        <v>123</v>
      </c>
      <c r="B78" s="1522"/>
      <c r="C78" s="1522"/>
      <c r="D78" s="1522"/>
      <c r="E78" s="1522"/>
      <c r="F78" s="1522"/>
      <c r="G78" s="1522"/>
      <c r="H78" s="1522"/>
      <c r="I78" s="1057"/>
      <c r="J78" s="567"/>
      <c r="K78" s="568"/>
      <c r="L78" s="568"/>
    </row>
    <row r="79" spans="1:19" s="1056" customFormat="1" ht="25.5" customHeight="1">
      <c r="A79" s="1523" t="s">
        <v>124</v>
      </c>
      <c r="B79" s="1523" t="s">
        <v>111</v>
      </c>
      <c r="C79" s="1525" t="s">
        <v>125</v>
      </c>
      <c r="D79" s="1525" t="s">
        <v>126</v>
      </c>
      <c r="E79" s="1525" t="s">
        <v>127</v>
      </c>
      <c r="F79" s="1525" t="s">
        <v>128</v>
      </c>
      <c r="G79" s="1527" t="s">
        <v>129</v>
      </c>
      <c r="H79" s="1527"/>
      <c r="I79" s="618"/>
      <c r="J79" s="567"/>
      <c r="K79" s="568"/>
      <c r="L79" s="568"/>
    </row>
    <row r="80" spans="1:19" s="1056" customFormat="1" ht="24" customHeight="1" thickBot="1">
      <c r="A80" s="1524"/>
      <c r="B80" s="1524"/>
      <c r="C80" s="1526"/>
      <c r="D80" s="1526"/>
      <c r="E80" s="1526"/>
      <c r="F80" s="1526"/>
      <c r="G80" s="1528"/>
      <c r="H80" s="1528"/>
      <c r="I80" s="618"/>
      <c r="J80" s="567"/>
      <c r="K80" s="568"/>
      <c r="L80" s="568"/>
    </row>
    <row r="81" spans="1:19" s="1056" customFormat="1" ht="42.75" customHeight="1">
      <c r="A81" s="589" t="s">
        <v>118</v>
      </c>
      <c r="B81" s="589" t="s">
        <v>86</v>
      </c>
      <c r="C81" s="615">
        <v>0.99999961964275474</v>
      </c>
      <c r="D81" s="1087">
        <v>-1.9347826794680056E-4</v>
      </c>
      <c r="E81" s="615">
        <v>1</v>
      </c>
      <c r="F81" s="1087">
        <v>0</v>
      </c>
      <c r="G81" s="1521" t="s">
        <v>130</v>
      </c>
      <c r="H81" s="1521"/>
      <c r="I81" s="1088"/>
      <c r="J81" s="567"/>
      <c r="K81" s="568"/>
      <c r="L81" s="568"/>
    </row>
    <row r="82" spans="1:19" s="1056" customFormat="1">
      <c r="A82" s="589" t="s">
        <v>119</v>
      </c>
      <c r="B82" s="589" t="s">
        <v>87</v>
      </c>
      <c r="C82" s="615">
        <v>1.0000000000000002</v>
      </c>
      <c r="D82" s="1087">
        <v>-4.1574044624081985E-4</v>
      </c>
      <c r="E82" s="615">
        <v>0.9999900744416873</v>
      </c>
      <c r="F82" s="1087">
        <v>0.25044314294263792</v>
      </c>
      <c r="G82" s="1521" t="s">
        <v>131</v>
      </c>
      <c r="H82" s="1521"/>
      <c r="I82" s="1088"/>
      <c r="J82" s="567"/>
      <c r="K82" s="568"/>
      <c r="L82" s="568"/>
    </row>
    <row r="83" spans="1:19" s="1056" customFormat="1" ht="54.75" customHeight="1">
      <c r="A83" s="589" t="s">
        <v>120</v>
      </c>
      <c r="B83" s="571" t="s">
        <v>89</v>
      </c>
      <c r="C83" s="615">
        <v>1.0000000022910269</v>
      </c>
      <c r="D83" s="1087">
        <v>-4.4093789029220343E-4</v>
      </c>
      <c r="E83" s="615">
        <v>1.4354235004350973</v>
      </c>
      <c r="F83" s="1087">
        <v>-0.18024713846690266</v>
      </c>
      <c r="G83" s="1529" t="s">
        <v>132</v>
      </c>
      <c r="H83" s="1529"/>
      <c r="I83" s="1088"/>
      <c r="J83" s="567"/>
      <c r="K83" s="568"/>
      <c r="L83" s="568"/>
    </row>
    <row r="84" spans="1:19" s="1056" customFormat="1" ht="65.25" customHeight="1">
      <c r="A84" s="589" t="s">
        <v>121</v>
      </c>
      <c r="B84" s="589" t="s">
        <v>87</v>
      </c>
      <c r="C84" s="615">
        <v>1</v>
      </c>
      <c r="D84" s="1087">
        <v>-1.375869384756534E-6</v>
      </c>
      <c r="E84" s="615">
        <v>1.2200000000000002</v>
      </c>
      <c r="F84" s="1087">
        <v>-2.0270685722945103E-4</v>
      </c>
      <c r="G84" s="1529" t="s">
        <v>133</v>
      </c>
      <c r="H84" s="1529"/>
      <c r="I84" s="1088"/>
      <c r="J84" s="567"/>
      <c r="K84" s="568"/>
      <c r="L84" s="568"/>
    </row>
    <row r="85" spans="1:19" s="1056" customFormat="1" ht="94.5" customHeight="1">
      <c r="A85" s="589" t="s">
        <v>122</v>
      </c>
      <c r="B85" s="589" t="s">
        <v>87</v>
      </c>
      <c r="C85" s="615">
        <v>0.96256203390275374</v>
      </c>
      <c r="D85" s="1087">
        <v>6.9586818604716605E-4</v>
      </c>
      <c r="E85" s="615">
        <v>1</v>
      </c>
      <c r="F85" s="1087">
        <v>0</v>
      </c>
      <c r="G85" s="1521" t="s">
        <v>134</v>
      </c>
      <c r="H85" s="1521"/>
      <c r="I85" s="1088"/>
      <c r="J85" s="567"/>
      <c r="K85" s="568"/>
      <c r="L85" s="568"/>
    </row>
    <row r="86" spans="1:19" s="1056" customFormat="1" ht="12.75" customHeight="1">
      <c r="A86" s="718"/>
      <c r="B86" s="718"/>
      <c r="C86" s="718"/>
      <c r="D86" s="718"/>
      <c r="E86" s="718"/>
      <c r="F86" s="718"/>
      <c r="G86" s="718"/>
      <c r="H86" s="718"/>
      <c r="I86" s="1088"/>
      <c r="J86" s="567"/>
      <c r="K86" s="568"/>
      <c r="L86" s="568"/>
    </row>
    <row r="87" spans="1:19" s="1056" customFormat="1">
      <c r="A87" s="617"/>
      <c r="B87" s="589"/>
      <c r="C87" s="568"/>
      <c r="D87" s="568"/>
      <c r="E87" s="568"/>
      <c r="F87" s="568"/>
      <c r="G87" s="568"/>
      <c r="H87" s="568"/>
      <c r="I87" s="568"/>
      <c r="J87" s="567"/>
      <c r="K87" s="568"/>
      <c r="L87" s="568"/>
    </row>
    <row r="88" spans="1:19" s="1056" customFormat="1">
      <c r="B88" s="589"/>
      <c r="C88" s="568"/>
      <c r="D88" s="568"/>
      <c r="E88" s="568"/>
      <c r="F88" s="568"/>
      <c r="G88" s="568"/>
      <c r="H88" s="568"/>
      <c r="I88" s="568"/>
      <c r="J88" s="567"/>
      <c r="K88" s="568"/>
      <c r="L88" s="568"/>
    </row>
    <row r="89" spans="1:19">
      <c r="L89" s="568"/>
      <c r="M89" s="1056"/>
      <c r="N89" s="1056"/>
      <c r="O89" s="1056"/>
      <c r="P89" s="1056"/>
      <c r="Q89" s="1056"/>
      <c r="R89" s="1056"/>
      <c r="S89" s="1056"/>
    </row>
    <row r="90" spans="1:19">
      <c r="L90" s="568"/>
      <c r="M90" s="1056"/>
      <c r="N90" s="1056"/>
      <c r="O90" s="1056"/>
      <c r="P90" s="1056"/>
      <c r="Q90" s="1056"/>
      <c r="R90" s="1056"/>
      <c r="S90" s="1056"/>
    </row>
  </sheetData>
  <mergeCells count="51">
    <mergeCell ref="L7:S7"/>
    <mergeCell ref="G84:H84"/>
    <mergeCell ref="A25:F25"/>
    <mergeCell ref="A18:D18"/>
    <mergeCell ref="A51:E51"/>
    <mergeCell ref="A59:E59"/>
    <mergeCell ref="A67:H67"/>
    <mergeCell ref="A68:A69"/>
    <mergeCell ref="B68:B69"/>
    <mergeCell ref="C68:C69"/>
    <mergeCell ref="D68:D69"/>
    <mergeCell ref="E68:E69"/>
    <mergeCell ref="F68:F69"/>
    <mergeCell ref="G68:G69"/>
    <mergeCell ref="H68:H69"/>
    <mergeCell ref="L32:S32"/>
    <mergeCell ref="G85:H85"/>
    <mergeCell ref="A78:H78"/>
    <mergeCell ref="A79:A80"/>
    <mergeCell ref="B79:B80"/>
    <mergeCell ref="C79:C80"/>
    <mergeCell ref="D79:D80"/>
    <mergeCell ref="E79:E80"/>
    <mergeCell ref="F79:F80"/>
    <mergeCell ref="G79:H80"/>
    <mergeCell ref="G81:H81"/>
    <mergeCell ref="G82:H82"/>
    <mergeCell ref="G83:H83"/>
    <mergeCell ref="L9:S9"/>
    <mergeCell ref="A8:G8"/>
    <mergeCell ref="L71:S71"/>
    <mergeCell ref="A39:E39"/>
    <mergeCell ref="A38:E38"/>
    <mergeCell ref="A40:E40"/>
    <mergeCell ref="A41:E41"/>
    <mergeCell ref="A7:G7"/>
    <mergeCell ref="L8:S8"/>
    <mergeCell ref="A37:I37"/>
    <mergeCell ref="L54:S54"/>
    <mergeCell ref="A1:S1"/>
    <mergeCell ref="A2:S2"/>
    <mergeCell ref="A3:S3"/>
    <mergeCell ref="E10:G10"/>
    <mergeCell ref="L5:S5"/>
    <mergeCell ref="L6:S6"/>
    <mergeCell ref="A4:G4"/>
    <mergeCell ref="A5:G5"/>
    <mergeCell ref="A9:G9"/>
    <mergeCell ref="B10:D10"/>
    <mergeCell ref="A6:G6"/>
    <mergeCell ref="L4:S4"/>
  </mergeCells>
  <pageMargins left="0.7" right="0.7" top="0.75" bottom="0.75" header="0.3" footer="0.3"/>
  <pageSetup scale="48" orientation="landscape" verticalDpi="200" r:id="rId1"/>
  <headerFooter alignWithMargins="0"/>
  <rowBreaks count="1" manualBreakCount="1">
    <brk id="50" max="1638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7"/>
  <sheetViews>
    <sheetView zoomScaleNormal="100" zoomScaleSheetLayoutView="100" workbookViewId="0">
      <selection activeCell="E30" sqref="E30"/>
    </sheetView>
  </sheetViews>
  <sheetFormatPr defaultRowHeight="12.75"/>
  <cols>
    <col min="1" max="1" width="29.85546875" customWidth="1"/>
    <col min="2" max="2" width="17.85546875" style="165" customWidth="1"/>
    <col min="3" max="3" width="15.85546875" style="52" customWidth="1"/>
    <col min="4" max="4" width="17.140625" style="52" customWidth="1"/>
    <col min="5" max="5" width="21.28515625" style="52" customWidth="1"/>
    <col min="6" max="6" width="17.85546875" style="52" customWidth="1"/>
    <col min="7" max="7" width="17.42578125" style="52" customWidth="1"/>
    <col min="8" max="9" width="15.140625" style="52" customWidth="1"/>
    <col min="10" max="10" width="0.5703125" style="133" customWidth="1"/>
  </cols>
  <sheetData>
    <row r="1" spans="1:10" ht="13.35" customHeight="1">
      <c r="A1" s="1448" t="str">
        <f>Cover!B8</f>
        <v>KCP&amp;L-MO Evaluation, Measurement, and Verification Report – Appendix Databook</v>
      </c>
      <c r="B1" s="1448"/>
      <c r="C1" s="1448"/>
      <c r="D1" s="1448"/>
      <c r="E1" s="1448"/>
      <c r="F1" s="1448"/>
      <c r="G1" s="1448"/>
      <c r="H1" s="1448"/>
      <c r="I1" s="1448"/>
      <c r="J1" s="1448"/>
    </row>
    <row r="2" spans="1:10" ht="35.25" customHeight="1">
      <c r="A2" s="1449"/>
      <c r="B2" s="1449"/>
      <c r="C2" s="1449"/>
      <c r="D2" s="1449"/>
      <c r="E2" s="1449"/>
      <c r="F2" s="1449"/>
      <c r="G2" s="1449"/>
      <c r="H2" s="1449"/>
      <c r="I2" s="1449"/>
      <c r="J2" s="1449"/>
    </row>
    <row r="3" spans="1:10" ht="5.25" customHeight="1">
      <c r="A3" s="1456"/>
      <c r="B3" s="1456"/>
      <c r="C3" s="1456"/>
      <c r="D3" s="1456"/>
      <c r="E3" s="1456"/>
      <c r="F3" s="1456"/>
      <c r="G3" s="1456"/>
      <c r="H3" s="1456"/>
      <c r="I3" s="1456"/>
      <c r="J3" s="1456"/>
    </row>
    <row r="4" spans="1:10" s="28" customFormat="1" ht="30" customHeight="1">
      <c r="A4" s="1455" t="s">
        <v>158</v>
      </c>
      <c r="B4" s="1455"/>
      <c r="C4" s="1455"/>
      <c r="D4" s="1455"/>
      <c r="E4" s="1455"/>
      <c r="F4" s="1455"/>
      <c r="G4" s="1455"/>
      <c r="H4" s="458"/>
      <c r="I4" s="458"/>
      <c r="J4" s="115"/>
    </row>
    <row r="5" spans="1:10" s="28" customFormat="1" ht="15.75">
      <c r="A5" s="1460" t="s">
        <v>1047</v>
      </c>
      <c r="B5" s="1460"/>
      <c r="C5" s="1460"/>
      <c r="D5" s="1460"/>
      <c r="E5" s="1460"/>
      <c r="F5" s="1460"/>
      <c r="G5" s="1460"/>
      <c r="H5" s="458"/>
      <c r="I5" s="458"/>
      <c r="J5" s="115"/>
    </row>
    <row r="6" spans="1:10" ht="12" customHeight="1">
      <c r="A6" s="1460"/>
      <c r="B6" s="1460"/>
      <c r="C6" s="1460"/>
      <c r="D6" s="1460"/>
      <c r="E6" s="1460"/>
      <c r="F6" s="1460"/>
      <c r="G6" s="1460"/>
      <c r="H6" s="458"/>
      <c r="I6" s="458"/>
      <c r="J6" s="115"/>
    </row>
    <row r="7" spans="1:10" s="978" customFormat="1" ht="12" customHeight="1">
      <c r="A7" s="1502" t="s">
        <v>1101</v>
      </c>
      <c r="B7" s="1502"/>
      <c r="C7" s="1502"/>
      <c r="D7" s="1502"/>
      <c r="E7" s="1502"/>
      <c r="F7" s="1502"/>
      <c r="G7" s="1502"/>
      <c r="H7" s="976"/>
      <c r="I7" s="976"/>
      <c r="J7" s="115"/>
    </row>
    <row r="8" spans="1:10" s="5" customFormat="1" ht="13.35" customHeight="1">
      <c r="A8" s="159"/>
      <c r="B8" s="143"/>
      <c r="C8" s="159"/>
      <c r="D8" s="159"/>
      <c r="E8" s="458"/>
      <c r="F8" s="458"/>
      <c r="G8" s="458"/>
      <c r="H8" s="458"/>
      <c r="I8" s="458"/>
      <c r="J8" s="116"/>
    </row>
    <row r="9" spans="1:10" s="5" customFormat="1" ht="12.75" customHeight="1">
      <c r="B9" s="8"/>
      <c r="C9" s="37"/>
      <c r="D9" s="37"/>
      <c r="E9" s="47"/>
      <c r="F9" s="41"/>
      <c r="G9" s="41"/>
      <c r="H9" s="41"/>
      <c r="I9" s="41"/>
      <c r="J9" s="116"/>
    </row>
    <row r="10" spans="1:10" s="5" customFormat="1">
      <c r="A10" s="96"/>
      <c r="B10" s="96"/>
      <c r="C10" s="96"/>
      <c r="D10" s="96"/>
      <c r="E10" s="96"/>
      <c r="F10" s="42"/>
      <c r="G10" s="42"/>
      <c r="H10" s="42"/>
      <c r="I10" s="42"/>
      <c r="J10" s="116"/>
    </row>
    <row r="11" spans="1:10" s="5" customFormat="1" ht="12.95" customHeight="1">
      <c r="A11" s="438"/>
      <c r="B11" s="8"/>
      <c r="C11" s="37"/>
      <c r="D11" s="37"/>
      <c r="E11" s="37"/>
      <c r="F11" s="37"/>
      <c r="G11" s="37"/>
      <c r="H11" s="37"/>
      <c r="I11" s="37"/>
      <c r="J11" s="116"/>
    </row>
    <row r="12" spans="1:10" s="5" customFormat="1" ht="12.95" customHeight="1">
      <c r="A12" s="78"/>
      <c r="B12" s="6"/>
      <c r="C12" s="50"/>
      <c r="D12" s="50"/>
      <c r="E12" s="50"/>
      <c r="F12" s="50"/>
      <c r="G12" s="50"/>
      <c r="H12" s="50"/>
      <c r="I12" s="50"/>
      <c r="J12" s="116"/>
    </row>
    <row r="13" spans="1:10" s="5" customFormat="1" ht="12.95" customHeight="1">
      <c r="A13"/>
      <c r="B13" s="165"/>
      <c r="C13" s="52"/>
      <c r="D13" s="52"/>
      <c r="E13" s="52"/>
      <c r="F13" s="52"/>
      <c r="G13" s="52"/>
      <c r="H13" s="52"/>
      <c r="I13" s="52"/>
      <c r="J13" s="116"/>
    </row>
    <row r="14" spans="1:10" s="5" customFormat="1" ht="12.95" customHeight="1">
      <c r="A14"/>
      <c r="B14" s="165"/>
      <c r="C14" s="52"/>
      <c r="D14" s="52"/>
      <c r="E14" s="52"/>
      <c r="F14" s="52"/>
      <c r="G14" s="52"/>
      <c r="H14" s="52"/>
      <c r="I14" s="52"/>
      <c r="J14" s="116"/>
    </row>
    <row r="15" spans="1:10" s="5" customFormat="1" ht="12.95" customHeight="1">
      <c r="A15"/>
      <c r="B15" s="165"/>
      <c r="C15" s="52"/>
      <c r="D15" s="52"/>
      <c r="E15" s="52"/>
      <c r="F15" s="52"/>
      <c r="G15" s="52"/>
      <c r="H15" s="52"/>
      <c r="I15" s="52"/>
      <c r="J15" s="116"/>
    </row>
    <row r="16" spans="1:10" s="5" customFormat="1">
      <c r="A16"/>
      <c r="B16" s="165"/>
      <c r="C16" s="52"/>
      <c r="D16" s="52"/>
      <c r="E16" s="52"/>
      <c r="F16" s="52"/>
      <c r="G16" s="52"/>
      <c r="H16" s="52"/>
      <c r="I16" s="52"/>
      <c r="J16" s="116"/>
    </row>
    <row r="17" spans="1:11" s="5" customFormat="1">
      <c r="A17"/>
      <c r="B17" s="165"/>
      <c r="C17" s="52"/>
      <c r="D17" s="52"/>
      <c r="E17" s="52"/>
      <c r="F17" s="52"/>
      <c r="G17" s="52"/>
      <c r="H17" s="52"/>
      <c r="I17" s="52"/>
      <c r="J17" s="116"/>
    </row>
    <row r="18" spans="1:11" s="5" customFormat="1">
      <c r="A18"/>
      <c r="B18" s="165"/>
      <c r="C18" s="52"/>
      <c r="D18" s="52"/>
      <c r="E18" s="52"/>
      <c r="F18" s="52"/>
      <c r="G18" s="52"/>
      <c r="H18" s="52"/>
      <c r="I18" s="52"/>
      <c r="J18" s="116"/>
    </row>
    <row r="19" spans="1:11" s="5" customFormat="1" ht="4.7" customHeight="1">
      <c r="A19"/>
      <c r="B19" s="165"/>
      <c r="C19" s="52"/>
      <c r="D19" s="52"/>
      <c r="E19" s="52"/>
      <c r="F19" s="52"/>
      <c r="G19" s="52"/>
      <c r="H19" s="52"/>
      <c r="I19" s="52"/>
      <c r="J19" s="247"/>
    </row>
    <row r="20" spans="1:11" ht="12.75" customHeight="1">
      <c r="J20" s="115"/>
    </row>
    <row r="21" spans="1:11">
      <c r="J21" s="116"/>
    </row>
    <row r="22" spans="1:11" s="5" customFormat="1">
      <c r="A22"/>
      <c r="B22" s="165"/>
      <c r="C22" s="52"/>
      <c r="D22" s="52"/>
      <c r="E22" s="52"/>
      <c r="F22" s="52"/>
      <c r="G22" s="52"/>
      <c r="H22" s="52"/>
      <c r="I22" s="52"/>
      <c r="J22" s="121"/>
      <c r="K22" s="20"/>
    </row>
    <row r="23" spans="1:11" s="5" customFormat="1">
      <c r="A23"/>
      <c r="B23" s="165"/>
      <c r="C23" s="52"/>
      <c r="D23" s="52"/>
      <c r="E23" s="52"/>
      <c r="F23" s="52"/>
      <c r="G23" s="52"/>
      <c r="H23" s="52"/>
      <c r="I23" s="52"/>
      <c r="J23" s="121"/>
      <c r="K23" s="20"/>
    </row>
    <row r="24" spans="1:11" s="5" customFormat="1">
      <c r="A24"/>
      <c r="B24" s="165"/>
      <c r="C24" s="52"/>
      <c r="D24" s="52"/>
      <c r="E24" s="52"/>
      <c r="F24" s="52"/>
      <c r="G24" s="52"/>
      <c r="H24" s="52"/>
      <c r="I24" s="52"/>
      <c r="J24" s="121"/>
      <c r="K24" s="20"/>
    </row>
    <row r="25" spans="1:11" s="5" customFormat="1">
      <c r="A25"/>
      <c r="B25" s="165"/>
      <c r="C25" s="52"/>
      <c r="D25" s="52"/>
      <c r="E25" s="52"/>
      <c r="F25" s="52"/>
      <c r="G25" s="52"/>
      <c r="H25" s="52"/>
      <c r="I25" s="52"/>
      <c r="J25" s="121"/>
      <c r="K25" s="20"/>
    </row>
    <row r="26" spans="1:11" s="5" customFormat="1">
      <c r="A26"/>
      <c r="B26" s="165"/>
      <c r="C26" s="52"/>
      <c r="D26" s="52"/>
      <c r="E26" s="52"/>
      <c r="F26" s="52"/>
      <c r="G26" s="52"/>
      <c r="H26" s="52"/>
      <c r="I26" s="52"/>
      <c r="J26" s="121"/>
      <c r="K26" s="20"/>
    </row>
    <row r="27" spans="1:11" s="5" customFormat="1">
      <c r="A27"/>
      <c r="B27" s="165"/>
      <c r="C27" s="52"/>
      <c r="D27" s="52"/>
      <c r="E27" s="52"/>
      <c r="F27" s="52"/>
      <c r="G27" s="52"/>
      <c r="H27" s="52"/>
      <c r="I27" s="52"/>
      <c r="J27" s="122"/>
      <c r="K27" s="20"/>
    </row>
    <row r="28" spans="1:11" s="438" customFormat="1">
      <c r="A28"/>
      <c r="B28" s="165"/>
      <c r="C28" s="52"/>
      <c r="D28" s="52"/>
      <c r="E28" s="52"/>
      <c r="F28" s="52"/>
      <c r="G28" s="52"/>
      <c r="H28" s="52"/>
      <c r="I28" s="52"/>
      <c r="J28" s="123"/>
    </row>
    <row r="29" spans="1:11" s="5" customFormat="1">
      <c r="A29"/>
      <c r="B29" s="165"/>
      <c r="C29" s="52"/>
      <c r="D29" s="52"/>
      <c r="E29" s="52"/>
      <c r="F29" s="52"/>
      <c r="G29" s="52"/>
      <c r="H29" s="52"/>
      <c r="I29" s="52"/>
      <c r="J29" s="119"/>
    </row>
    <row r="30" spans="1:11" s="5" customFormat="1">
      <c r="A30"/>
      <c r="B30" s="165"/>
      <c r="C30" s="52"/>
      <c r="D30" s="52"/>
      <c r="E30" s="52"/>
      <c r="F30" s="52"/>
      <c r="G30" s="52"/>
      <c r="H30" s="52"/>
      <c r="I30" s="52"/>
      <c r="J30" s="119"/>
    </row>
    <row r="31" spans="1:11" s="5" customFormat="1">
      <c r="A31"/>
      <c r="B31" s="165"/>
      <c r="C31" s="52"/>
      <c r="D31" s="52"/>
      <c r="E31" s="52"/>
      <c r="F31" s="52"/>
      <c r="G31" s="52"/>
      <c r="H31" s="52"/>
      <c r="I31" s="52"/>
      <c r="J31" s="120"/>
    </row>
    <row r="32" spans="1:11" s="5" customFormat="1">
      <c r="A32"/>
      <c r="B32" s="165"/>
      <c r="C32" s="52"/>
      <c r="D32" s="52"/>
      <c r="E32" s="52"/>
      <c r="F32" s="52"/>
      <c r="G32" s="52"/>
      <c r="H32" s="52"/>
      <c r="I32" s="52"/>
      <c r="J32" s="116"/>
    </row>
    <row r="33" spans="1:10" s="5" customFormat="1">
      <c r="A33"/>
      <c r="B33" s="165"/>
      <c r="C33" s="52"/>
      <c r="D33" s="52"/>
      <c r="E33" s="52"/>
      <c r="F33" s="52"/>
      <c r="G33" s="52"/>
      <c r="H33" s="52"/>
      <c r="I33" s="52"/>
      <c r="J33" s="125"/>
    </row>
    <row r="34" spans="1:10" s="5" customFormat="1" ht="15">
      <c r="A34"/>
      <c r="B34" s="165"/>
      <c r="C34" s="52"/>
      <c r="D34" s="52"/>
      <c r="E34" s="52"/>
      <c r="F34" s="52"/>
      <c r="G34" s="52"/>
      <c r="H34" s="52"/>
      <c r="I34" s="52"/>
      <c r="J34" s="126"/>
    </row>
    <row r="35" spans="1:10" s="5" customFormat="1">
      <c r="A35"/>
      <c r="B35" s="165"/>
      <c r="C35" s="52"/>
      <c r="D35" s="52"/>
      <c r="E35" s="52"/>
      <c r="F35" s="52"/>
      <c r="G35" s="52"/>
      <c r="H35" s="52"/>
      <c r="I35" s="52"/>
      <c r="J35" s="122"/>
    </row>
    <row r="36" spans="1:10" s="5" customFormat="1">
      <c r="A36"/>
      <c r="B36" s="165"/>
      <c r="C36" s="52"/>
      <c r="D36" s="52"/>
      <c r="E36" s="52"/>
      <c r="F36" s="52"/>
      <c r="G36" s="52"/>
      <c r="H36" s="52"/>
      <c r="I36" s="52"/>
      <c r="J36" s="119"/>
    </row>
    <row r="37" spans="1:10" s="5" customFormat="1">
      <c r="A37"/>
      <c r="B37" s="165"/>
      <c r="C37" s="52"/>
      <c r="D37" s="52"/>
      <c r="E37" s="52"/>
      <c r="F37" s="52"/>
      <c r="G37" s="52"/>
      <c r="H37" s="52"/>
      <c r="I37" s="52"/>
      <c r="J37" s="124"/>
    </row>
  </sheetData>
  <mergeCells count="7">
    <mergeCell ref="A6:G6"/>
    <mergeCell ref="A7:G7"/>
    <mergeCell ref="A1:J1"/>
    <mergeCell ref="A2:J2"/>
    <mergeCell ref="A3:J3"/>
    <mergeCell ref="A5:G5"/>
    <mergeCell ref="A4:G4"/>
  </mergeCells>
  <pageMargins left="0.7" right="0.7" top="0.75" bottom="0.75" header="0.3" footer="0.3"/>
  <pageSetup scale="48" orientation="landscape" verticalDpi="200"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335"/>
  <sheetViews>
    <sheetView topLeftCell="A7" zoomScaleNormal="100" workbookViewId="0">
      <selection activeCell="D13" sqref="D13"/>
    </sheetView>
  </sheetViews>
  <sheetFormatPr defaultRowHeight="12.75"/>
  <cols>
    <col min="1" max="1" width="35.7109375" customWidth="1"/>
    <col min="2" max="2" width="17.85546875" style="165" customWidth="1"/>
    <col min="3" max="3" width="19.28515625" style="52" customWidth="1"/>
    <col min="4" max="4" width="17.140625" style="52" customWidth="1"/>
    <col min="5" max="5" width="21.28515625" style="52" customWidth="1"/>
    <col min="6" max="6" width="17.85546875" style="52" customWidth="1"/>
    <col min="7" max="7" width="17.42578125" style="52" customWidth="1"/>
    <col min="8" max="11" width="15.140625" style="52" customWidth="1"/>
    <col min="12" max="12" width="0.5703125" style="133" customWidth="1"/>
    <col min="13" max="13" width="11.85546875" style="52" customWidth="1"/>
    <col min="14" max="14" width="12.85546875" style="52" customWidth="1"/>
    <col min="15" max="18" width="12.85546875" customWidth="1"/>
    <col min="19" max="19" width="5.85546875" customWidth="1"/>
    <col min="20" max="20" width="12.28515625" customWidth="1"/>
    <col min="22" max="22" width="9.140625" style="52"/>
    <col min="23" max="23" width="12.42578125" customWidth="1"/>
    <col min="24" max="24" width="11" style="28" customWidth="1"/>
    <col min="25" max="25" width="9.85546875" customWidth="1"/>
    <col min="26" max="27" width="10.28515625" bestFit="1" customWidth="1"/>
    <col min="28" max="29" width="9.28515625" bestFit="1" customWidth="1"/>
    <col min="30" max="30" width="9.42578125" customWidth="1"/>
    <col min="34" max="34" width="19.5703125" customWidth="1"/>
    <col min="37" max="37" width="16" customWidth="1"/>
    <col min="38" max="38" width="9.7109375" customWidth="1"/>
    <col min="41" max="43" width="10.28515625" bestFit="1" customWidth="1"/>
  </cols>
  <sheetData>
    <row r="1" spans="1:38" ht="13.35" customHeight="1">
      <c r="A1" s="1448" t="str">
        <f>Cover!B8</f>
        <v>KCP&amp;L-MO Evaluation, Measurement, and Verification Report – Appendix Databook</v>
      </c>
      <c r="B1" s="1448"/>
      <c r="C1" s="1448"/>
      <c r="D1" s="1448"/>
      <c r="E1" s="1448"/>
      <c r="F1" s="1448"/>
      <c r="G1" s="1448"/>
      <c r="H1" s="1448"/>
      <c r="I1" s="1448"/>
      <c r="J1" s="1448"/>
      <c r="K1" s="1448"/>
      <c r="L1" s="1448"/>
      <c r="M1" s="1448"/>
      <c r="N1" s="1448"/>
      <c r="O1" s="1448"/>
      <c r="P1" s="1448"/>
      <c r="Q1" s="1448"/>
      <c r="R1" s="1448"/>
      <c r="S1" s="1448"/>
      <c r="T1" s="1448"/>
    </row>
    <row r="2" spans="1:38" ht="35.25" customHeight="1">
      <c r="A2" s="1449"/>
      <c r="B2" s="1449"/>
      <c r="C2" s="1449"/>
      <c r="D2" s="1449"/>
      <c r="E2" s="1449"/>
      <c r="F2" s="1449"/>
      <c r="G2" s="1449"/>
      <c r="H2" s="1449"/>
      <c r="I2" s="1449"/>
      <c r="J2" s="1449"/>
      <c r="K2" s="1449"/>
      <c r="L2" s="1449"/>
      <c r="M2" s="1449"/>
      <c r="N2" s="1449"/>
      <c r="O2" s="1449"/>
      <c r="P2" s="1449"/>
      <c r="Q2" s="1449"/>
      <c r="R2" s="1449"/>
      <c r="S2" s="1449"/>
      <c r="T2" s="1449"/>
    </row>
    <row r="3" spans="1:38" ht="5.25" customHeight="1">
      <c r="A3" s="1456"/>
      <c r="B3" s="1456"/>
      <c r="C3" s="1456"/>
      <c r="D3" s="1456"/>
      <c r="E3" s="1456"/>
      <c r="F3" s="1456"/>
      <c r="G3" s="1456"/>
      <c r="H3" s="1456"/>
      <c r="I3" s="1456"/>
      <c r="J3" s="1456"/>
      <c r="K3" s="1456"/>
      <c r="L3" s="1456"/>
      <c r="M3" s="1456"/>
      <c r="N3" s="1456"/>
      <c r="O3" s="1456"/>
      <c r="P3" s="1456"/>
      <c r="Q3" s="1456"/>
      <c r="R3" s="1456"/>
      <c r="S3" s="1456"/>
      <c r="T3" s="1456"/>
    </row>
    <row r="4" spans="1:38" s="28" customFormat="1" ht="30" customHeight="1">
      <c r="A4" s="1455" t="s">
        <v>201</v>
      </c>
      <c r="B4" s="1455"/>
      <c r="C4" s="1455"/>
      <c r="D4" s="1455"/>
      <c r="E4" s="1455"/>
      <c r="F4" s="1455"/>
      <c r="G4" s="1455"/>
      <c r="H4" s="458"/>
      <c r="I4" s="458"/>
      <c r="J4" s="458"/>
      <c r="K4" s="657"/>
      <c r="L4" s="115"/>
      <c r="M4" s="458"/>
      <c r="N4" s="1455" t="s">
        <v>202</v>
      </c>
      <c r="O4" s="1455"/>
      <c r="P4" s="1455"/>
      <c r="Q4" s="1455"/>
      <c r="R4" s="1455"/>
      <c r="S4" s="1455"/>
      <c r="T4" s="1455"/>
      <c r="V4" s="188"/>
    </row>
    <row r="5" spans="1:38" s="28" customFormat="1" ht="15.75">
      <c r="A5" s="1460" t="s">
        <v>1047</v>
      </c>
      <c r="B5" s="1460"/>
      <c r="C5" s="1460"/>
      <c r="D5" s="1460"/>
      <c r="E5" s="1460"/>
      <c r="F5" s="1460"/>
      <c r="G5" s="1460"/>
      <c r="H5" s="458"/>
      <c r="I5" s="458"/>
      <c r="J5" s="458"/>
      <c r="K5" s="657"/>
      <c r="L5" s="115"/>
      <c r="M5" s="458"/>
      <c r="N5" s="1503"/>
      <c r="O5" s="1503"/>
      <c r="P5" s="1503"/>
      <c r="Q5" s="1503"/>
      <c r="R5" s="1503"/>
      <c r="S5" s="1503"/>
      <c r="T5" s="1503"/>
      <c r="V5" s="188"/>
    </row>
    <row r="6" spans="1:38" ht="12.75" customHeight="1">
      <c r="A6" s="1460"/>
      <c r="B6" s="1460"/>
      <c r="C6" s="1460"/>
      <c r="D6" s="1460"/>
      <c r="E6" s="1460"/>
      <c r="F6" s="1460"/>
      <c r="G6" s="1460"/>
      <c r="H6" s="458"/>
      <c r="I6" s="458"/>
      <c r="J6" s="458"/>
      <c r="K6" s="657"/>
      <c r="L6" s="115"/>
      <c r="M6" s="451"/>
      <c r="N6" s="1496" t="s">
        <v>77</v>
      </c>
      <c r="O6" s="1496"/>
      <c r="P6" s="1496"/>
      <c r="Q6" s="1496"/>
      <c r="R6" s="1496"/>
      <c r="S6" s="1496"/>
      <c r="T6" s="1496"/>
      <c r="U6" s="1496"/>
      <c r="V6" s="1454" t="s">
        <v>162</v>
      </c>
      <c r="W6" s="1454"/>
      <c r="X6" s="1454"/>
      <c r="Y6" s="1454"/>
      <c r="Z6" s="1454"/>
      <c r="AA6" s="1454"/>
      <c r="AB6" s="1454"/>
      <c r="AF6" s="1454"/>
      <c r="AG6" s="1454"/>
      <c r="AH6" s="1454"/>
      <c r="AI6" s="1454"/>
      <c r="AJ6" s="1454"/>
      <c r="AK6" s="1454"/>
      <c r="AL6" s="1454"/>
    </row>
    <row r="7" spans="1:38" s="978" customFormat="1" ht="12.75" customHeight="1">
      <c r="A7" s="1502" t="s">
        <v>1101</v>
      </c>
      <c r="B7" s="1502"/>
      <c r="C7" s="1502"/>
      <c r="D7" s="1502"/>
      <c r="E7" s="1502"/>
      <c r="F7" s="1502"/>
      <c r="G7" s="1502"/>
      <c r="H7" s="976"/>
      <c r="I7" s="976"/>
      <c r="J7" s="976"/>
      <c r="K7" s="976"/>
      <c r="L7" s="115"/>
      <c r="M7" s="971"/>
      <c r="N7" s="971"/>
      <c r="O7" s="971"/>
      <c r="P7" s="971"/>
      <c r="Q7" s="971"/>
      <c r="R7" s="971"/>
      <c r="S7" s="971"/>
      <c r="T7" s="971"/>
      <c r="V7" s="52"/>
      <c r="W7" s="971"/>
      <c r="X7" s="971"/>
      <c r="Y7" s="971"/>
      <c r="Z7" s="971"/>
      <c r="AA7" s="971"/>
      <c r="AB7" s="971"/>
      <c r="AC7" s="971"/>
      <c r="AD7" s="971"/>
      <c r="AF7" s="968"/>
      <c r="AG7" s="968"/>
      <c r="AH7" s="968"/>
      <c r="AI7" s="968"/>
      <c r="AJ7" s="968"/>
      <c r="AK7" s="968"/>
      <c r="AL7" s="968"/>
    </row>
    <row r="8" spans="1:38" s="978" customFormat="1" ht="12.75" customHeight="1">
      <c r="A8" s="1453"/>
      <c r="B8" s="1453"/>
      <c r="C8" s="1453"/>
      <c r="D8" s="1453"/>
      <c r="E8" s="1453"/>
      <c r="F8" s="1453"/>
      <c r="G8" s="1453"/>
      <c r="H8" s="976"/>
      <c r="I8" s="976"/>
      <c r="J8" s="976"/>
      <c r="K8" s="976"/>
      <c r="L8" s="115"/>
      <c r="M8" s="971"/>
      <c r="N8" s="971"/>
      <c r="O8" s="971"/>
      <c r="P8" s="971"/>
      <c r="Q8" s="971"/>
      <c r="R8" s="971"/>
      <c r="S8" s="971"/>
      <c r="T8" s="971"/>
      <c r="V8" s="52"/>
      <c r="W8" s="971"/>
      <c r="X8" s="971"/>
      <c r="Y8" s="971"/>
      <c r="Z8" s="971"/>
      <c r="AA8" s="971"/>
      <c r="AB8" s="971"/>
      <c r="AC8" s="971"/>
      <c r="AD8" s="971"/>
      <c r="AF8" s="968"/>
      <c r="AG8" s="968"/>
      <c r="AH8" s="968"/>
      <c r="AI8" s="968"/>
      <c r="AJ8" s="968"/>
      <c r="AK8" s="968"/>
      <c r="AL8" s="968"/>
    </row>
    <row r="9" spans="1:38" ht="13.5" customHeight="1">
      <c r="A9" s="1496" t="s">
        <v>76</v>
      </c>
      <c r="B9" s="1496"/>
      <c r="C9" s="1496"/>
      <c r="D9" s="1496"/>
      <c r="E9" s="1496"/>
      <c r="F9" s="1496"/>
      <c r="G9" s="1496"/>
      <c r="H9" s="659"/>
      <c r="I9" s="458"/>
      <c r="J9" s="458"/>
      <c r="K9" s="657"/>
      <c r="L9" s="115"/>
      <c r="M9" s="451"/>
      <c r="N9" s="451"/>
      <c r="O9" s="451"/>
      <c r="P9" s="451"/>
      <c r="Q9" s="451"/>
      <c r="R9" s="451"/>
      <c r="S9" s="451"/>
      <c r="W9" s="320"/>
      <c r="X9" s="319"/>
      <c r="Y9" s="318"/>
    </row>
    <row r="10" spans="1:38" ht="13.5" customHeight="1" thickBot="1">
      <c r="A10" s="227"/>
      <c r="B10" s="1490" t="s">
        <v>11</v>
      </c>
      <c r="C10" s="1491"/>
      <c r="D10" s="1492"/>
      <c r="E10" s="1490" t="s">
        <v>12</v>
      </c>
      <c r="F10" s="1491"/>
      <c r="G10" s="1491"/>
      <c r="H10" s="237"/>
      <c r="I10" s="458"/>
      <c r="J10" s="458"/>
      <c r="K10" s="657"/>
      <c r="L10" s="116"/>
      <c r="M10" s="46"/>
      <c r="N10"/>
      <c r="W10" s="320"/>
      <c r="X10" s="319"/>
      <c r="Y10" s="318"/>
    </row>
    <row r="11" spans="1:38" ht="29.25" customHeight="1" thickBot="1">
      <c r="A11" s="226"/>
      <c r="B11" s="1122" t="s">
        <v>13</v>
      </c>
      <c r="C11" s="1122" t="s">
        <v>14</v>
      </c>
      <c r="D11" s="1246" t="s">
        <v>15</v>
      </c>
      <c r="E11" s="1248" t="s">
        <v>1145</v>
      </c>
      <c r="F11" s="1248" t="s">
        <v>14</v>
      </c>
      <c r="G11" s="1248" t="s">
        <v>16</v>
      </c>
      <c r="H11" s="237"/>
      <c r="I11" s="458"/>
      <c r="J11" s="458"/>
      <c r="K11" s="657"/>
      <c r="L11" s="117"/>
      <c r="M11" s="70"/>
      <c r="N11" s="54"/>
      <c r="W11" s="320"/>
      <c r="X11" s="319"/>
      <c r="Y11" s="318"/>
    </row>
    <row r="12" spans="1:38" ht="13.35" customHeight="1">
      <c r="A12" s="224" t="s">
        <v>1198</v>
      </c>
      <c r="B12" s="513">
        <v>2802982.2880000002</v>
      </c>
      <c r="C12" s="513">
        <f>D29</f>
        <v>3463940.1913110316</v>
      </c>
      <c r="D12" s="647">
        <f>C12/B12</f>
        <v>1.2358052372077748</v>
      </c>
      <c r="E12" s="513">
        <f>'MEEIA Targets'!E16+'MEEIA Targets'!E13</f>
        <v>17468255.689299565</v>
      </c>
      <c r="F12" s="513">
        <f>C12*D20</f>
        <v>2840430.9568750458</v>
      </c>
      <c r="G12" s="648">
        <f>F12/E12</f>
        <v>0.16260530000227746</v>
      </c>
      <c r="H12" s="237"/>
      <c r="I12" s="458"/>
      <c r="J12" s="458"/>
      <c r="K12" s="657"/>
      <c r="L12" s="118"/>
      <c r="M12" s="69"/>
      <c r="N12" s="54"/>
      <c r="X12" s="319"/>
      <c r="Y12" s="318"/>
    </row>
    <row r="13" spans="1:38" ht="13.35" customHeight="1">
      <c r="A13" s="224" t="s">
        <v>1199</v>
      </c>
      <c r="B13" s="513">
        <v>1172.3909000000001</v>
      </c>
      <c r="C13" s="513">
        <f>G29</f>
        <v>2033.7410597272417</v>
      </c>
      <c r="D13" s="649">
        <f>C13/B13</f>
        <v>1.7346953645983105</v>
      </c>
      <c r="E13" s="513">
        <f>'MEEIA Targets'!K16+'MEEIA Targets'!K13</f>
        <v>4322.0429999999997</v>
      </c>
      <c r="F13" s="513">
        <f>C13*D20</f>
        <v>1667.6676689763381</v>
      </c>
      <c r="G13" s="64">
        <f>F13/E13</f>
        <v>0.38585170693034249</v>
      </c>
      <c r="H13" s="237"/>
      <c r="I13" s="458"/>
      <c r="J13" s="458"/>
      <c r="K13" s="657"/>
      <c r="L13" s="117"/>
      <c r="M13" s="70"/>
      <c r="N13" s="54"/>
      <c r="X13" s="319"/>
      <c r="Y13" s="318"/>
    </row>
    <row r="14" spans="1:38" ht="13.35" customHeight="1">
      <c r="A14" s="155"/>
      <c r="B14" s="513"/>
      <c r="C14" s="513"/>
      <c r="D14" s="513"/>
      <c r="E14" s="64"/>
      <c r="F14" s="513"/>
      <c r="G14" s="64"/>
      <c r="H14" s="659"/>
      <c r="I14" s="657"/>
      <c r="J14" s="657"/>
      <c r="K14" s="657"/>
      <c r="L14" s="117"/>
      <c r="M14" s="70"/>
      <c r="N14" s="54"/>
      <c r="X14" s="319"/>
      <c r="Y14" s="318"/>
    </row>
    <row r="15" spans="1:38" ht="13.35" customHeight="1">
      <c r="A15" s="1131" t="s">
        <v>1157</v>
      </c>
      <c r="B15" s="513"/>
      <c r="C15" s="513"/>
      <c r="D15" s="513"/>
      <c r="E15" s="64"/>
      <c r="F15" s="513"/>
      <c r="G15" s="64"/>
      <c r="H15" s="659"/>
      <c r="I15" s="657"/>
      <c r="J15" s="657"/>
      <c r="K15" s="657"/>
      <c r="L15" s="117"/>
      <c r="M15" s="70"/>
      <c r="N15" s="54"/>
      <c r="X15" s="319"/>
      <c r="Y15" s="318"/>
    </row>
    <row r="16" spans="1:38" s="1124" customFormat="1" ht="13.35" customHeight="1">
      <c r="A16" s="1131"/>
      <c r="B16" s="513"/>
      <c r="C16" s="513"/>
      <c r="D16" s="513"/>
      <c r="E16" s="796"/>
      <c r="F16" s="513"/>
      <c r="G16" s="796"/>
      <c r="H16" s="1135"/>
      <c r="I16" s="1136"/>
      <c r="J16" s="1136"/>
      <c r="K16" s="1136"/>
      <c r="L16" s="900"/>
      <c r="M16" s="895"/>
      <c r="N16" s="54"/>
      <c r="V16" s="52"/>
      <c r="X16" s="319"/>
      <c r="Y16" s="318"/>
    </row>
    <row r="17" spans="1:26" s="5" customFormat="1" ht="13.35" customHeight="1">
      <c r="A17" s="155"/>
      <c r="B17" s="81"/>
      <c r="C17" s="81"/>
      <c r="D17" s="156"/>
      <c r="E17" s="453"/>
      <c r="F17" s="453"/>
      <c r="G17" s="453"/>
      <c r="H17" s="458"/>
      <c r="I17" s="458"/>
      <c r="J17" s="458"/>
      <c r="K17" s="657"/>
      <c r="L17" s="116"/>
      <c r="M17" s="7"/>
      <c r="N17" s="38"/>
      <c r="V17" s="37"/>
    </row>
    <row r="18" spans="1:26" s="5" customFormat="1" ht="13.5" customHeight="1">
      <c r="A18" s="1438" t="s">
        <v>78</v>
      </c>
      <c r="B18" s="1438"/>
      <c r="C18" s="1438"/>
      <c r="D18" s="1438"/>
      <c r="E18" s="453"/>
      <c r="F18" s="453"/>
      <c r="G18" s="453"/>
      <c r="H18" s="458"/>
      <c r="I18" s="458"/>
      <c r="J18" s="458"/>
      <c r="K18" s="657"/>
      <c r="L18" s="119"/>
      <c r="M18" s="37"/>
      <c r="N18" s="37"/>
      <c r="V18" s="37"/>
    </row>
    <row r="19" spans="1:26" s="5" customFormat="1" ht="27" customHeight="1" thickBot="1">
      <c r="A19" s="158" t="s">
        <v>37</v>
      </c>
      <c r="B19" s="142" t="s">
        <v>38</v>
      </c>
      <c r="C19" s="142" t="s">
        <v>39</v>
      </c>
      <c r="D19" s="142" t="s">
        <v>40</v>
      </c>
      <c r="E19" s="453"/>
      <c r="F19" s="458"/>
      <c r="G19" s="458"/>
      <c r="H19" s="458"/>
      <c r="I19" s="458"/>
      <c r="J19" s="458"/>
      <c r="K19" s="657"/>
      <c r="L19" s="119"/>
      <c r="M19" s="37"/>
      <c r="N19" s="37"/>
      <c r="V19" s="37"/>
    </row>
    <row r="20" spans="1:26" s="5" customFormat="1" ht="13.5" thickTop="1">
      <c r="A20" s="434">
        <v>0.33</v>
      </c>
      <c r="B20" s="548">
        <v>0.02</v>
      </c>
      <c r="C20" s="548">
        <v>0.14000000000000001</v>
      </c>
      <c r="D20" s="1050">
        <v>0.82</v>
      </c>
      <c r="E20" s="453"/>
      <c r="F20" s="458"/>
      <c r="G20" s="458"/>
      <c r="H20" s="458"/>
      <c r="I20" s="458"/>
      <c r="J20" s="458"/>
      <c r="K20" s="657"/>
      <c r="L20" s="120"/>
      <c r="M20" s="45"/>
      <c r="N20" s="45"/>
      <c r="V20" s="37"/>
      <c r="X20" s="355"/>
    </row>
    <row r="21" spans="1:26" s="5" customFormat="1">
      <c r="A21" s="159"/>
      <c r="B21" s="159"/>
      <c r="C21" s="159"/>
      <c r="D21" s="159"/>
      <c r="E21" s="458"/>
      <c r="F21" s="458"/>
      <c r="G21" s="458"/>
      <c r="H21" s="458"/>
      <c r="I21" s="458"/>
      <c r="J21" s="458"/>
      <c r="K21" s="657"/>
      <c r="L21" s="120"/>
      <c r="M21" s="45"/>
      <c r="N21" s="45"/>
      <c r="V21" s="37"/>
      <c r="X21" s="355"/>
    </row>
    <row r="22" spans="1:26" s="5" customFormat="1">
      <c r="A22" s="159"/>
      <c r="B22" s="143"/>
      <c r="C22" s="159"/>
      <c r="D22" s="159"/>
      <c r="E22" s="458"/>
      <c r="F22" s="1245"/>
      <c r="G22" s="458"/>
      <c r="H22" s="458"/>
      <c r="I22" s="458"/>
      <c r="J22" s="458"/>
      <c r="K22" s="657"/>
      <c r="L22" s="116"/>
      <c r="M22" s="7"/>
      <c r="N22" s="46"/>
      <c r="V22" s="37"/>
      <c r="X22" s="355"/>
    </row>
    <row r="23" spans="1:26" ht="13.35" customHeight="1">
      <c r="A23" s="438"/>
      <c r="B23" s="8"/>
      <c r="C23" s="37"/>
      <c r="D23" s="37"/>
      <c r="E23" s="37"/>
      <c r="F23" s="37"/>
      <c r="G23" s="37"/>
      <c r="H23" s="37"/>
      <c r="I23" s="37"/>
      <c r="J23" s="37"/>
      <c r="K23" s="37"/>
      <c r="L23" s="118"/>
      <c r="M23" s="69"/>
      <c r="N23" s="54"/>
      <c r="X23" s="355"/>
      <c r="Y23" s="5"/>
    </row>
    <row r="24" spans="1:26" ht="13.5" customHeight="1">
      <c r="A24" s="1496" t="s">
        <v>1200</v>
      </c>
      <c r="B24" s="1496"/>
      <c r="C24" s="1496"/>
      <c r="D24" s="1496"/>
      <c r="E24" s="1496"/>
      <c r="F24" s="1496"/>
      <c r="G24" s="1496"/>
      <c r="H24" s="1496"/>
      <c r="I24" s="47"/>
      <c r="J24" s="47"/>
      <c r="K24" s="47"/>
      <c r="L24" s="117"/>
      <c r="M24" s="70"/>
      <c r="N24" s="54"/>
      <c r="X24" s="355"/>
      <c r="Y24" s="5"/>
    </row>
    <row r="25" spans="1:26" s="5" customFormat="1" ht="59.25" customHeight="1" thickBot="1">
      <c r="A25" s="95" t="s">
        <v>94</v>
      </c>
      <c r="B25" s="460" t="s">
        <v>81</v>
      </c>
      <c r="C25" s="460" t="s">
        <v>100</v>
      </c>
      <c r="D25" s="460" t="s">
        <v>101</v>
      </c>
      <c r="E25" s="460" t="s">
        <v>102</v>
      </c>
      <c r="F25" s="460" t="s">
        <v>105</v>
      </c>
      <c r="G25" s="460" t="s">
        <v>106</v>
      </c>
      <c r="H25" s="460" t="s">
        <v>107</v>
      </c>
      <c r="I25" s="137"/>
      <c r="J25" s="47"/>
      <c r="K25" s="47"/>
      <c r="L25" s="121"/>
      <c r="M25" s="47"/>
      <c r="N25" s="47"/>
      <c r="O25"/>
      <c r="P25" s="7"/>
      <c r="Q25" s="38"/>
      <c r="Y25" s="37"/>
    </row>
    <row r="26" spans="1:26" s="5" customFormat="1" ht="13.35" customHeight="1">
      <c r="A26" s="71" t="s">
        <v>203</v>
      </c>
      <c r="B26" s="232">
        <v>6575</v>
      </c>
      <c r="C26" s="365">
        <v>224222.98</v>
      </c>
      <c r="D26" s="89">
        <f>SUM(F41:F46)</f>
        <v>259408.96000000002</v>
      </c>
      <c r="E26" s="650">
        <f>D26/C26</f>
        <v>1.1569240583636877</v>
      </c>
      <c r="F26" s="365">
        <v>21.41</v>
      </c>
      <c r="G26" s="1371">
        <f>SUM(I41:I46)</f>
        <v>34.700000000000003</v>
      </c>
      <c r="H26" s="650">
        <f>G26/F26</f>
        <v>1.6207379729098554</v>
      </c>
      <c r="I26" s="322"/>
      <c r="J26" s="321"/>
      <c r="K26" s="321"/>
      <c r="L26" s="121"/>
      <c r="M26" s="47"/>
      <c r="N26" s="47"/>
      <c r="O26"/>
      <c r="P26" s="37"/>
      <c r="Q26" s="661"/>
      <c r="R26" s="661"/>
      <c r="S26" s="661"/>
      <c r="T26" s="661"/>
      <c r="U26" s="661"/>
      <c r="V26" s="661"/>
      <c r="Y26" s="37"/>
    </row>
    <row r="27" spans="1:26" s="5" customFormat="1">
      <c r="A27" s="73" t="s">
        <v>204</v>
      </c>
      <c r="B27" s="651">
        <v>511</v>
      </c>
      <c r="C27" s="513">
        <v>198370.26</v>
      </c>
      <c r="D27" s="89">
        <f>SUM(F47:F50)</f>
        <v>158979.03</v>
      </c>
      <c r="E27" s="650">
        <f>D27/C27</f>
        <v>0.80142572782835486</v>
      </c>
      <c r="F27" s="365">
        <v>76.63</v>
      </c>
      <c r="G27" s="1371">
        <f>SUM(I47:I50)</f>
        <v>53.04999999999999</v>
      </c>
      <c r="H27" s="650">
        <f>G27/F27</f>
        <v>0.69228761581625986</v>
      </c>
      <c r="I27" s="322"/>
      <c r="J27" s="47"/>
      <c r="K27" s="47"/>
      <c r="L27" s="121"/>
      <c r="M27" s="47"/>
      <c r="N27" s="47"/>
      <c r="O27"/>
      <c r="P27" s="37"/>
      <c r="Q27" s="37"/>
      <c r="Y27" s="37"/>
    </row>
    <row r="28" spans="1:26" s="5" customFormat="1">
      <c r="A28" s="73" t="s">
        <v>205</v>
      </c>
      <c r="B28" s="233">
        <v>1673</v>
      </c>
      <c r="C28" s="513">
        <v>2384951.83</v>
      </c>
      <c r="D28" s="89">
        <f>SUM(F51:F58)</f>
        <v>3045552.2013110318</v>
      </c>
      <c r="E28" s="650">
        <f>D28/C28</f>
        <v>1.2769868820834975</v>
      </c>
      <c r="F28" s="365">
        <v>1076.0999999999999</v>
      </c>
      <c r="G28" s="1371">
        <f>SUM(I51:I58)</f>
        <v>1945.9910597272417</v>
      </c>
      <c r="H28" s="650">
        <f>G28/F28</f>
        <v>1.8083738125892035</v>
      </c>
      <c r="I28" s="322"/>
      <c r="J28" s="47"/>
      <c r="K28" s="47"/>
      <c r="L28" s="121"/>
      <c r="M28" s="47"/>
      <c r="N28" s="47"/>
      <c r="O28"/>
      <c r="P28" s="47"/>
      <c r="Q28" s="48"/>
      <c r="U28" s="19"/>
      <c r="V28" s="61"/>
      <c r="X28" s="29"/>
      <c r="Y28" s="30"/>
      <c r="Z28" s="20"/>
    </row>
    <row r="29" spans="1:26" s="5" customFormat="1" ht="13.5" thickBot="1">
      <c r="A29" s="197" t="s">
        <v>69</v>
      </c>
      <c r="B29" s="196">
        <f>SUM(B26:B28)</f>
        <v>8759</v>
      </c>
      <c r="C29" s="196">
        <f>SUM(C26:C28)</f>
        <v>2807545.0700000003</v>
      </c>
      <c r="D29" s="196">
        <f>SUM(D26:D28)</f>
        <v>3463940.1913110316</v>
      </c>
      <c r="E29" s="212">
        <f>D29/C29</f>
        <v>1.2337968242522395</v>
      </c>
      <c r="F29" s="196">
        <f>SUM(F26:F28)</f>
        <v>1174.1399999999999</v>
      </c>
      <c r="G29" s="195">
        <f>SUM(G26:G28)</f>
        <v>2033.7410597272417</v>
      </c>
      <c r="H29" s="212">
        <f>G29/F29</f>
        <v>1.7321112130812697</v>
      </c>
      <c r="I29" s="205"/>
      <c r="J29" s="37"/>
      <c r="K29" s="37"/>
      <c r="L29" s="119"/>
      <c r="M29" s="37"/>
      <c r="N29" s="1531" t="s">
        <v>99</v>
      </c>
      <c r="O29" s="1531"/>
      <c r="P29" s="1531"/>
      <c r="Q29" s="1531"/>
      <c r="R29" s="1531"/>
      <c r="S29" s="1531"/>
      <c r="T29" s="1531"/>
      <c r="U29" s="19"/>
      <c r="V29" s="61"/>
      <c r="X29" s="29"/>
      <c r="Y29" s="30"/>
      <c r="Z29" s="20"/>
    </row>
    <row r="30" spans="1:26" s="5" customFormat="1" ht="13.5" thickTop="1">
      <c r="B30" s="8"/>
      <c r="C30" s="1435"/>
      <c r="D30" s="37"/>
      <c r="E30" s="47"/>
      <c r="F30" s="47"/>
      <c r="G30" s="47"/>
      <c r="H30" s="47"/>
      <c r="I30" s="47"/>
      <c r="J30" s="47"/>
      <c r="K30" s="47"/>
      <c r="L30" s="122"/>
      <c r="M30" s="42"/>
      <c r="N30" s="40"/>
      <c r="R30" s="21"/>
      <c r="V30" s="61"/>
    </row>
    <row r="31" spans="1:26" s="5" customFormat="1">
      <c r="A31" s="1131" t="s">
        <v>1157</v>
      </c>
      <c r="B31" s="77"/>
      <c r="C31" s="1436"/>
      <c r="D31" s="77"/>
      <c r="E31" s="77"/>
      <c r="F31" s="47"/>
      <c r="G31" s="47"/>
      <c r="H31" s="47"/>
      <c r="I31" s="47"/>
      <c r="J31" s="47"/>
      <c r="K31" s="47"/>
      <c r="L31" s="119"/>
      <c r="M31" s="37"/>
      <c r="N31" s="49"/>
      <c r="R31" s="21"/>
      <c r="V31" s="37"/>
    </row>
    <row r="32" spans="1:26" s="5" customFormat="1">
      <c r="A32" s="96"/>
      <c r="B32" s="77"/>
      <c r="C32" s="77"/>
      <c r="D32" s="77"/>
      <c r="E32" s="77"/>
      <c r="F32" s="47"/>
      <c r="G32" s="47"/>
      <c r="H32" s="47"/>
      <c r="I32" s="47"/>
      <c r="J32" s="47"/>
      <c r="K32" s="47"/>
      <c r="L32" s="119"/>
      <c r="M32" s="37"/>
      <c r="N32" s="49"/>
      <c r="R32" s="21"/>
      <c r="V32" s="37"/>
    </row>
    <row r="33" spans="1:29" s="5" customFormat="1" ht="5.25" customHeight="1">
      <c r="A33" s="1497"/>
      <c r="B33" s="1497"/>
      <c r="C33" s="1497"/>
      <c r="D33" s="1497"/>
      <c r="E33" s="1497"/>
      <c r="F33" s="1497"/>
      <c r="G33" s="1497"/>
      <c r="H33" s="1497"/>
      <c r="I33" s="1497"/>
      <c r="J33" s="457"/>
      <c r="K33" s="660"/>
      <c r="L33" s="119"/>
      <c r="M33" s="37"/>
      <c r="N33" s="49"/>
      <c r="R33" s="21"/>
      <c r="V33" s="37"/>
    </row>
    <row r="34" spans="1:29" s="5" customFormat="1" ht="13.5" customHeight="1">
      <c r="A34" s="160"/>
      <c r="B34" s="160"/>
      <c r="C34" s="160"/>
      <c r="D34" s="160"/>
      <c r="E34" s="160"/>
      <c r="F34" s="160"/>
      <c r="G34" s="160"/>
      <c r="H34" s="160"/>
      <c r="I34" s="160"/>
      <c r="J34" s="160"/>
      <c r="K34" s="160"/>
      <c r="L34" s="247"/>
      <c r="M34"/>
      <c r="N34"/>
      <c r="O34"/>
      <c r="P34"/>
      <c r="Q34"/>
      <c r="R34"/>
      <c r="S34"/>
      <c r="T34"/>
      <c r="U34"/>
      <c r="V34"/>
      <c r="W34"/>
      <c r="X34"/>
      <c r="Y34"/>
    </row>
    <row r="35" spans="1:29" ht="12.75" customHeight="1">
      <c r="A35" s="1125" t="s">
        <v>1155</v>
      </c>
      <c r="B35" s="1125"/>
      <c r="C35" s="1125"/>
      <c r="D35" s="1125"/>
      <c r="E35" s="1125"/>
      <c r="F35" s="1125"/>
      <c r="G35" s="1125"/>
      <c r="H35" s="1125"/>
      <c r="I35" s="1125"/>
      <c r="J35" s="1125"/>
      <c r="K35" s="657"/>
      <c r="L35" s="115"/>
      <c r="M35"/>
      <c r="N35"/>
      <c r="V35"/>
      <c r="X35"/>
    </row>
    <row r="36" spans="1:29" ht="13.35" customHeight="1">
      <c r="A36" s="1554"/>
      <c r="B36" s="1554"/>
      <c r="C36" s="1554"/>
      <c r="D36" s="1554"/>
      <c r="E36" s="1554"/>
      <c r="F36" s="1554"/>
      <c r="G36" s="1554"/>
      <c r="H36" s="1554"/>
      <c r="I36" s="1554"/>
      <c r="J36" s="1554"/>
      <c r="K36" s="42"/>
      <c r="L36" s="117"/>
      <c r="M36"/>
      <c r="N36"/>
      <c r="V36"/>
      <c r="X36"/>
    </row>
    <row r="37" spans="1:29" s="5" customFormat="1">
      <c r="A37" s="1555"/>
      <c r="B37" s="1555"/>
      <c r="C37" s="1555"/>
      <c r="D37" s="1555"/>
      <c r="E37" s="1555"/>
      <c r="F37" s="1555"/>
      <c r="G37" s="1555"/>
      <c r="H37" s="1555"/>
      <c r="I37" s="1555"/>
      <c r="J37" s="1555"/>
      <c r="K37" s="50"/>
      <c r="L37" s="119"/>
      <c r="M37"/>
      <c r="N37"/>
      <c r="O37"/>
      <c r="P37"/>
      <c r="Q37"/>
      <c r="R37"/>
      <c r="S37"/>
      <c r="T37"/>
      <c r="U37"/>
      <c r="V37"/>
      <c r="W37"/>
      <c r="X37"/>
      <c r="Y37"/>
    </row>
    <row r="38" spans="1:29" s="5" customFormat="1">
      <c r="A38" s="1496" t="s">
        <v>161</v>
      </c>
      <c r="B38" s="1496"/>
      <c r="C38" s="1496"/>
      <c r="D38" s="1496"/>
      <c r="E38" s="1496"/>
      <c r="F38" s="1496"/>
      <c r="G38" s="1496"/>
      <c r="H38" s="1496"/>
      <c r="I38" s="1496"/>
      <c r="J38" s="1496"/>
      <c r="K38" s="658"/>
      <c r="L38" s="119"/>
      <c r="M38"/>
      <c r="N38"/>
      <c r="O38"/>
      <c r="P38"/>
      <c r="Q38"/>
      <c r="R38"/>
      <c r="S38"/>
      <c r="T38"/>
      <c r="U38"/>
      <c r="V38"/>
      <c r="W38"/>
      <c r="X38"/>
      <c r="Y38"/>
      <c r="Z38"/>
    </row>
    <row r="39" spans="1:29" s="5" customFormat="1">
      <c r="A39" s="1547" t="s">
        <v>94</v>
      </c>
      <c r="B39" s="1547" t="s">
        <v>206</v>
      </c>
      <c r="C39" s="1547" t="s">
        <v>207</v>
      </c>
      <c r="D39" s="1550" t="s">
        <v>208</v>
      </c>
      <c r="E39" s="1550" t="s">
        <v>112</v>
      </c>
      <c r="F39" s="1550" t="s">
        <v>113</v>
      </c>
      <c r="G39" s="1547" t="s">
        <v>114</v>
      </c>
      <c r="H39" s="1550" t="s">
        <v>115</v>
      </c>
      <c r="I39" s="1550" t="s">
        <v>116</v>
      </c>
      <c r="J39" s="1547" t="s">
        <v>117</v>
      </c>
      <c r="K39"/>
      <c r="L39" s="119"/>
      <c r="M39" s="37"/>
      <c r="N39" s="37"/>
      <c r="V39" s="52"/>
      <c r="W39"/>
      <c r="X39" s="319"/>
      <c r="Y39" s="318"/>
      <c r="Z39"/>
    </row>
    <row r="40" spans="1:29" s="5" customFormat="1" ht="13.5" thickBot="1">
      <c r="A40" s="1500"/>
      <c r="B40" s="1500" t="s">
        <v>206</v>
      </c>
      <c r="C40" s="1500"/>
      <c r="D40" s="1551" t="s">
        <v>208</v>
      </c>
      <c r="E40" s="1551"/>
      <c r="F40" s="1551"/>
      <c r="G40" s="1500"/>
      <c r="H40" s="1551"/>
      <c r="I40" s="1551"/>
      <c r="J40" s="1500"/>
      <c r="K40"/>
      <c r="L40" s="120"/>
      <c r="M40" s="45"/>
      <c r="N40" s="45"/>
      <c r="V40" s="52"/>
      <c r="W40"/>
      <c r="X40" s="319"/>
      <c r="Y40" s="318"/>
      <c r="Z40"/>
    </row>
    <row r="41" spans="1:29" s="5" customFormat="1">
      <c r="A41" s="663" t="s">
        <v>209</v>
      </c>
      <c r="B41" s="702" t="s">
        <v>210</v>
      </c>
      <c r="C41" s="702"/>
      <c r="D41" s="310">
        <v>4376</v>
      </c>
      <c r="E41" s="310">
        <v>135451.42000000001</v>
      </c>
      <c r="F41" s="637">
        <v>132245.44</v>
      </c>
      <c r="G41" s="266">
        <f>IFERROR(F41/E41, "NA")</f>
        <v>0.97633114514414088</v>
      </c>
      <c r="H41" s="640">
        <v>13.7</v>
      </c>
      <c r="I41" s="640">
        <v>11.61</v>
      </c>
      <c r="J41" s="266">
        <f t="shared" ref="J41:J58" si="0">I41/H41</f>
        <v>0.8474452554744526</v>
      </c>
      <c r="K41"/>
      <c r="L41" s="116"/>
      <c r="M41" s="7"/>
      <c r="N41" s="46"/>
      <c r="V41" s="37"/>
    </row>
    <row r="42" spans="1:29" s="5" customFormat="1" ht="25.5">
      <c r="A42" s="663" t="s">
        <v>209</v>
      </c>
      <c r="B42" s="702" t="s">
        <v>213</v>
      </c>
      <c r="C42" s="702"/>
      <c r="D42" s="282">
        <v>426</v>
      </c>
      <c r="E42" s="310">
        <v>5034.43</v>
      </c>
      <c r="F42" s="637">
        <v>4900.42</v>
      </c>
      <c r="G42" s="266">
        <f t="shared" ref="G42:G58" si="1">IFERROR(F42/E42, "NA")</f>
        <v>0.9733812963930375</v>
      </c>
      <c r="H42" s="640">
        <v>0.56999999999999995</v>
      </c>
      <c r="I42" s="640">
        <v>0.56000000000000005</v>
      </c>
      <c r="J42" s="266">
        <f t="shared" si="0"/>
        <v>0.98245614035087736</v>
      </c>
      <c r="K42"/>
      <c r="L42" s="119"/>
      <c r="M42" s="37"/>
      <c r="N42" s="659"/>
      <c r="O42" s="659"/>
      <c r="P42" s="659"/>
      <c r="Q42" s="659"/>
      <c r="R42" s="659"/>
      <c r="S42" s="659"/>
      <c r="T42" s="659"/>
      <c r="V42" s="659"/>
      <c r="W42" s="659"/>
      <c r="X42" s="659"/>
      <c r="Y42" s="659"/>
      <c r="Z42" s="659"/>
      <c r="AA42" s="659"/>
      <c r="AB42" s="659"/>
      <c r="AC42" s="659"/>
    </row>
    <row r="43" spans="1:29" s="5" customFormat="1" ht="25.5" customHeight="1">
      <c r="A43" s="663" t="s">
        <v>209</v>
      </c>
      <c r="B43" s="702" t="s">
        <v>214</v>
      </c>
      <c r="C43" s="702"/>
      <c r="D43" s="282">
        <v>711</v>
      </c>
      <c r="E43" s="633">
        <v>52422.03</v>
      </c>
      <c r="F43" s="633">
        <v>73233</v>
      </c>
      <c r="G43" s="266">
        <f t="shared" si="1"/>
        <v>1.3969890139698902</v>
      </c>
      <c r="H43" s="641">
        <v>3.7</v>
      </c>
      <c r="I43" s="641">
        <v>8.2200000000000006</v>
      </c>
      <c r="J43" s="266">
        <f t="shared" si="0"/>
        <v>2.2216216216216216</v>
      </c>
      <c r="K43"/>
      <c r="L43" s="125"/>
      <c r="M43" s="39"/>
      <c r="N43" s="40"/>
      <c r="V43" s="37"/>
    </row>
    <row r="44" spans="1:29" s="5" customFormat="1" ht="15">
      <c r="A44" s="663" t="s">
        <v>209</v>
      </c>
      <c r="B44" s="1324" t="s">
        <v>215</v>
      </c>
      <c r="C44" s="1324" t="s">
        <v>216</v>
      </c>
      <c r="D44" s="317">
        <v>140</v>
      </c>
      <c r="E44" s="634">
        <v>3207.0499999999979</v>
      </c>
      <c r="F44" s="634">
        <v>5921.62</v>
      </c>
      <c r="G44" s="266">
        <f t="shared" si="1"/>
        <v>1.8464383155859758</v>
      </c>
      <c r="H44" s="641">
        <v>0.49</v>
      </c>
      <c r="I44" s="641">
        <v>1.39</v>
      </c>
      <c r="J44" s="266">
        <f t="shared" si="0"/>
        <v>2.8367346938775508</v>
      </c>
      <c r="K44"/>
      <c r="L44" s="126"/>
      <c r="M44" s="41"/>
      <c r="N44" s="40"/>
      <c r="V44" s="37"/>
      <c r="X44" s="355"/>
    </row>
    <row r="45" spans="1:29" s="5" customFormat="1">
      <c r="A45" s="663" t="s">
        <v>209</v>
      </c>
      <c r="B45" s="702" t="s">
        <v>215</v>
      </c>
      <c r="C45" s="702" t="s">
        <v>217</v>
      </c>
      <c r="D45" s="282">
        <v>554</v>
      </c>
      <c r="E45" s="635">
        <v>6545</v>
      </c>
      <c r="F45" s="635">
        <v>6049.01</v>
      </c>
      <c r="G45" s="266">
        <f t="shared" si="1"/>
        <v>0.92421848739495804</v>
      </c>
      <c r="H45" s="642">
        <v>1.01</v>
      </c>
      <c r="I45" s="642">
        <v>9.51</v>
      </c>
      <c r="J45" s="266">
        <f t="shared" si="0"/>
        <v>9.4158415841584162</v>
      </c>
      <c r="K45"/>
      <c r="L45" s="124"/>
      <c r="M45" s="50"/>
      <c r="N45" s="720"/>
      <c r="O45" s="720"/>
      <c r="P45" s="720"/>
      <c r="Q45" s="720"/>
      <c r="R45" s="720"/>
      <c r="S45" s="720"/>
      <c r="T45" s="720"/>
      <c r="V45" s="37"/>
      <c r="X45" s="355"/>
    </row>
    <row r="46" spans="1:29" s="5" customFormat="1">
      <c r="A46" s="701" t="s">
        <v>209</v>
      </c>
      <c r="B46" s="703" t="s">
        <v>215</v>
      </c>
      <c r="C46" s="703" t="s">
        <v>218</v>
      </c>
      <c r="D46" s="313">
        <v>368</v>
      </c>
      <c r="E46" s="636">
        <v>21563.050000000017</v>
      </c>
      <c r="F46" s="636">
        <v>37059.47</v>
      </c>
      <c r="G46" s="316">
        <f t="shared" si="1"/>
        <v>1.7186562197833781</v>
      </c>
      <c r="H46" s="643">
        <v>1.93</v>
      </c>
      <c r="I46" s="643">
        <v>3.41</v>
      </c>
      <c r="J46" s="266">
        <f t="shared" si="0"/>
        <v>1.766839378238342</v>
      </c>
      <c r="K46"/>
      <c r="L46" s="122"/>
      <c r="M46" s="42"/>
      <c r="N46" s="40"/>
      <c r="V46" s="37"/>
      <c r="X46" s="355"/>
    </row>
    <row r="47" spans="1:29" s="5" customFormat="1">
      <c r="A47" s="663" t="s">
        <v>219</v>
      </c>
      <c r="B47" s="702" t="s">
        <v>220</v>
      </c>
      <c r="C47" s="702"/>
      <c r="D47" s="314">
        <v>233</v>
      </c>
      <c r="E47" s="637">
        <v>95935.530000000013</v>
      </c>
      <c r="F47" s="637">
        <v>78701.899999999994</v>
      </c>
      <c r="G47" s="266">
        <f t="shared" si="1"/>
        <v>0.8203623829461304</v>
      </c>
      <c r="H47" s="640">
        <v>23.37</v>
      </c>
      <c r="I47" s="640">
        <v>46.26</v>
      </c>
      <c r="J47" s="1370">
        <f t="shared" si="0"/>
        <v>1.9794608472400512</v>
      </c>
      <c r="K47"/>
      <c r="L47" s="119"/>
      <c r="M47" s="37"/>
      <c r="N47" s="37"/>
      <c r="V47" s="52"/>
      <c r="W47"/>
      <c r="X47" s="355"/>
      <c r="Z47"/>
    </row>
    <row r="48" spans="1:29" s="5" customFormat="1">
      <c r="A48" s="663" t="s">
        <v>219</v>
      </c>
      <c r="B48" s="702" t="s">
        <v>185</v>
      </c>
      <c r="C48" s="702" t="s">
        <v>221</v>
      </c>
      <c r="D48" s="310">
        <v>89</v>
      </c>
      <c r="E48" s="637">
        <v>56082.51999999999</v>
      </c>
      <c r="F48" s="637">
        <v>41813.599999999999</v>
      </c>
      <c r="G48" s="266">
        <f t="shared" si="1"/>
        <v>0.74557277383398612</v>
      </c>
      <c r="H48" s="640">
        <v>31.15</v>
      </c>
      <c r="I48" s="640">
        <v>3.8</v>
      </c>
      <c r="J48" s="266">
        <f t="shared" si="0"/>
        <v>0.12199036918138041</v>
      </c>
      <c r="K48"/>
      <c r="L48" s="124"/>
      <c r="M48" s="50"/>
      <c r="N48" s="40"/>
      <c r="V48" s="52"/>
      <c r="W48"/>
      <c r="X48" s="355"/>
      <c r="Z48"/>
    </row>
    <row r="49" spans="1:40" s="5" customFormat="1">
      <c r="A49" s="663" t="s">
        <v>219</v>
      </c>
      <c r="B49" s="702" t="s">
        <v>185</v>
      </c>
      <c r="C49" s="702" t="s">
        <v>222</v>
      </c>
      <c r="D49" s="310">
        <v>35</v>
      </c>
      <c r="E49" s="637">
        <v>21861.91</v>
      </c>
      <c r="F49" s="637">
        <v>37552.050000000003</v>
      </c>
      <c r="G49" s="266">
        <f t="shared" si="1"/>
        <v>1.7176930103545391</v>
      </c>
      <c r="H49" s="640">
        <v>12.22</v>
      </c>
      <c r="I49" s="640">
        <v>2.83</v>
      </c>
      <c r="J49" s="266">
        <f t="shared" si="0"/>
        <v>0.23158756137479541</v>
      </c>
      <c r="K49"/>
      <c r="L49" s="125"/>
      <c r="M49" s="39"/>
      <c r="N49" s="1438" t="s">
        <v>212</v>
      </c>
      <c r="O49" s="1438"/>
      <c r="P49" s="1438"/>
      <c r="Q49" s="1438"/>
      <c r="R49" s="1438"/>
      <c r="S49" s="1438"/>
      <c r="T49" s="1438"/>
      <c r="U49" s="1438"/>
    </row>
    <row r="50" spans="1:40" s="5" customFormat="1">
      <c r="A50" s="701" t="s">
        <v>219</v>
      </c>
      <c r="B50" s="703" t="s">
        <v>223</v>
      </c>
      <c r="C50" s="703"/>
      <c r="D50" s="313">
        <v>154</v>
      </c>
      <c r="E50" s="638">
        <v>24490.3</v>
      </c>
      <c r="F50" s="638">
        <v>911.48</v>
      </c>
      <c r="G50" s="316">
        <f t="shared" si="1"/>
        <v>3.7218000596154398E-2</v>
      </c>
      <c r="H50" s="644">
        <v>9.89</v>
      </c>
      <c r="I50" s="644">
        <v>0.16</v>
      </c>
      <c r="J50" s="316">
        <f t="shared" si="0"/>
        <v>1.6177957532861477E-2</v>
      </c>
      <c r="K50"/>
      <c r="L50" s="125"/>
      <c r="M50" s="39"/>
      <c r="N50" s="40"/>
      <c r="V50" s="52"/>
      <c r="W50"/>
      <c r="X50" s="355"/>
      <c r="Z50"/>
    </row>
    <row r="51" spans="1:40" s="5" customFormat="1">
      <c r="A51" s="663" t="s">
        <v>224</v>
      </c>
      <c r="B51" s="702" t="s">
        <v>225</v>
      </c>
      <c r="C51" s="702" t="s">
        <v>1300</v>
      </c>
      <c r="D51" s="282">
        <v>29</v>
      </c>
      <c r="E51" s="633">
        <v>19409.82</v>
      </c>
      <c r="F51" s="633">
        <v>17411.222655244332</v>
      </c>
      <c r="G51" s="266">
        <f t="shared" si="1"/>
        <v>0.89703163940955311</v>
      </c>
      <c r="H51" s="641">
        <v>9.26</v>
      </c>
      <c r="I51" s="641">
        <v>6.429090909090915</v>
      </c>
      <c r="J51" s="266">
        <f t="shared" si="0"/>
        <v>0.69428627527979647</v>
      </c>
      <c r="K51"/>
      <c r="L51" s="125"/>
      <c r="M51" s="39"/>
      <c r="N51" s="40"/>
      <c r="V51" s="52"/>
      <c r="W51"/>
      <c r="X51" s="355"/>
      <c r="Z51"/>
    </row>
    <row r="52" spans="1:40" s="12" customFormat="1">
      <c r="A52" s="701" t="s">
        <v>224</v>
      </c>
      <c r="B52" s="703" t="s">
        <v>225</v>
      </c>
      <c r="C52" s="703" t="s">
        <v>226</v>
      </c>
      <c r="D52" s="313">
        <v>707</v>
      </c>
      <c r="E52" s="638">
        <v>1214647.95</v>
      </c>
      <c r="F52" s="638">
        <v>1995514.3224495167</v>
      </c>
      <c r="G52" s="316">
        <f t="shared" si="1"/>
        <v>1.6428746472996696</v>
      </c>
      <c r="H52" s="644">
        <v>532.59</v>
      </c>
      <c r="I52" s="644">
        <v>1638.3336309410495</v>
      </c>
      <c r="J52" s="316">
        <f t="shared" si="0"/>
        <v>3.076162960140163</v>
      </c>
      <c r="K52"/>
      <c r="L52" s="127"/>
      <c r="M52" s="91"/>
      <c r="N52" s="92"/>
      <c r="O52" s="355"/>
      <c r="P52" s="355"/>
      <c r="Q52" s="355"/>
      <c r="R52" s="355"/>
      <c r="S52" s="355"/>
      <c r="T52" s="355"/>
      <c r="U52" s="355"/>
      <c r="V52" s="37"/>
      <c r="W52" s="5"/>
      <c r="X52" s="5"/>
      <c r="Y52" s="5"/>
      <c r="Z52" s="5"/>
      <c r="AA52" s="355"/>
      <c r="AB52" s="355"/>
      <c r="AC52" s="355"/>
      <c r="AD52" s="355"/>
      <c r="AE52" s="355"/>
      <c r="AF52" s="355"/>
      <c r="AG52" s="355"/>
      <c r="AH52" s="355"/>
      <c r="AI52" s="355"/>
      <c r="AJ52" s="355"/>
      <c r="AK52" s="355"/>
      <c r="AL52" s="355"/>
      <c r="AM52" s="355"/>
      <c r="AN52" s="355"/>
    </row>
    <row r="53" spans="1:40" s="12" customFormat="1" ht="15">
      <c r="A53" s="663" t="s">
        <v>224</v>
      </c>
      <c r="B53" s="702" t="s">
        <v>227</v>
      </c>
      <c r="C53" s="702" t="s">
        <v>1300</v>
      </c>
      <c r="D53" s="282">
        <v>7</v>
      </c>
      <c r="E53" s="633">
        <v>5410.34</v>
      </c>
      <c r="F53" s="633">
        <v>6204.7459642142967</v>
      </c>
      <c r="G53" s="266">
        <f t="shared" si="1"/>
        <v>1.1468310613037807</v>
      </c>
      <c r="H53" s="641">
        <v>1.3919699999999999</v>
      </c>
      <c r="I53" s="641">
        <v>1.2722859701830953</v>
      </c>
      <c r="J53" s="266">
        <f t="shared" si="0"/>
        <v>0.91401824046717628</v>
      </c>
      <c r="K53"/>
      <c r="L53" s="126"/>
      <c r="M53" s="41"/>
      <c r="N53" s="92"/>
      <c r="O53" s="355"/>
      <c r="P53" s="355"/>
      <c r="Q53" s="355"/>
      <c r="R53" s="355"/>
      <c r="S53" s="355"/>
      <c r="T53" s="355"/>
      <c r="U53" s="355"/>
      <c r="V53" s="37"/>
      <c r="W53" s="5"/>
      <c r="X53" s="5"/>
      <c r="Y53" s="5"/>
      <c r="Z53" s="5"/>
      <c r="AA53" s="355"/>
      <c r="AB53" s="355"/>
      <c r="AC53" s="355"/>
      <c r="AD53" s="355"/>
      <c r="AE53" s="355"/>
      <c r="AF53" s="355"/>
      <c r="AG53" s="355"/>
      <c r="AH53" s="355"/>
      <c r="AI53" s="355"/>
      <c r="AJ53" s="355"/>
      <c r="AK53" s="355"/>
      <c r="AL53" s="355"/>
      <c r="AM53" s="355"/>
      <c r="AN53" s="355"/>
    </row>
    <row r="54" spans="1:40" s="12" customFormat="1">
      <c r="A54" s="663" t="s">
        <v>224</v>
      </c>
      <c r="B54" s="702" t="s">
        <v>227</v>
      </c>
      <c r="C54" s="702" t="s">
        <v>226</v>
      </c>
      <c r="D54" s="282">
        <v>57</v>
      </c>
      <c r="E54" s="633">
        <v>426056.27</v>
      </c>
      <c r="F54" s="633">
        <v>374923.46996956202</v>
      </c>
      <c r="G54" s="266">
        <f t="shared" si="1"/>
        <v>0.87998580555935024</v>
      </c>
      <c r="H54" s="641">
        <v>168.33</v>
      </c>
      <c r="I54" s="641">
        <v>143.37707929263382</v>
      </c>
      <c r="J54" s="266">
        <f t="shared" si="0"/>
        <v>0.85176189207291519</v>
      </c>
      <c r="K54"/>
      <c r="L54" s="129"/>
      <c r="M54" s="93"/>
      <c r="N54" s="93"/>
      <c r="O54" s="355"/>
      <c r="P54" s="355"/>
      <c r="Q54" s="355"/>
      <c r="R54" s="355"/>
      <c r="S54" s="355"/>
      <c r="T54" s="355"/>
      <c r="U54" s="355"/>
      <c r="V54" s="37"/>
      <c r="W54" s="5"/>
      <c r="X54" s="5"/>
      <c r="Y54" s="5"/>
      <c r="Z54" s="5"/>
      <c r="AA54" s="355"/>
      <c r="AB54" s="355"/>
      <c r="AC54" s="355"/>
      <c r="AD54" s="355"/>
      <c r="AE54" s="355"/>
      <c r="AF54" s="355"/>
      <c r="AG54" s="355"/>
      <c r="AH54" s="355"/>
      <c r="AI54" s="355"/>
      <c r="AJ54" s="355"/>
      <c r="AK54" s="355"/>
      <c r="AL54" s="355"/>
      <c r="AM54" s="355"/>
      <c r="AN54" s="355"/>
    </row>
    <row r="55" spans="1:40" s="12" customFormat="1">
      <c r="A55" s="701" t="s">
        <v>224</v>
      </c>
      <c r="B55" s="703" t="s">
        <v>227</v>
      </c>
      <c r="C55" s="703" t="s">
        <v>228</v>
      </c>
      <c r="D55" s="311">
        <v>12</v>
      </c>
      <c r="E55" s="639">
        <v>172461.87</v>
      </c>
      <c r="F55" s="639">
        <v>12266.557700247789</v>
      </c>
      <c r="G55" s="316">
        <f t="shared" si="1"/>
        <v>7.1126201404680289E-2</v>
      </c>
      <c r="H55" s="645">
        <v>64.010000000000005</v>
      </c>
      <c r="I55" s="645">
        <v>3.0167098127372882</v>
      </c>
      <c r="J55" s="316">
        <f t="shared" si="0"/>
        <v>4.7128726960432556E-2</v>
      </c>
      <c r="K55"/>
      <c r="L55" s="130"/>
      <c r="M55" s="94"/>
      <c r="N55" s="92"/>
      <c r="O55" s="355"/>
      <c r="P55" s="355"/>
      <c r="Q55" s="355"/>
      <c r="R55" s="355"/>
      <c r="S55" s="355"/>
      <c r="T55" s="355"/>
      <c r="U55" s="355"/>
      <c r="V55" s="37"/>
      <c r="W55" s="312"/>
      <c r="X55" s="5"/>
      <c r="Y55" s="5"/>
      <c r="Z55" s="5"/>
      <c r="AA55" s="355"/>
      <c r="AB55" s="355"/>
      <c r="AC55" s="355"/>
      <c r="AD55" s="355"/>
      <c r="AE55" s="355"/>
      <c r="AF55" s="355"/>
      <c r="AG55" s="355"/>
      <c r="AH55" s="355"/>
      <c r="AI55" s="355"/>
      <c r="AJ55" s="355"/>
      <c r="AK55" s="355"/>
      <c r="AL55" s="355"/>
      <c r="AM55" s="355"/>
      <c r="AN55" s="355"/>
    </row>
    <row r="56" spans="1:40" s="12" customFormat="1">
      <c r="A56" s="663" t="s">
        <v>224</v>
      </c>
      <c r="B56" s="702" t="s">
        <v>227</v>
      </c>
      <c r="C56" s="702" t="s">
        <v>229</v>
      </c>
      <c r="D56" s="310">
        <v>20</v>
      </c>
      <c r="E56" s="637">
        <v>26290.29</v>
      </c>
      <c r="F56" s="637">
        <v>25256.992572246501</v>
      </c>
      <c r="G56" s="266">
        <f t="shared" si="1"/>
        <v>0.96069661354996472</v>
      </c>
      <c r="H56" s="640">
        <v>16.34</v>
      </c>
      <c r="I56" s="640">
        <v>6.4722628015471457</v>
      </c>
      <c r="J56" s="266">
        <f t="shared" si="0"/>
        <v>0.39609931466016807</v>
      </c>
      <c r="K56"/>
      <c r="L56" s="127"/>
      <c r="M56" s="91"/>
      <c r="N56" s="92"/>
      <c r="O56" s="355"/>
      <c r="P56" s="355"/>
      <c r="Q56" s="355"/>
      <c r="R56" s="355"/>
      <c r="S56" s="355"/>
      <c r="T56" s="355"/>
      <c r="U56" s="355"/>
      <c r="V56" s="37"/>
      <c r="W56" s="5"/>
      <c r="X56" s="5"/>
      <c r="Y56" s="5"/>
      <c r="Z56" s="5"/>
      <c r="AA56" s="355"/>
      <c r="AB56" s="355"/>
      <c r="AC56" s="355"/>
      <c r="AD56" s="355"/>
      <c r="AE56" s="355"/>
      <c r="AF56" s="355"/>
      <c r="AG56" s="355"/>
      <c r="AH56" s="355"/>
      <c r="AI56" s="355"/>
      <c r="AJ56" s="355"/>
      <c r="AK56" s="355"/>
      <c r="AL56" s="355"/>
      <c r="AM56" s="355"/>
      <c r="AN56" s="355"/>
    </row>
    <row r="57" spans="1:40" s="12" customFormat="1" ht="25.5">
      <c r="A57" s="663" t="s">
        <v>224</v>
      </c>
      <c r="B57" s="702" t="s">
        <v>230</v>
      </c>
      <c r="C57" s="702"/>
      <c r="D57" s="310">
        <v>8</v>
      </c>
      <c r="E57" s="633">
        <v>14128</v>
      </c>
      <c r="F57" s="633">
        <v>12634.89</v>
      </c>
      <c r="G57" s="266">
        <f t="shared" si="1"/>
        <v>0.89431554360135901</v>
      </c>
      <c r="H57" s="641">
        <v>0.67</v>
      </c>
      <c r="I57" s="641">
        <v>0.6</v>
      </c>
      <c r="J57" s="266">
        <f t="shared" si="0"/>
        <v>0.89552238805970141</v>
      </c>
      <c r="K57"/>
      <c r="L57" s="127"/>
      <c r="M57" s="91"/>
      <c r="N57" s="92"/>
      <c r="O57" s="355"/>
      <c r="P57" s="355"/>
      <c r="Q57" s="355"/>
      <c r="R57" s="355"/>
      <c r="S57" s="355"/>
      <c r="T57" s="355"/>
      <c r="U57" s="355"/>
      <c r="V57" s="37"/>
      <c r="W57" s="5"/>
      <c r="X57" s="5"/>
      <c r="Y57" s="5"/>
      <c r="Z57" s="5"/>
      <c r="AA57" s="355"/>
      <c r="AB57" s="355"/>
      <c r="AC57" s="355"/>
      <c r="AD57" s="355"/>
      <c r="AE57" s="355"/>
      <c r="AF57" s="355"/>
      <c r="AG57" s="355"/>
      <c r="AH57" s="355"/>
      <c r="AI57" s="355"/>
      <c r="AJ57" s="355"/>
      <c r="AK57" s="355"/>
      <c r="AL57" s="355"/>
      <c r="AM57" s="355"/>
      <c r="AN57" s="355"/>
    </row>
    <row r="58" spans="1:40" s="12" customFormat="1">
      <c r="A58" s="663" t="s">
        <v>224</v>
      </c>
      <c r="B58" s="702" t="s">
        <v>231</v>
      </c>
      <c r="C58" s="702"/>
      <c r="D58" s="310">
        <v>833</v>
      </c>
      <c r="E58" s="633">
        <v>506547.3</v>
      </c>
      <c r="F58" s="633">
        <v>601340</v>
      </c>
      <c r="G58" s="266">
        <f t="shared" si="1"/>
        <v>1.1871349427782953</v>
      </c>
      <c r="H58" s="641">
        <v>283.5</v>
      </c>
      <c r="I58" s="641">
        <v>146.49</v>
      </c>
      <c r="J58" s="266">
        <f t="shared" si="0"/>
        <v>0.5167195767195768</v>
      </c>
      <c r="K58"/>
      <c r="L58" s="127"/>
      <c r="M58" s="91"/>
      <c r="N58" s="92"/>
      <c r="O58" s="355"/>
      <c r="P58" s="355"/>
      <c r="Q58" s="355"/>
      <c r="R58" s="355"/>
      <c r="S58" s="355"/>
      <c r="T58" s="355"/>
      <c r="U58" s="355"/>
      <c r="V58" s="37"/>
      <c r="W58" s="5"/>
      <c r="X58" s="5"/>
      <c r="Y58" s="5"/>
      <c r="Z58" s="5"/>
      <c r="AA58" s="355"/>
      <c r="AB58" s="355"/>
      <c r="AC58" s="355"/>
      <c r="AD58" s="355"/>
      <c r="AE58" s="355"/>
      <c r="AF58" s="355"/>
      <c r="AG58" s="355"/>
      <c r="AH58" s="355"/>
      <c r="AI58" s="355"/>
      <c r="AJ58" s="355"/>
      <c r="AK58" s="355"/>
      <c r="AL58" s="355"/>
      <c r="AM58" s="355"/>
      <c r="AN58" s="355"/>
    </row>
    <row r="59" spans="1:40" s="5" customFormat="1" ht="13.5" customHeight="1">
      <c r="A59" s="53"/>
      <c r="B59" s="53"/>
      <c r="C59" s="53"/>
      <c r="D59" s="53"/>
      <c r="E59" s="53"/>
      <c r="F59" s="53"/>
      <c r="G59" s="53"/>
      <c r="H59" s="53"/>
      <c r="I59" s="53"/>
      <c r="J59" s="53"/>
      <c r="K59" s="53"/>
      <c r="L59" s="119"/>
      <c r="M59" s="37"/>
      <c r="N59" s="37"/>
      <c r="V59" s="37"/>
    </row>
    <row r="60" spans="1:40" s="5" customFormat="1" ht="13.5" customHeight="1">
      <c r="A60" s="1131" t="s">
        <v>1157</v>
      </c>
      <c r="B60" s="8"/>
      <c r="C60" s="37"/>
      <c r="D60" s="37"/>
      <c r="E60" s="37"/>
      <c r="F60" s="1406"/>
      <c r="G60" s="37"/>
      <c r="H60" s="37"/>
      <c r="I60" s="37"/>
      <c r="J60" s="37"/>
      <c r="K60" s="37"/>
      <c r="L60" s="119"/>
      <c r="M60" s="37"/>
      <c r="N60" s="37"/>
      <c r="V60" s="37"/>
      <c r="AN60" s="438" t="s">
        <v>232</v>
      </c>
    </row>
    <row r="61" spans="1:40" s="1139" customFormat="1" ht="13.5" customHeight="1">
      <c r="A61" s="1131"/>
      <c r="B61" s="8"/>
      <c r="C61" s="37"/>
      <c r="D61" s="37"/>
      <c r="E61" s="37"/>
      <c r="F61" s="37"/>
      <c r="G61" s="37"/>
      <c r="H61" s="37"/>
      <c r="I61" s="37"/>
      <c r="J61" s="37"/>
      <c r="K61" s="37"/>
      <c r="L61" s="119"/>
      <c r="M61" s="37"/>
      <c r="N61" s="37"/>
      <c r="V61" s="37"/>
      <c r="AN61" s="1137"/>
    </row>
    <row r="62" spans="1:40" s="12" customFormat="1" ht="13.5" customHeight="1">
      <c r="A62" s="5"/>
      <c r="B62" s="8"/>
      <c r="C62" s="37"/>
      <c r="D62" s="37"/>
      <c r="E62" s="37"/>
      <c r="F62" s="37"/>
      <c r="G62" s="37"/>
      <c r="H62" s="37"/>
      <c r="I62" s="37"/>
      <c r="J62" s="37"/>
      <c r="K62" s="37"/>
      <c r="L62" s="128"/>
      <c r="M62" s="87"/>
      <c r="N62" s="92"/>
      <c r="O62" s="355"/>
      <c r="P62" s="355"/>
      <c r="Q62" s="355"/>
      <c r="R62" s="355"/>
      <c r="S62" s="355"/>
      <c r="T62" s="355"/>
      <c r="U62" s="355"/>
      <c r="V62" s="37"/>
      <c r="W62" s="5"/>
      <c r="X62" s="5"/>
      <c r="Y62" s="5"/>
      <c r="Z62" s="5"/>
      <c r="AA62" s="355"/>
      <c r="AB62" s="355"/>
      <c r="AC62" s="355"/>
      <c r="AD62" s="355"/>
      <c r="AE62" s="355"/>
      <c r="AF62" s="355"/>
      <c r="AG62" s="355"/>
      <c r="AH62" s="355"/>
      <c r="AI62" s="355"/>
      <c r="AJ62" s="355"/>
      <c r="AK62" s="355"/>
      <c r="AL62" s="355"/>
      <c r="AM62" s="355"/>
      <c r="AN62" s="355"/>
    </row>
    <row r="63" spans="1:40" s="288" customFormat="1" ht="12.75" customHeight="1">
      <c r="A63" s="1494" t="s">
        <v>233</v>
      </c>
      <c r="B63" s="1494"/>
      <c r="C63" s="1494"/>
      <c r="D63" s="1494"/>
      <c r="E63" s="1494"/>
      <c r="F63" s="1494"/>
      <c r="G63" s="1494"/>
      <c r="H63" s="1494"/>
      <c r="I63" s="1494"/>
      <c r="J63" s="309"/>
      <c r="K63" s="309"/>
      <c r="L63" s="295"/>
      <c r="M63" s="294"/>
      <c r="N63" s="450"/>
      <c r="V63" s="37"/>
      <c r="W63" s="5"/>
      <c r="X63" s="5"/>
      <c r="Y63" s="5"/>
      <c r="Z63" s="5"/>
    </row>
    <row r="64" spans="1:40" s="12" customFormat="1" ht="12.75" customHeight="1">
      <c r="A64" s="1547" t="s">
        <v>124</v>
      </c>
      <c r="B64" s="1547" t="s">
        <v>111</v>
      </c>
      <c r="C64" s="459"/>
      <c r="D64" s="1550" t="s">
        <v>125</v>
      </c>
      <c r="E64" s="1547" t="s">
        <v>1129</v>
      </c>
      <c r="F64" s="1547"/>
      <c r="G64" s="1550" t="s">
        <v>1130</v>
      </c>
      <c r="H64" s="1547" t="s">
        <v>1129</v>
      </c>
      <c r="I64" s="1547"/>
      <c r="J64" s="135"/>
      <c r="K64" s="135"/>
      <c r="L64" s="130"/>
      <c r="M64" s="94"/>
      <c r="N64" s="92"/>
      <c r="O64" s="355"/>
      <c r="P64" s="355"/>
      <c r="Q64" s="355"/>
      <c r="R64" s="355"/>
      <c r="S64" s="355"/>
      <c r="T64" s="355"/>
      <c r="U64" s="355"/>
      <c r="V64" s="93"/>
      <c r="W64" s="355"/>
      <c r="X64" s="5"/>
      <c r="Y64" s="5"/>
      <c r="Z64" s="5"/>
      <c r="AA64" s="355"/>
      <c r="AB64" s="355"/>
      <c r="AC64" s="355"/>
      <c r="AD64" s="355"/>
      <c r="AE64" s="355"/>
      <c r="AF64" s="355"/>
      <c r="AG64" s="355"/>
      <c r="AH64" s="355"/>
      <c r="AI64" s="355"/>
      <c r="AJ64" s="355"/>
      <c r="AK64" s="355"/>
      <c r="AL64" s="355"/>
      <c r="AM64" s="355"/>
      <c r="AN64" s="355"/>
    </row>
    <row r="65" spans="1:47" s="12" customFormat="1" ht="15.75" thickBot="1">
      <c r="A65" s="1500"/>
      <c r="B65" s="1500"/>
      <c r="C65" s="460"/>
      <c r="D65" s="1551"/>
      <c r="E65" s="1500"/>
      <c r="F65" s="1500"/>
      <c r="G65" s="1551"/>
      <c r="H65" s="1500"/>
      <c r="I65" s="1500"/>
      <c r="J65" s="135"/>
      <c r="K65" s="135"/>
      <c r="L65" s="126"/>
      <c r="M65" s="41"/>
      <c r="N65" s="92"/>
      <c r="O65" s="355"/>
      <c r="P65" s="355"/>
      <c r="Q65" s="355"/>
      <c r="R65" s="355"/>
      <c r="S65" s="355"/>
      <c r="T65" s="355"/>
      <c r="U65" s="355"/>
      <c r="V65" s="93"/>
      <c r="W65" s="355"/>
      <c r="X65" s="5"/>
      <c r="Y65" s="5"/>
      <c r="Z65" s="5"/>
      <c r="AA65" s="355"/>
      <c r="AB65" s="355"/>
      <c r="AC65" s="355"/>
      <c r="AD65" s="355"/>
      <c r="AE65" s="355"/>
      <c r="AF65" s="355"/>
      <c r="AG65" s="355"/>
      <c r="AH65" s="355"/>
      <c r="AI65" s="355"/>
      <c r="AJ65" s="355"/>
      <c r="AK65" s="355"/>
      <c r="AL65" s="355"/>
      <c r="AM65" s="355"/>
      <c r="AN65" s="355"/>
    </row>
    <row r="66" spans="1:47" s="700" customFormat="1" ht="53.25" customHeight="1">
      <c r="A66" s="1296" t="s">
        <v>209</v>
      </c>
      <c r="B66" s="700" t="s">
        <v>210</v>
      </c>
      <c r="C66" s="315"/>
      <c r="D66" s="1297">
        <f t="shared" ref="D66:D83" si="2">G41</f>
        <v>0.97633114514414088</v>
      </c>
      <c r="E66" s="1553" t="s">
        <v>1128</v>
      </c>
      <c r="F66" s="1553"/>
      <c r="G66" s="1297">
        <f t="shared" ref="G66:G83" si="3">J41</f>
        <v>0.8474452554744526</v>
      </c>
      <c r="H66" s="1553" t="s">
        <v>1138</v>
      </c>
      <c r="I66" s="1553"/>
      <c r="J66" s="306"/>
      <c r="K66" s="306"/>
      <c r="L66" s="1298"/>
      <c r="M66" s="1299"/>
      <c r="N66" s="1300"/>
      <c r="V66" s="315"/>
      <c r="X66" s="1301"/>
      <c r="Y66" s="1301"/>
      <c r="Z66" s="1301"/>
    </row>
    <row r="67" spans="1:47" s="1275" customFormat="1" ht="53.25" customHeight="1">
      <c r="A67" s="1296" t="s">
        <v>209</v>
      </c>
      <c r="B67" s="700" t="s">
        <v>213</v>
      </c>
      <c r="C67" s="315"/>
      <c r="D67" s="1297">
        <f t="shared" si="2"/>
        <v>0.9733812963930375</v>
      </c>
      <c r="E67" s="1537" t="s">
        <v>1124</v>
      </c>
      <c r="F67" s="1537"/>
      <c r="G67" s="1297">
        <f t="shared" si="3"/>
        <v>0.98245614035087736</v>
      </c>
      <c r="H67" s="1537" t="s">
        <v>1126</v>
      </c>
      <c r="I67" s="1537"/>
      <c r="J67" s="306"/>
      <c r="K67" s="306"/>
      <c r="L67" s="1302"/>
      <c r="M67" s="1303"/>
      <c r="N67" s="1532" t="s">
        <v>211</v>
      </c>
      <c r="O67" s="1532"/>
      <c r="P67" s="1532"/>
      <c r="Q67" s="1532"/>
      <c r="R67" s="1532"/>
      <c r="S67" s="1532"/>
      <c r="T67" s="1532"/>
      <c r="V67" s="46"/>
    </row>
    <row r="68" spans="1:47" s="700" customFormat="1" ht="53.25" customHeight="1">
      <c r="A68" s="1296" t="s">
        <v>209</v>
      </c>
      <c r="B68" s="700" t="s">
        <v>214</v>
      </c>
      <c r="C68" s="315"/>
      <c r="D68" s="1297">
        <f t="shared" si="2"/>
        <v>1.3969890139698902</v>
      </c>
      <c r="E68" s="1537" t="s">
        <v>1125</v>
      </c>
      <c r="F68" s="1537"/>
      <c r="G68" s="1297">
        <f t="shared" si="3"/>
        <v>2.2216216216216216</v>
      </c>
      <c r="H68" s="1537" t="s">
        <v>1127</v>
      </c>
      <c r="I68" s="1537"/>
      <c r="J68" s="306"/>
      <c r="K68" s="306"/>
      <c r="L68" s="1304"/>
      <c r="M68" s="315"/>
      <c r="N68" s="315"/>
      <c r="V68" s="315"/>
    </row>
    <row r="69" spans="1:47" s="700" customFormat="1" ht="53.25" customHeight="1">
      <c r="A69" s="1296" t="s">
        <v>209</v>
      </c>
      <c r="B69" s="700" t="s">
        <v>215</v>
      </c>
      <c r="C69" s="315" t="s">
        <v>216</v>
      </c>
      <c r="D69" s="1297">
        <f t="shared" si="2"/>
        <v>1.8464383155859758</v>
      </c>
      <c r="E69" s="1538" t="s">
        <v>1122</v>
      </c>
      <c r="F69" s="1538"/>
      <c r="G69" s="1297">
        <f t="shared" si="3"/>
        <v>2.8367346938775508</v>
      </c>
      <c r="H69" s="1538" t="s">
        <v>1123</v>
      </c>
      <c r="I69" s="1538"/>
      <c r="J69" s="306"/>
      <c r="K69" s="306"/>
      <c r="L69" s="1304"/>
      <c r="M69" s="315"/>
      <c r="N69" s="315"/>
      <c r="V69" s="315"/>
    </row>
    <row r="70" spans="1:47" s="700" customFormat="1" ht="53.25" customHeight="1">
      <c r="A70" s="1296" t="s">
        <v>209</v>
      </c>
      <c r="B70" s="700" t="s">
        <v>215</v>
      </c>
      <c r="C70" s="315" t="s">
        <v>217</v>
      </c>
      <c r="D70" s="1297">
        <f t="shared" si="2"/>
        <v>0.92421848739495804</v>
      </c>
      <c r="E70" s="1538" t="s">
        <v>1122</v>
      </c>
      <c r="F70" s="1538"/>
      <c r="G70" s="1297">
        <f t="shared" si="3"/>
        <v>9.4158415841584162</v>
      </c>
      <c r="H70" s="1538" t="s">
        <v>1123</v>
      </c>
      <c r="I70" s="1538"/>
      <c r="J70" s="306"/>
      <c r="K70" s="306"/>
      <c r="L70" s="1304"/>
      <c r="M70" s="315"/>
      <c r="N70" s="315"/>
      <c r="V70" s="315"/>
    </row>
    <row r="71" spans="1:47" s="700" customFormat="1" ht="53.25" customHeight="1">
      <c r="A71" s="1296" t="s">
        <v>209</v>
      </c>
      <c r="B71" s="700" t="s">
        <v>215</v>
      </c>
      <c r="C71" s="315" t="s">
        <v>218</v>
      </c>
      <c r="D71" s="1297">
        <f t="shared" si="2"/>
        <v>1.7186562197833781</v>
      </c>
      <c r="E71" s="1538" t="s">
        <v>1122</v>
      </c>
      <c r="F71" s="1538"/>
      <c r="G71" s="1297">
        <f t="shared" si="3"/>
        <v>1.766839378238342</v>
      </c>
      <c r="H71" s="1538" t="s">
        <v>1123</v>
      </c>
      <c r="I71" s="1538"/>
      <c r="J71" s="306"/>
      <c r="K71" s="306"/>
      <c r="L71" s="1304"/>
      <c r="M71" s="315"/>
      <c r="N71" s="315"/>
      <c r="V71" s="315"/>
    </row>
    <row r="72" spans="1:47" s="700" customFormat="1" ht="53.25" customHeight="1">
      <c r="A72" s="1305" t="s">
        <v>219</v>
      </c>
      <c r="B72" s="1306" t="s">
        <v>220</v>
      </c>
      <c r="C72" s="308"/>
      <c r="D72" s="1307">
        <f t="shared" si="2"/>
        <v>0.8203623829461304</v>
      </c>
      <c r="E72" s="1552" t="s">
        <v>1301</v>
      </c>
      <c r="F72" s="1552"/>
      <c r="G72" s="1307">
        <f t="shared" si="3"/>
        <v>1.9794608472400512</v>
      </c>
      <c r="H72" s="1543" t="s">
        <v>1314</v>
      </c>
      <c r="I72" s="1543"/>
      <c r="J72" s="306"/>
      <c r="K72" s="306"/>
      <c r="L72" s="1304"/>
      <c r="M72" s="315"/>
      <c r="N72" s="315"/>
      <c r="V72" s="315"/>
    </row>
    <row r="73" spans="1:47" s="700" customFormat="1" ht="53.25" customHeight="1">
      <c r="A73" s="1296" t="s">
        <v>219</v>
      </c>
      <c r="B73" s="700" t="s">
        <v>185</v>
      </c>
      <c r="C73" s="315" t="s">
        <v>221</v>
      </c>
      <c r="D73" s="1297">
        <f t="shared" si="2"/>
        <v>0.74557277383398612</v>
      </c>
      <c r="E73" s="1537" t="s">
        <v>1050</v>
      </c>
      <c r="F73" s="1537"/>
      <c r="G73" s="1297">
        <f t="shared" si="3"/>
        <v>0.12199036918138041</v>
      </c>
      <c r="H73" s="1537" t="s">
        <v>234</v>
      </c>
      <c r="I73" s="1537"/>
      <c r="J73" s="306"/>
      <c r="K73" s="306"/>
      <c r="L73" s="1304"/>
      <c r="M73" s="315"/>
      <c r="N73" s="315"/>
      <c r="V73" s="315"/>
    </row>
    <row r="74" spans="1:47" s="700" customFormat="1" ht="88.5" customHeight="1">
      <c r="A74" s="1296" t="s">
        <v>219</v>
      </c>
      <c r="B74" s="700" t="s">
        <v>185</v>
      </c>
      <c r="C74" s="315" t="s">
        <v>222</v>
      </c>
      <c r="D74" s="1297">
        <f t="shared" si="2"/>
        <v>1.7176930103545391</v>
      </c>
      <c r="E74" s="1537" t="s">
        <v>1051</v>
      </c>
      <c r="F74" s="1537"/>
      <c r="G74" s="1297">
        <f t="shared" si="3"/>
        <v>0.23158756137479541</v>
      </c>
      <c r="H74" s="1544" t="s">
        <v>1302</v>
      </c>
      <c r="I74" s="1545"/>
      <c r="J74" s="306"/>
      <c r="K74" s="306"/>
      <c r="L74" s="1304"/>
      <c r="M74" s="315"/>
      <c r="N74" s="315"/>
      <c r="V74" s="315"/>
    </row>
    <row r="75" spans="1:47" s="700" customFormat="1" ht="53.25" customHeight="1">
      <c r="A75" s="1308" t="s">
        <v>219</v>
      </c>
      <c r="B75" s="1309" t="s">
        <v>223</v>
      </c>
      <c r="C75" s="1310"/>
      <c r="D75" s="1311">
        <f t="shared" si="2"/>
        <v>3.7218000596154398E-2</v>
      </c>
      <c r="E75" s="1540" t="s">
        <v>1052</v>
      </c>
      <c r="F75" s="1540"/>
      <c r="G75" s="1311">
        <f t="shared" si="3"/>
        <v>1.6177957532861477E-2</v>
      </c>
      <c r="H75" s="1540" t="s">
        <v>1052</v>
      </c>
      <c r="I75" s="1540"/>
      <c r="J75" s="306"/>
      <c r="K75" s="306"/>
      <c r="L75" s="1304"/>
      <c r="M75" s="315"/>
      <c r="N75" s="315"/>
      <c r="V75" s="315"/>
    </row>
    <row r="76" spans="1:47" s="700" customFormat="1" ht="53.25" customHeight="1">
      <c r="A76" s="1296" t="s">
        <v>224</v>
      </c>
      <c r="B76" s="700" t="s">
        <v>225</v>
      </c>
      <c r="C76" s="315" t="s">
        <v>1300</v>
      </c>
      <c r="D76" s="1297">
        <f t="shared" si="2"/>
        <v>0.89703163940955311</v>
      </c>
      <c r="E76" s="1539" t="s">
        <v>1303</v>
      </c>
      <c r="F76" s="1537"/>
      <c r="G76" s="1297">
        <f t="shared" si="3"/>
        <v>0.69428627527979647</v>
      </c>
      <c r="H76" s="1539" t="s">
        <v>1304</v>
      </c>
      <c r="I76" s="1537"/>
      <c r="J76" s="306"/>
      <c r="K76" s="306"/>
      <c r="L76" s="1304"/>
      <c r="M76" s="315"/>
      <c r="N76" s="315"/>
      <c r="V76" s="315"/>
    </row>
    <row r="77" spans="1:47" s="700" customFormat="1" ht="75.75" customHeight="1">
      <c r="A77" s="1296" t="s">
        <v>224</v>
      </c>
      <c r="B77" s="700" t="s">
        <v>225</v>
      </c>
      <c r="C77" s="315" t="s">
        <v>226</v>
      </c>
      <c r="D77" s="1297">
        <f t="shared" si="2"/>
        <v>1.6428746472996696</v>
      </c>
      <c r="E77" s="1537" t="s">
        <v>1131</v>
      </c>
      <c r="F77" s="1537"/>
      <c r="G77" s="1297">
        <f t="shared" si="3"/>
        <v>3.076162960140163</v>
      </c>
      <c r="H77" s="1537" t="s">
        <v>1132</v>
      </c>
      <c r="I77" s="1537"/>
      <c r="J77" s="306"/>
      <c r="K77" s="306"/>
      <c r="L77" s="1304"/>
      <c r="M77" s="315"/>
      <c r="N77" s="315"/>
      <c r="V77" s="315"/>
    </row>
    <row r="78" spans="1:47" s="700" customFormat="1" ht="64.5" customHeight="1">
      <c r="A78" s="1296" t="s">
        <v>224</v>
      </c>
      <c r="B78" s="700" t="s">
        <v>227</v>
      </c>
      <c r="C78" s="315" t="s">
        <v>1300</v>
      </c>
      <c r="D78" s="1297">
        <f t="shared" si="2"/>
        <v>1.1468310613037807</v>
      </c>
      <c r="E78" s="1539" t="s">
        <v>1305</v>
      </c>
      <c r="F78" s="1537"/>
      <c r="G78" s="1297">
        <f t="shared" si="3"/>
        <v>0.91401824046717628</v>
      </c>
      <c r="H78" s="1539" t="s">
        <v>1306</v>
      </c>
      <c r="I78" s="1537"/>
      <c r="J78" s="306"/>
      <c r="K78" s="306"/>
      <c r="L78" s="1304"/>
      <c r="M78" s="315"/>
      <c r="N78" s="315"/>
      <c r="V78" s="315"/>
      <c r="AU78" s="1312"/>
    </row>
    <row r="79" spans="1:47" s="700" customFormat="1" ht="74.25" customHeight="1">
      <c r="A79" s="1296" t="s">
        <v>224</v>
      </c>
      <c r="B79" s="700" t="s">
        <v>227</v>
      </c>
      <c r="C79" s="315" t="s">
        <v>226</v>
      </c>
      <c r="D79" s="1297">
        <f t="shared" si="2"/>
        <v>0.87998580555935024</v>
      </c>
      <c r="E79" s="1537" t="s">
        <v>1133</v>
      </c>
      <c r="F79" s="1537"/>
      <c r="G79" s="1297">
        <f t="shared" si="3"/>
        <v>0.85176189207291519</v>
      </c>
      <c r="H79" s="1539" t="s">
        <v>1308</v>
      </c>
      <c r="I79" s="1537"/>
      <c r="J79" s="306"/>
      <c r="K79" s="306"/>
      <c r="L79" s="1304"/>
      <c r="M79" s="315"/>
      <c r="N79" s="315"/>
      <c r="V79" s="315"/>
      <c r="AU79" s="1313"/>
    </row>
    <row r="80" spans="1:47" s="700" customFormat="1" ht="118.5" customHeight="1">
      <c r="A80" s="1296" t="s">
        <v>224</v>
      </c>
      <c r="B80" s="700" t="s">
        <v>227</v>
      </c>
      <c r="C80" s="315" t="s">
        <v>228</v>
      </c>
      <c r="D80" s="1297">
        <f t="shared" si="2"/>
        <v>7.1126201404680289E-2</v>
      </c>
      <c r="E80" s="1539" t="s">
        <v>1307</v>
      </c>
      <c r="F80" s="1537"/>
      <c r="G80" s="1297">
        <f t="shared" si="3"/>
        <v>4.7128726960432556E-2</v>
      </c>
      <c r="H80" s="1537" t="s">
        <v>1134</v>
      </c>
      <c r="I80" s="1537"/>
      <c r="J80" s="306"/>
      <c r="K80" s="306"/>
      <c r="L80" s="1304"/>
      <c r="M80" s="315"/>
      <c r="N80" s="315"/>
      <c r="V80" s="315"/>
      <c r="AU80" s="1312"/>
    </row>
    <row r="81" spans="1:47" s="700" customFormat="1" ht="53.25" customHeight="1">
      <c r="A81" s="1296" t="s">
        <v>224</v>
      </c>
      <c r="B81" s="700" t="s">
        <v>227</v>
      </c>
      <c r="C81" s="315" t="s">
        <v>229</v>
      </c>
      <c r="D81" s="1297">
        <f t="shared" si="2"/>
        <v>0.96069661354996472</v>
      </c>
      <c r="E81" s="1537" t="s">
        <v>1135</v>
      </c>
      <c r="F81" s="1537"/>
      <c r="G81" s="1297">
        <f t="shared" si="3"/>
        <v>0.39609931466016807</v>
      </c>
      <c r="H81" s="1537" t="s">
        <v>1136</v>
      </c>
      <c r="I81" s="1537"/>
      <c r="J81" s="306"/>
      <c r="K81" s="306"/>
      <c r="L81" s="1304"/>
      <c r="M81" s="315"/>
      <c r="N81" s="315"/>
      <c r="V81" s="315"/>
      <c r="AU81" s="1312"/>
    </row>
    <row r="82" spans="1:47" s="1316" customFormat="1" ht="53.25" customHeight="1">
      <c r="A82" s="1296" t="s">
        <v>224</v>
      </c>
      <c r="B82" s="700" t="s">
        <v>230</v>
      </c>
      <c r="C82" s="315"/>
      <c r="D82" s="1297">
        <f t="shared" si="2"/>
        <v>0.89431554360135901</v>
      </c>
      <c r="E82" s="1537" t="s">
        <v>235</v>
      </c>
      <c r="F82" s="1537"/>
      <c r="G82" s="1297">
        <f t="shared" si="3"/>
        <v>0.89552238805970141</v>
      </c>
      <c r="H82" s="1539" t="s">
        <v>1309</v>
      </c>
      <c r="I82" s="1537"/>
      <c r="J82" s="306"/>
      <c r="K82" s="306"/>
      <c r="L82" s="1314"/>
      <c r="M82" s="1315"/>
      <c r="N82" s="1315"/>
      <c r="T82" s="700"/>
      <c r="U82" s="700"/>
      <c r="V82" s="315"/>
      <c r="W82" s="700"/>
      <c r="X82" s="700"/>
      <c r="Y82" s="700"/>
      <c r="Z82" s="700"/>
      <c r="AA82" s="700"/>
      <c r="AB82" s="700"/>
      <c r="AC82" s="700"/>
      <c r="AD82" s="700"/>
      <c r="AE82" s="700"/>
      <c r="AF82" s="700"/>
      <c r="AG82" s="700"/>
      <c r="AH82" s="700"/>
      <c r="AI82" s="700"/>
      <c r="AJ82" s="700"/>
      <c r="AK82" s="700"/>
      <c r="AL82" s="700"/>
      <c r="AM82" s="700"/>
      <c r="AU82" s="1312"/>
    </row>
    <row r="83" spans="1:47" s="1301" customFormat="1" ht="53.25" customHeight="1">
      <c r="A83" s="1296" t="s">
        <v>224</v>
      </c>
      <c r="B83" s="700" t="s">
        <v>231</v>
      </c>
      <c r="C83" s="315"/>
      <c r="D83" s="1297">
        <f t="shared" si="2"/>
        <v>1.1871349427782953</v>
      </c>
      <c r="E83" s="1537" t="s">
        <v>1053</v>
      </c>
      <c r="F83" s="1537"/>
      <c r="G83" s="1297">
        <f t="shared" si="3"/>
        <v>0.5167195767195768</v>
      </c>
      <c r="H83" s="1537" t="s">
        <v>1052</v>
      </c>
      <c r="I83" s="1537"/>
      <c r="J83" s="1317"/>
      <c r="K83" s="1317"/>
      <c r="L83" s="1318"/>
      <c r="M83" s="1317"/>
      <c r="N83" s="1274"/>
      <c r="T83" s="700"/>
      <c r="U83" s="700"/>
      <c r="V83" s="315"/>
      <c r="W83" s="700"/>
      <c r="X83" s="700"/>
      <c r="Y83" s="700"/>
      <c r="Z83" s="700"/>
      <c r="AA83" s="700"/>
      <c r="AB83" s="700"/>
      <c r="AC83" s="700"/>
      <c r="AD83" s="700"/>
      <c r="AE83" s="700"/>
      <c r="AF83" s="700"/>
      <c r="AG83" s="700"/>
      <c r="AH83" s="700"/>
      <c r="AI83" s="700"/>
      <c r="AJ83" s="700"/>
      <c r="AK83" s="700"/>
      <c r="AL83" s="700"/>
      <c r="AM83" s="700"/>
      <c r="AU83" s="1312"/>
    </row>
    <row r="84" spans="1:47" s="5" customFormat="1" ht="13.5" customHeight="1">
      <c r="A84" s="53"/>
      <c r="B84" s="8"/>
      <c r="C84" s="37"/>
      <c r="D84" s="37"/>
      <c r="E84" s="37"/>
      <c r="F84" s="37"/>
      <c r="G84" s="37"/>
      <c r="H84" s="37"/>
      <c r="I84" s="37"/>
      <c r="J84" s="37"/>
      <c r="K84" s="37"/>
      <c r="L84" s="119"/>
      <c r="M84" s="37"/>
      <c r="N84" s="662"/>
      <c r="T84" s="355"/>
      <c r="U84" s="355"/>
      <c r="V84" s="93"/>
      <c r="W84" s="355"/>
      <c r="X84" s="355"/>
      <c r="Y84" s="355"/>
      <c r="Z84" s="355"/>
      <c r="AA84" s="355"/>
      <c r="AB84" s="355"/>
      <c r="AC84" s="355"/>
      <c r="AD84" s="355"/>
      <c r="AE84" s="355"/>
      <c r="AF84" s="355"/>
      <c r="AG84" s="355"/>
      <c r="AH84" s="355"/>
      <c r="AI84" s="355"/>
      <c r="AJ84" s="355"/>
      <c r="AK84" s="355"/>
      <c r="AL84" s="355"/>
      <c r="AM84" s="355"/>
      <c r="AU84" s="293"/>
    </row>
    <row r="85" spans="1:47" s="5" customFormat="1" ht="13.5" customHeight="1">
      <c r="A85" s="1131" t="s">
        <v>1157</v>
      </c>
      <c r="B85" s="8"/>
      <c r="C85" s="37"/>
      <c r="D85" s="37"/>
      <c r="E85" s="37"/>
      <c r="F85" s="37"/>
      <c r="G85" s="37"/>
      <c r="H85" s="37"/>
      <c r="I85" s="37"/>
      <c r="J85" s="37"/>
      <c r="K85" s="37"/>
      <c r="L85" s="119"/>
      <c r="M85" s="37"/>
      <c r="N85" s="37"/>
      <c r="T85" s="355"/>
      <c r="U85" s="355"/>
      <c r="V85" s="93"/>
      <c r="W85" s="355"/>
      <c r="X85" s="355"/>
      <c r="Y85" s="355"/>
      <c r="Z85" s="355"/>
      <c r="AA85" s="355"/>
      <c r="AB85" s="355"/>
      <c r="AC85" s="355"/>
      <c r="AD85" s="355"/>
      <c r="AE85" s="355"/>
      <c r="AF85" s="355"/>
      <c r="AG85" s="355"/>
      <c r="AH85" s="355"/>
      <c r="AI85" s="355"/>
      <c r="AJ85" s="355"/>
      <c r="AK85" s="355"/>
      <c r="AL85" s="355"/>
      <c r="AM85" s="355"/>
      <c r="AU85" s="293"/>
    </row>
    <row r="86" spans="1:47" s="1139" customFormat="1" ht="13.5" customHeight="1">
      <c r="A86" s="1131"/>
      <c r="B86" s="8"/>
      <c r="C86" s="37"/>
      <c r="D86" s="37"/>
      <c r="E86" s="37"/>
      <c r="F86" s="37"/>
      <c r="G86" s="37"/>
      <c r="H86" s="37"/>
      <c r="I86" s="37"/>
      <c r="J86" s="37"/>
      <c r="K86" s="37"/>
      <c r="L86" s="119"/>
      <c r="M86" s="37"/>
      <c r="N86" s="37"/>
      <c r="T86" s="355"/>
      <c r="U86" s="355"/>
      <c r="V86" s="93"/>
      <c r="W86" s="355"/>
      <c r="X86" s="355"/>
      <c r="Y86" s="355"/>
      <c r="Z86" s="355"/>
      <c r="AA86" s="355"/>
      <c r="AB86" s="355"/>
      <c r="AC86" s="355"/>
      <c r="AD86" s="355"/>
      <c r="AE86" s="355"/>
      <c r="AF86" s="355"/>
      <c r="AG86" s="355"/>
      <c r="AH86" s="355"/>
      <c r="AI86" s="355"/>
      <c r="AJ86" s="355"/>
      <c r="AK86" s="355"/>
      <c r="AL86" s="355"/>
      <c r="AM86" s="355"/>
      <c r="AU86" s="293"/>
    </row>
    <row r="87" spans="1:47" s="5" customFormat="1" ht="13.5" customHeight="1">
      <c r="A87" s="53"/>
      <c r="B87" s="8"/>
      <c r="C87" s="37"/>
      <c r="D87" s="37"/>
      <c r="E87" s="37"/>
      <c r="F87" s="37"/>
      <c r="G87" s="37"/>
      <c r="H87" s="37"/>
      <c r="I87" s="37"/>
      <c r="J87" s="37"/>
      <c r="K87" s="37"/>
      <c r="L87" s="119"/>
      <c r="M87" s="37"/>
      <c r="N87" s="37"/>
      <c r="T87" s="355"/>
      <c r="U87" s="355"/>
      <c r="V87" s="93"/>
      <c r="W87" s="355"/>
      <c r="X87" s="355"/>
      <c r="Y87" s="355"/>
      <c r="Z87" s="355"/>
      <c r="AA87" s="355"/>
      <c r="AB87" s="355"/>
      <c r="AC87" s="355"/>
      <c r="AD87" s="355"/>
      <c r="AE87" s="355"/>
      <c r="AF87" s="355"/>
      <c r="AG87" s="355"/>
      <c r="AH87" s="355"/>
      <c r="AI87" s="355"/>
      <c r="AJ87" s="355"/>
      <c r="AK87" s="355"/>
      <c r="AL87" s="355"/>
      <c r="AM87" s="355"/>
      <c r="AU87" s="293"/>
    </row>
    <row r="88" spans="1:47" s="288" customFormat="1" ht="5.25" customHeight="1">
      <c r="A88" s="305"/>
      <c r="B88" s="304"/>
      <c r="C88" s="303"/>
      <c r="D88" s="303"/>
      <c r="E88" s="303"/>
      <c r="F88" s="303"/>
      <c r="G88" s="303"/>
      <c r="H88" s="303"/>
      <c r="I88" s="303"/>
      <c r="J88" s="303"/>
      <c r="K88" s="303"/>
      <c r="L88" s="295"/>
      <c r="M88" s="294"/>
      <c r="N88" s="294"/>
      <c r="T88" s="355"/>
      <c r="U88" s="355"/>
      <c r="V88" s="93"/>
      <c r="W88" s="355"/>
      <c r="X88" s="355"/>
      <c r="Y88" s="355"/>
      <c r="Z88" s="355"/>
      <c r="AA88" s="355"/>
      <c r="AB88" s="355"/>
      <c r="AC88" s="355"/>
      <c r="AD88" s="355"/>
      <c r="AE88" s="355"/>
      <c r="AF88" s="355"/>
      <c r="AG88" s="355"/>
      <c r="AH88" s="355"/>
      <c r="AI88" s="355"/>
      <c r="AJ88" s="355"/>
      <c r="AK88" s="355"/>
      <c r="AL88" s="355"/>
      <c r="AM88" s="355"/>
      <c r="AU88" s="293"/>
    </row>
    <row r="89" spans="1:47" s="288" customFormat="1" ht="13.5" customHeight="1">
      <c r="A89" s="53"/>
      <c r="B89" s="8"/>
      <c r="C89" s="37"/>
      <c r="D89" s="37"/>
      <c r="E89" s="37"/>
      <c r="F89" s="37"/>
      <c r="G89" s="37"/>
      <c r="H89" s="37"/>
      <c r="I89" s="37"/>
      <c r="J89" s="37"/>
      <c r="K89"/>
      <c r="L89" s="295"/>
      <c r="M89" s="294"/>
      <c r="N89" s="294"/>
      <c r="T89" s="355"/>
      <c r="U89" s="355"/>
      <c r="V89" s="93"/>
      <c r="W89" s="355"/>
      <c r="X89" s="355"/>
      <c r="Y89" s="355"/>
      <c r="Z89" s="355"/>
      <c r="AA89" s="355"/>
      <c r="AB89" s="355"/>
      <c r="AC89" s="355"/>
      <c r="AD89" s="355"/>
      <c r="AE89" s="355"/>
      <c r="AF89" s="355"/>
      <c r="AG89" s="355"/>
      <c r="AH89" s="355"/>
      <c r="AI89" s="355"/>
      <c r="AJ89" s="355"/>
      <c r="AK89" s="355"/>
      <c r="AL89" s="355"/>
      <c r="AM89" s="355"/>
    </row>
    <row r="90" spans="1:47" s="288" customFormat="1">
      <c r="A90" s="1546" t="s">
        <v>236</v>
      </c>
      <c r="B90" s="1546"/>
      <c r="C90" s="1546"/>
      <c r="D90" s="1546"/>
      <c r="E90" s="1546"/>
      <c r="F90" s="1546"/>
      <c r="G90" s="1546"/>
      <c r="H90" s="1546"/>
      <c r="I90" s="1546"/>
      <c r="J90" s="1546"/>
      <c r="K90"/>
      <c r="L90" s="295"/>
      <c r="M90" s="294"/>
      <c r="N90" s="294"/>
      <c r="T90" s="355"/>
      <c r="U90" s="355"/>
      <c r="V90" s="93"/>
      <c r="W90" s="355"/>
      <c r="X90" s="355"/>
      <c r="Y90" s="355"/>
      <c r="Z90" s="355"/>
      <c r="AA90" s="355"/>
      <c r="AB90" s="355"/>
      <c r="AC90" s="355"/>
      <c r="AD90" s="355"/>
      <c r="AE90" s="355"/>
      <c r="AF90" s="355"/>
      <c r="AG90" s="355"/>
      <c r="AH90" s="355"/>
      <c r="AI90" s="355"/>
      <c r="AJ90" s="355"/>
      <c r="AK90" s="355"/>
      <c r="AL90" s="355"/>
      <c r="AM90" s="355"/>
    </row>
    <row r="91" spans="1:47" s="288" customFormat="1">
      <c r="A91" s="298" t="s">
        <v>206</v>
      </c>
      <c r="B91" s="1548" t="s">
        <v>237</v>
      </c>
      <c r="C91" s="1549"/>
      <c r="D91" s="1547" t="s">
        <v>238</v>
      </c>
      <c r="E91" s="1547"/>
      <c r="F91" s="1548" t="s">
        <v>239</v>
      </c>
      <c r="G91" s="1549"/>
      <c r="H91" s="1535" t="s">
        <v>240</v>
      </c>
      <c r="I91" s="1541" t="s">
        <v>241</v>
      </c>
      <c r="J91" s="1541" t="s">
        <v>242</v>
      </c>
      <c r="K91"/>
      <c r="L91" s="295"/>
      <c r="M91" s="294"/>
      <c r="N91" s="294"/>
      <c r="T91" s="355"/>
      <c r="U91" s="355"/>
      <c r="V91" s="93"/>
      <c r="W91" s="355"/>
      <c r="X91" s="355"/>
      <c r="Y91" s="355"/>
      <c r="Z91" s="355"/>
      <c r="AA91" s="355"/>
      <c r="AB91" s="355"/>
      <c r="AC91" s="355"/>
      <c r="AD91" s="355"/>
      <c r="AE91" s="355"/>
      <c r="AF91" s="355"/>
      <c r="AG91" s="355"/>
      <c r="AH91" s="355"/>
      <c r="AI91" s="355"/>
      <c r="AJ91" s="355"/>
      <c r="AK91" s="355"/>
      <c r="AL91" s="355"/>
      <c r="AM91" s="355"/>
    </row>
    <row r="92" spans="1:47" s="288" customFormat="1">
      <c r="A92" s="297"/>
      <c r="B92" s="1535" t="s">
        <v>243</v>
      </c>
      <c r="C92" s="1533" t="s">
        <v>244</v>
      </c>
      <c r="D92" s="1535" t="s">
        <v>243</v>
      </c>
      <c r="E92" s="1533" t="s">
        <v>244</v>
      </c>
      <c r="F92" s="1535" t="s">
        <v>243</v>
      </c>
      <c r="G92" s="1533" t="s">
        <v>244</v>
      </c>
      <c r="H92" s="1535"/>
      <c r="I92" s="1541"/>
      <c r="J92" s="1541"/>
      <c r="K92"/>
      <c r="L92" s="295"/>
      <c r="M92" s="294"/>
      <c r="N92" s="294"/>
      <c r="T92" s="355"/>
      <c r="U92" s="355"/>
      <c r="V92" s="93"/>
      <c r="W92" s="355"/>
      <c r="X92" s="355"/>
      <c r="Y92" s="355"/>
      <c r="Z92" s="355"/>
      <c r="AA92" s="355"/>
      <c r="AB92" s="355"/>
      <c r="AC92" s="355"/>
      <c r="AD92" s="355"/>
      <c r="AE92" s="355"/>
      <c r="AF92" s="355"/>
      <c r="AG92" s="355"/>
      <c r="AH92" s="355"/>
      <c r="AI92" s="355"/>
      <c r="AJ92" s="355"/>
      <c r="AK92" s="355"/>
      <c r="AL92" s="355"/>
      <c r="AM92" s="355"/>
    </row>
    <row r="93" spans="1:47" s="288" customFormat="1" ht="13.5" thickBot="1">
      <c r="A93" s="296" t="s">
        <v>207</v>
      </c>
      <c r="B93" s="1536"/>
      <c r="C93" s="1534"/>
      <c r="D93" s="1536"/>
      <c r="E93" s="1534"/>
      <c r="F93" s="1536"/>
      <c r="G93" s="1534"/>
      <c r="H93" s="1536"/>
      <c r="I93" s="1542"/>
      <c r="J93" s="1542"/>
      <c r="K93"/>
      <c r="L93" s="295"/>
      <c r="M93" s="294"/>
      <c r="N93" s="294"/>
      <c r="T93" s="355"/>
      <c r="U93" s="355"/>
      <c r="V93" s="93"/>
      <c r="W93" s="355"/>
      <c r="X93" s="355"/>
      <c r="Y93" s="355"/>
      <c r="Z93" s="355"/>
      <c r="AA93" s="355"/>
      <c r="AB93" s="355"/>
      <c r="AC93" s="355"/>
      <c r="AD93" s="355"/>
      <c r="AE93" s="355"/>
      <c r="AF93" s="355"/>
      <c r="AG93" s="355"/>
      <c r="AH93" s="355"/>
      <c r="AI93" s="355"/>
      <c r="AJ93" s="355"/>
      <c r="AK93" s="355"/>
      <c r="AL93" s="355"/>
      <c r="AM93" s="355"/>
    </row>
    <row r="94" spans="1:47" s="288" customFormat="1">
      <c r="A94" s="464" t="s">
        <v>1310</v>
      </c>
      <c r="B94" s="274">
        <v>10.4</v>
      </c>
      <c r="C94" s="398">
        <v>16.05</v>
      </c>
      <c r="D94" s="273" t="s">
        <v>385</v>
      </c>
      <c r="E94" s="270" t="s">
        <v>385</v>
      </c>
      <c r="F94" s="272" t="s">
        <v>385</v>
      </c>
      <c r="G94" s="271" t="s">
        <v>385</v>
      </c>
      <c r="H94" s="399">
        <v>3.24</v>
      </c>
      <c r="I94" s="400">
        <v>37003.479999999996</v>
      </c>
      <c r="J94" s="14">
        <v>29</v>
      </c>
      <c r="K94"/>
      <c r="L94" s="295"/>
      <c r="M94" s="294"/>
      <c r="N94" s="294"/>
      <c r="T94" s="355"/>
      <c r="U94" s="355"/>
      <c r="V94" s="93"/>
      <c r="W94" s="355"/>
      <c r="X94" s="355"/>
      <c r="Y94" s="355"/>
      <c r="Z94" s="355"/>
      <c r="AA94" s="355"/>
      <c r="AB94" s="355"/>
      <c r="AC94" s="355"/>
      <c r="AD94" s="355"/>
      <c r="AE94" s="355"/>
      <c r="AF94" s="355"/>
      <c r="AG94" s="355"/>
      <c r="AH94" s="355"/>
      <c r="AI94" s="355"/>
      <c r="AJ94" s="355"/>
      <c r="AK94" s="355"/>
      <c r="AL94" s="355"/>
      <c r="AM94" s="355"/>
    </row>
    <row r="95" spans="1:47" s="288" customFormat="1">
      <c r="A95" s="281" t="s">
        <v>246</v>
      </c>
      <c r="B95" s="280" t="s">
        <v>385</v>
      </c>
      <c r="C95" s="401">
        <v>15.12</v>
      </c>
      <c r="D95" s="279" t="s">
        <v>385</v>
      </c>
      <c r="E95" s="276" t="s">
        <v>385</v>
      </c>
      <c r="F95" s="278" t="s">
        <v>385</v>
      </c>
      <c r="G95" s="277" t="s">
        <v>385</v>
      </c>
      <c r="H95" s="402">
        <v>3.12</v>
      </c>
      <c r="I95" s="704" t="s">
        <v>385</v>
      </c>
      <c r="J95" s="275">
        <v>14</v>
      </c>
      <c r="K95"/>
      <c r="L95" s="295"/>
      <c r="M95" s="294"/>
      <c r="N95" s="294"/>
      <c r="T95" s="355"/>
      <c r="U95" s="355"/>
      <c r="V95" s="93"/>
      <c r="W95" s="355"/>
      <c r="X95" s="355"/>
      <c r="Y95" s="355"/>
      <c r="Z95" s="355"/>
      <c r="AA95" s="355"/>
      <c r="AB95" s="355"/>
      <c r="AC95" s="355"/>
      <c r="AD95" s="355"/>
      <c r="AE95" s="355"/>
      <c r="AF95" s="355"/>
      <c r="AG95" s="355"/>
      <c r="AH95" s="355"/>
      <c r="AI95" s="355"/>
      <c r="AJ95" s="355"/>
      <c r="AK95" s="355"/>
      <c r="AL95" s="355"/>
      <c r="AM95" s="355"/>
    </row>
    <row r="96" spans="1:47" s="290" customFormat="1" ht="12.95" customHeight="1">
      <c r="A96" s="93" t="s">
        <v>247</v>
      </c>
      <c r="B96" s="287">
        <v>10.4</v>
      </c>
      <c r="C96" s="404">
        <v>16.5</v>
      </c>
      <c r="D96" s="286" t="s">
        <v>385</v>
      </c>
      <c r="E96" s="283" t="s">
        <v>385</v>
      </c>
      <c r="F96" s="285" t="s">
        <v>385</v>
      </c>
      <c r="G96" s="284" t="s">
        <v>385</v>
      </c>
      <c r="H96" s="405">
        <v>3.29</v>
      </c>
      <c r="I96" s="91" t="s">
        <v>385</v>
      </c>
      <c r="J96" s="6">
        <v>15</v>
      </c>
      <c r="K96"/>
      <c r="L96" s="292"/>
      <c r="M96" s="291"/>
      <c r="N96" s="291"/>
      <c r="T96" s="355"/>
      <c r="U96" s="355"/>
      <c r="V96" s="93"/>
      <c r="W96" s="355"/>
      <c r="X96" s="355"/>
      <c r="Y96" s="355"/>
      <c r="Z96" s="355"/>
      <c r="AA96" s="355"/>
      <c r="AB96" s="355"/>
      <c r="AC96" s="355"/>
      <c r="AD96" s="355"/>
      <c r="AE96" s="355"/>
      <c r="AF96" s="355"/>
      <c r="AG96" s="355"/>
      <c r="AH96" s="355"/>
      <c r="AI96" s="355"/>
      <c r="AJ96" s="355"/>
      <c r="AK96" s="355"/>
      <c r="AL96" s="288"/>
      <c r="AM96" s="288"/>
    </row>
    <row r="97" spans="1:39" s="290" customFormat="1" ht="12.95" customHeight="1">
      <c r="A97" s="281" t="s">
        <v>248</v>
      </c>
      <c r="B97" s="280" t="s">
        <v>385</v>
      </c>
      <c r="C97" s="706" t="s">
        <v>385</v>
      </c>
      <c r="D97" s="279" t="s">
        <v>385</v>
      </c>
      <c r="E97" s="276" t="s">
        <v>385</v>
      </c>
      <c r="F97" s="278" t="s">
        <v>385</v>
      </c>
      <c r="G97" s="277" t="s">
        <v>385</v>
      </c>
      <c r="H97" s="402" t="s">
        <v>245</v>
      </c>
      <c r="I97" s="704" t="s">
        <v>385</v>
      </c>
      <c r="J97" s="275">
        <v>0</v>
      </c>
      <c r="K97"/>
      <c r="L97" s="292"/>
      <c r="M97" s="291"/>
      <c r="N97" s="357"/>
      <c r="T97" s="355"/>
      <c r="U97" s="355"/>
      <c r="V97" s="93"/>
      <c r="W97" s="1049"/>
      <c r="X97" s="1049"/>
      <c r="Y97" s="1049"/>
      <c r="Z97" s="1049"/>
      <c r="AA97" s="1049"/>
      <c r="AB97" s="1049"/>
      <c r="AC97" s="355"/>
      <c r="AD97" s="355"/>
      <c r="AE97" s="355"/>
      <c r="AF97" s="355"/>
      <c r="AG97" s="355"/>
      <c r="AH97" s="355"/>
      <c r="AI97" s="355"/>
      <c r="AJ97" s="355"/>
      <c r="AK97" s="355"/>
      <c r="AL97" s="5"/>
      <c r="AM97" s="5"/>
    </row>
    <row r="98" spans="1:39" s="290" customFormat="1" ht="12.95" customHeight="1">
      <c r="A98" s="464" t="s">
        <v>249</v>
      </c>
      <c r="B98" s="274" t="s">
        <v>250</v>
      </c>
      <c r="C98" s="398">
        <v>16.22</v>
      </c>
      <c r="D98" s="273" t="s">
        <v>385</v>
      </c>
      <c r="E98" s="399">
        <v>13.2</v>
      </c>
      <c r="F98" s="272" t="s">
        <v>385</v>
      </c>
      <c r="G98" s="271" t="s">
        <v>385</v>
      </c>
      <c r="H98" s="399">
        <v>3.21</v>
      </c>
      <c r="I98" s="705" t="s">
        <v>385</v>
      </c>
      <c r="J98" s="14">
        <v>707</v>
      </c>
      <c r="K98"/>
      <c r="L98" s="292"/>
      <c r="M98" s="291"/>
      <c r="N98" s="291"/>
      <c r="T98" s="355"/>
      <c r="U98" s="355"/>
      <c r="V98" s="93"/>
      <c r="W98" s="1049"/>
      <c r="X98" s="1049"/>
      <c r="Y98" s="1049"/>
      <c r="Z98" s="1049"/>
      <c r="AA98" s="1049"/>
      <c r="AB98" s="1049"/>
      <c r="AC98" s="355"/>
      <c r="AD98" s="355"/>
      <c r="AE98" s="355"/>
      <c r="AF98" s="355"/>
      <c r="AG98" s="355"/>
      <c r="AH98" s="355"/>
      <c r="AI98" s="355"/>
      <c r="AJ98" s="355"/>
      <c r="AK98" s="355"/>
      <c r="AL98" s="5"/>
      <c r="AM98" s="5"/>
    </row>
    <row r="99" spans="1:39" s="290" customFormat="1" ht="12.95" customHeight="1">
      <c r="A99" s="281" t="s">
        <v>246</v>
      </c>
      <c r="B99" s="280">
        <v>9.48</v>
      </c>
      <c r="C99" s="401">
        <v>15.15</v>
      </c>
      <c r="D99" s="279" t="s">
        <v>385</v>
      </c>
      <c r="E99" s="402">
        <v>12.55</v>
      </c>
      <c r="F99" s="278" t="s">
        <v>385</v>
      </c>
      <c r="G99" s="277" t="s">
        <v>385</v>
      </c>
      <c r="H99" s="402">
        <v>3.33</v>
      </c>
      <c r="I99" s="704" t="s">
        <v>385</v>
      </c>
      <c r="J99" s="275">
        <v>139</v>
      </c>
      <c r="K99"/>
      <c r="L99" s="292"/>
      <c r="M99" s="291"/>
      <c r="N99" s="291"/>
      <c r="T99"/>
      <c r="U99" s="355"/>
      <c r="V99" s="93"/>
      <c r="W99" s="1049"/>
      <c r="X99" s="1049"/>
      <c r="Y99" s="1049"/>
      <c r="Z99" s="1049"/>
      <c r="AA99" s="1049"/>
      <c r="AB99" s="1049"/>
      <c r="AC99" s="355"/>
      <c r="AD99" s="355"/>
      <c r="AE99" s="355"/>
      <c r="AF99" s="355"/>
      <c r="AG99" s="355"/>
      <c r="AH99" s="355"/>
      <c r="AI99" s="355"/>
      <c r="AJ99" s="355"/>
      <c r="AK99" s="355"/>
      <c r="AL99" s="5"/>
      <c r="AM99" s="5"/>
    </row>
    <row r="100" spans="1:39" s="290" customFormat="1" ht="12.95" customHeight="1">
      <c r="A100" s="93" t="s">
        <v>247</v>
      </c>
      <c r="B100" s="287">
        <v>9.5399999999999991</v>
      </c>
      <c r="C100" s="404">
        <v>16.53</v>
      </c>
      <c r="D100" s="286" t="s">
        <v>385</v>
      </c>
      <c r="E100" s="405">
        <v>13.34</v>
      </c>
      <c r="F100" s="285" t="s">
        <v>385</v>
      </c>
      <c r="G100" s="284" t="s">
        <v>385</v>
      </c>
      <c r="H100" s="405">
        <v>3.17</v>
      </c>
      <c r="I100" s="91" t="s">
        <v>385</v>
      </c>
      <c r="J100" s="6">
        <v>568</v>
      </c>
      <c r="K100"/>
      <c r="L100" s="292"/>
      <c r="M100" s="291"/>
      <c r="N100" s="291"/>
      <c r="T100"/>
      <c r="U100" s="355"/>
      <c r="V100" s="93"/>
      <c r="W100" s="1049"/>
      <c r="X100" s="1049"/>
      <c r="Y100" s="1049"/>
      <c r="Z100" s="1049"/>
      <c r="AA100" s="1049"/>
      <c r="AB100" s="1049"/>
      <c r="AC100" s="300"/>
      <c r="AD100" s="300"/>
      <c r="AE100" s="355"/>
      <c r="AF100" s="355"/>
      <c r="AG100" s="93"/>
      <c r="AH100" s="355"/>
      <c r="AI100" s="293"/>
      <c r="AJ100" s="355"/>
      <c r="AK100" s="355"/>
      <c r="AL100" s="5"/>
      <c r="AM100" s="5"/>
    </row>
    <row r="101" spans="1:39" s="290" customFormat="1" ht="12.95" customHeight="1">
      <c r="A101" s="281" t="s">
        <v>248</v>
      </c>
      <c r="B101" s="280" t="s">
        <v>385</v>
      </c>
      <c r="C101" s="706" t="s">
        <v>385</v>
      </c>
      <c r="D101" s="279" t="s">
        <v>385</v>
      </c>
      <c r="E101" s="402" t="s">
        <v>385</v>
      </c>
      <c r="F101" s="278" t="s">
        <v>385</v>
      </c>
      <c r="G101" s="277" t="s">
        <v>385</v>
      </c>
      <c r="H101" s="402" t="s">
        <v>385</v>
      </c>
      <c r="I101" s="704" t="s">
        <v>385</v>
      </c>
      <c r="J101" s="275">
        <v>0</v>
      </c>
      <c r="K101"/>
      <c r="L101" s="292"/>
      <c r="M101" s="291"/>
      <c r="N101" s="291"/>
      <c r="T101"/>
      <c r="U101" s="355"/>
      <c r="V101" s="45"/>
      <c r="W101" s="1049"/>
      <c r="X101" s="1049"/>
      <c r="Y101" s="1049"/>
      <c r="Z101" s="1049"/>
      <c r="AA101" s="1049"/>
      <c r="AB101" s="1049"/>
      <c r="AC101" s="307"/>
      <c r="AD101" s="307"/>
      <c r="AE101" s="355"/>
      <c r="AF101" s="355"/>
      <c r="AG101" s="45"/>
      <c r="AH101" s="355"/>
      <c r="AI101" s="293"/>
      <c r="AJ101" s="355"/>
      <c r="AK101" s="355"/>
      <c r="AL101" s="288"/>
      <c r="AM101" s="288"/>
    </row>
    <row r="102" spans="1:39" s="290" customFormat="1" ht="12.95" customHeight="1">
      <c r="A102" s="464" t="s">
        <v>251</v>
      </c>
      <c r="B102" s="274" t="s">
        <v>385</v>
      </c>
      <c r="C102" s="707" t="s">
        <v>250</v>
      </c>
      <c r="D102" s="273" t="s">
        <v>385</v>
      </c>
      <c r="E102" s="399" t="s">
        <v>250</v>
      </c>
      <c r="F102" s="272" t="s">
        <v>385</v>
      </c>
      <c r="G102" s="271" t="s">
        <v>250</v>
      </c>
      <c r="H102" s="399" t="s">
        <v>250</v>
      </c>
      <c r="I102" s="400">
        <v>35898.364285714284</v>
      </c>
      <c r="J102" s="14">
        <v>7</v>
      </c>
      <c r="K102"/>
      <c r="L102" s="292"/>
      <c r="M102" s="291"/>
      <c r="N102" s="1506"/>
      <c r="O102" s="1506"/>
      <c r="P102" s="1506"/>
      <c r="Q102" s="1506"/>
      <c r="R102" s="1506"/>
      <c r="S102" s="1506"/>
      <c r="T102" s="1506"/>
      <c r="U102" s="288"/>
      <c r="V102" s="93"/>
      <c r="W102" s="1049"/>
      <c r="X102" s="1049"/>
      <c r="Y102" s="1049"/>
      <c r="Z102" s="1049"/>
      <c r="AA102" s="1049"/>
      <c r="AB102" s="1049"/>
      <c r="AC102" s="300"/>
      <c r="AD102" s="300"/>
      <c r="AE102" s="355"/>
      <c r="AF102" s="355"/>
      <c r="AG102" s="93"/>
      <c r="AH102" s="355"/>
      <c r="AI102" s="299"/>
      <c r="AJ102" s="288"/>
      <c r="AK102" s="288"/>
      <c r="AL102" s="5"/>
      <c r="AM102" s="5"/>
    </row>
    <row r="103" spans="1:39" s="290" customFormat="1" ht="12.95" customHeight="1">
      <c r="A103" s="281" t="s">
        <v>246</v>
      </c>
      <c r="B103" s="280" t="s">
        <v>385</v>
      </c>
      <c r="C103" s="401">
        <v>15</v>
      </c>
      <c r="D103" s="279" t="s">
        <v>385</v>
      </c>
      <c r="E103" s="402">
        <v>12.5</v>
      </c>
      <c r="F103" s="278" t="s">
        <v>385</v>
      </c>
      <c r="G103" s="277">
        <v>7.36</v>
      </c>
      <c r="H103" s="402">
        <v>3.25</v>
      </c>
      <c r="I103" s="403">
        <v>37109.449999999997</v>
      </c>
      <c r="J103" s="275">
        <v>1</v>
      </c>
      <c r="K103"/>
      <c r="L103" s="292"/>
      <c r="M103" s="291"/>
      <c r="N103" s="291"/>
      <c r="T103"/>
      <c r="U103" s="5"/>
      <c r="V103" s="93"/>
      <c r="W103" s="1049"/>
      <c r="X103" s="1049"/>
      <c r="Y103" s="1049"/>
      <c r="Z103" s="1049"/>
      <c r="AA103" s="1049"/>
      <c r="AB103" s="1049"/>
      <c r="AC103" s="300"/>
      <c r="AD103" s="300"/>
      <c r="AE103" s="355"/>
      <c r="AF103" s="355"/>
      <c r="AG103" s="93"/>
      <c r="AH103" s="355"/>
      <c r="AI103" s="301"/>
      <c r="AJ103" s="5"/>
      <c r="AK103" s="5"/>
      <c r="AL103" s="5"/>
      <c r="AM103" s="5"/>
    </row>
    <row r="104" spans="1:39" s="290" customFormat="1" ht="12.95" customHeight="1">
      <c r="A104" s="93" t="s">
        <v>247</v>
      </c>
      <c r="B104" s="287" t="s">
        <v>385</v>
      </c>
      <c r="C104" s="404">
        <v>16.04</v>
      </c>
      <c r="D104" s="286" t="s">
        <v>385</v>
      </c>
      <c r="E104" s="405">
        <v>12.94</v>
      </c>
      <c r="F104" s="285" t="s">
        <v>385</v>
      </c>
      <c r="G104" s="284">
        <v>9.08</v>
      </c>
      <c r="H104" s="405">
        <v>3.08</v>
      </c>
      <c r="I104" s="406">
        <v>35307.96</v>
      </c>
      <c r="J104" s="6">
        <v>5</v>
      </c>
      <c r="K104"/>
      <c r="L104" s="292"/>
      <c r="M104" s="291"/>
      <c r="N104" s="291"/>
      <c r="T104"/>
      <c r="U104" s="5"/>
      <c r="V104" s="93"/>
      <c r="W104" s="1049"/>
      <c r="X104" s="1049"/>
      <c r="Y104" s="1049"/>
      <c r="Z104" s="1049"/>
      <c r="AA104" s="1049"/>
      <c r="AB104" s="1049"/>
      <c r="AC104" s="300"/>
      <c r="AD104" s="300"/>
      <c r="AE104" s="288"/>
      <c r="AF104" s="355"/>
      <c r="AG104" s="93"/>
      <c r="AH104" s="355"/>
      <c r="AI104" s="301"/>
      <c r="AJ104" s="5"/>
      <c r="AK104" s="5"/>
      <c r="AL104" s="288"/>
      <c r="AM104" s="288"/>
    </row>
    <row r="105" spans="1:39" s="290" customFormat="1">
      <c r="A105" s="281" t="s">
        <v>248</v>
      </c>
      <c r="B105" s="280" t="s">
        <v>385</v>
      </c>
      <c r="C105" s="401">
        <v>17.25</v>
      </c>
      <c r="D105" s="279" t="s">
        <v>385</v>
      </c>
      <c r="E105" s="402">
        <v>12.5</v>
      </c>
      <c r="F105" s="278" t="s">
        <v>385</v>
      </c>
      <c r="G105" s="277">
        <v>9.1</v>
      </c>
      <c r="H105" s="402">
        <v>3.3</v>
      </c>
      <c r="I105" s="403">
        <v>37639.299999999996</v>
      </c>
      <c r="J105" s="275">
        <v>1</v>
      </c>
      <c r="K105"/>
      <c r="L105" s="292"/>
      <c r="M105" s="291"/>
      <c r="N105" s="291"/>
      <c r="T105"/>
      <c r="U105" s="5"/>
      <c r="V105" s="93"/>
      <c r="W105" s="1049"/>
      <c r="X105" s="1049"/>
      <c r="Y105" s="1049"/>
      <c r="Z105" s="1049"/>
      <c r="AA105" s="1049"/>
      <c r="AB105" s="1049"/>
      <c r="AC105" s="300"/>
      <c r="AD105" s="300"/>
      <c r="AE105" s="5"/>
      <c r="AF105" s="293"/>
      <c r="AG105" s="93"/>
      <c r="AH105" s="293"/>
      <c r="AI105" s="301"/>
      <c r="AJ105" s="5"/>
      <c r="AK105" s="5"/>
      <c r="AL105" s="288"/>
      <c r="AM105" s="288"/>
    </row>
    <row r="106" spans="1:39" s="5" customFormat="1">
      <c r="A106" s="464" t="s">
        <v>1311</v>
      </c>
      <c r="B106" s="274" t="s">
        <v>250</v>
      </c>
      <c r="C106" s="707" t="s">
        <v>250</v>
      </c>
      <c r="D106" s="273" t="s">
        <v>385</v>
      </c>
      <c r="E106" s="399" t="s">
        <v>250</v>
      </c>
      <c r="F106" s="272" t="s">
        <v>385</v>
      </c>
      <c r="G106" s="271" t="s">
        <v>250</v>
      </c>
      <c r="H106" s="399" t="s">
        <v>250</v>
      </c>
      <c r="I106" s="400">
        <v>36534.981052631578</v>
      </c>
      <c r="J106" s="14">
        <v>57</v>
      </c>
      <c r="K106"/>
      <c r="L106" s="119"/>
      <c r="M106" s="37"/>
      <c r="N106" s="37"/>
      <c r="T106"/>
      <c r="V106" s="93"/>
      <c r="W106" s="1049"/>
      <c r="X106" s="1049"/>
      <c r="Y106" s="1049"/>
      <c r="Z106" s="1049"/>
      <c r="AA106" s="1049"/>
      <c r="AB106" s="1049"/>
      <c r="AC106" s="300"/>
      <c r="AD106" s="300"/>
      <c r="AF106" s="293"/>
      <c r="AG106" s="93"/>
      <c r="AH106" s="355"/>
      <c r="AI106" s="301"/>
      <c r="AL106" s="288"/>
      <c r="AM106" s="288"/>
    </row>
    <row r="107" spans="1:39" s="5" customFormat="1">
      <c r="A107" s="281" t="s">
        <v>246</v>
      </c>
      <c r="B107" s="280">
        <v>9.93</v>
      </c>
      <c r="C107" s="401">
        <v>15.17</v>
      </c>
      <c r="D107" s="279" t="s">
        <v>385</v>
      </c>
      <c r="E107" s="402">
        <v>12.52</v>
      </c>
      <c r="F107" s="278" t="s">
        <v>385</v>
      </c>
      <c r="G107" s="277">
        <v>8.7100000000000009</v>
      </c>
      <c r="H107" s="402">
        <v>3.13</v>
      </c>
      <c r="I107" s="403">
        <v>35837.81</v>
      </c>
      <c r="J107" s="275">
        <v>22</v>
      </c>
      <c r="K107"/>
      <c r="L107" s="119"/>
      <c r="M107" s="37"/>
      <c r="N107" s="37"/>
      <c r="T107"/>
      <c r="U107" s="288"/>
      <c r="V107" s="93"/>
      <c r="W107" s="1049"/>
      <c r="X107" s="1049"/>
      <c r="Y107" s="1049"/>
      <c r="Z107" s="1049"/>
      <c r="AA107" s="1049"/>
      <c r="AB107" s="1049"/>
      <c r="AC107" s="300"/>
      <c r="AD107" s="300"/>
      <c r="AF107" s="293"/>
      <c r="AG107" s="93"/>
      <c r="AH107" s="355"/>
      <c r="AI107" s="299"/>
      <c r="AJ107" s="288"/>
      <c r="AK107" s="288"/>
      <c r="AL107" s="288"/>
      <c r="AM107" s="288"/>
    </row>
    <row r="108" spans="1:39" s="5" customFormat="1">
      <c r="A108" s="93" t="s">
        <v>247</v>
      </c>
      <c r="B108" s="287">
        <v>9.08</v>
      </c>
      <c r="C108" s="404">
        <v>16.079999999999998</v>
      </c>
      <c r="D108" s="286" t="s">
        <v>385</v>
      </c>
      <c r="E108" s="405">
        <v>12.85</v>
      </c>
      <c r="F108" s="285" t="s">
        <v>385</v>
      </c>
      <c r="G108" s="284">
        <v>8.98</v>
      </c>
      <c r="H108" s="405">
        <v>3.06</v>
      </c>
      <c r="I108" s="406">
        <v>35096.019999999997</v>
      </c>
      <c r="J108" s="6">
        <v>15</v>
      </c>
      <c r="K108"/>
      <c r="L108" s="119"/>
      <c r="M108" s="37"/>
      <c r="N108" s="37"/>
      <c r="T108"/>
      <c r="V108" s="302"/>
      <c r="W108" s="1049"/>
      <c r="X108" s="1049"/>
      <c r="Y108" s="1049"/>
      <c r="Z108" s="1049"/>
      <c r="AA108" s="1049"/>
      <c r="AB108" s="1049"/>
      <c r="AC108" s="300"/>
      <c r="AD108" s="300"/>
      <c r="AF108" s="293"/>
      <c r="AG108" s="93"/>
      <c r="AH108" s="355"/>
      <c r="AI108" s="301"/>
      <c r="AL108" s="288"/>
      <c r="AM108" s="288"/>
    </row>
    <row r="109" spans="1:39" s="5" customFormat="1">
      <c r="A109" s="281" t="s">
        <v>248</v>
      </c>
      <c r="B109" s="280">
        <v>9.6300000000000008</v>
      </c>
      <c r="C109" s="401">
        <v>18.34</v>
      </c>
      <c r="D109" s="279" t="s">
        <v>385</v>
      </c>
      <c r="E109" s="402">
        <v>16.079999999999998</v>
      </c>
      <c r="F109" s="278" t="s">
        <v>385</v>
      </c>
      <c r="G109" s="277">
        <v>9.56</v>
      </c>
      <c r="H109" s="402">
        <v>3.37</v>
      </c>
      <c r="I109" s="403">
        <v>38381.089999999997</v>
      </c>
      <c r="J109" s="275">
        <v>20</v>
      </c>
      <c r="K109"/>
      <c r="L109" s="119"/>
      <c r="M109" s="37"/>
      <c r="N109" s="37"/>
      <c r="V109" s="93"/>
      <c r="W109" s="1049"/>
      <c r="X109" s="1049"/>
      <c r="Y109" s="1049"/>
      <c r="Z109" s="1049"/>
      <c r="AA109" s="1049"/>
      <c r="AB109" s="1049"/>
      <c r="AC109" s="300"/>
      <c r="AD109" s="300"/>
      <c r="AE109" s="288"/>
      <c r="AF109" s="293"/>
      <c r="AG109" s="93"/>
      <c r="AH109" s="355"/>
      <c r="AI109" s="301"/>
      <c r="AL109" s="288"/>
      <c r="AM109" s="288"/>
    </row>
    <row r="110" spans="1:39" s="5" customFormat="1" ht="25.5">
      <c r="A110" s="464" t="s">
        <v>252</v>
      </c>
      <c r="B110" s="274" t="s">
        <v>250</v>
      </c>
      <c r="C110" s="707" t="s">
        <v>250</v>
      </c>
      <c r="D110" s="273" t="s">
        <v>385</v>
      </c>
      <c r="E110" s="399" t="s">
        <v>250</v>
      </c>
      <c r="F110" s="272" t="s">
        <v>385</v>
      </c>
      <c r="G110" s="271" t="s">
        <v>250</v>
      </c>
      <c r="H110" s="399" t="s">
        <v>250</v>
      </c>
      <c r="I110" s="400">
        <v>34954.726666666662</v>
      </c>
      <c r="J110" s="14">
        <v>12</v>
      </c>
      <c r="K110"/>
      <c r="L110" s="119"/>
      <c r="M110" s="37"/>
      <c r="N110" s="37"/>
      <c r="T110" s="288"/>
      <c r="U110" s="288"/>
      <c r="V110" s="93"/>
      <c r="W110" s="1049"/>
      <c r="X110" s="1049"/>
      <c r="Y110" s="1049"/>
      <c r="Z110" s="1049"/>
      <c r="AA110" s="1049"/>
      <c r="AB110" s="1049"/>
      <c r="AC110" s="300"/>
      <c r="AD110" s="300"/>
      <c r="AF110" s="293"/>
      <c r="AG110" s="93"/>
      <c r="AH110" s="355"/>
      <c r="AI110" s="299"/>
      <c r="AJ110" s="288"/>
      <c r="AK110" s="288"/>
      <c r="AL110" s="288"/>
      <c r="AM110" s="288"/>
    </row>
    <row r="111" spans="1:39" s="5" customFormat="1">
      <c r="A111" s="281" t="s">
        <v>246</v>
      </c>
      <c r="B111" s="280">
        <v>10</v>
      </c>
      <c r="C111" s="706">
        <v>15.17</v>
      </c>
      <c r="D111" s="279" t="s">
        <v>385</v>
      </c>
      <c r="E111" s="402">
        <v>12.75</v>
      </c>
      <c r="F111" s="278" t="s">
        <v>385</v>
      </c>
      <c r="G111" s="277">
        <v>8.8699999999999992</v>
      </c>
      <c r="H111" s="402">
        <v>3.05</v>
      </c>
      <c r="I111" s="403">
        <v>34990.049999999996</v>
      </c>
      <c r="J111" s="275">
        <v>4</v>
      </c>
      <c r="K111"/>
      <c r="L111" s="119"/>
      <c r="M111" s="37"/>
      <c r="N111" s="37"/>
      <c r="T111" s="288"/>
      <c r="U111" s="355"/>
      <c r="V111" s="93"/>
      <c r="W111" s="1049"/>
      <c r="X111" s="1049"/>
      <c r="Y111" s="1049"/>
      <c r="Z111" s="1049"/>
      <c r="AA111" s="1049"/>
      <c r="AB111" s="1049"/>
      <c r="AC111" s="293"/>
      <c r="AD111" s="293"/>
      <c r="AE111" s="293"/>
      <c r="AF111" s="293"/>
      <c r="AG111" s="288"/>
      <c r="AH111" s="355"/>
      <c r="AI111" s="288"/>
      <c r="AJ111" s="288"/>
      <c r="AK111" s="288"/>
      <c r="AL111" s="290"/>
      <c r="AM111" s="290"/>
    </row>
    <row r="112" spans="1:39" s="5" customFormat="1">
      <c r="A112" s="93" t="s">
        <v>247</v>
      </c>
      <c r="B112" s="287">
        <v>9.25</v>
      </c>
      <c r="C112" s="404">
        <v>16.11</v>
      </c>
      <c r="D112" s="286" t="s">
        <v>385</v>
      </c>
      <c r="E112" s="405">
        <v>12.63</v>
      </c>
      <c r="F112" s="285" t="s">
        <v>385</v>
      </c>
      <c r="G112" s="284">
        <v>9.06</v>
      </c>
      <c r="H112" s="405">
        <v>2.96</v>
      </c>
      <c r="I112" s="406">
        <v>34036.32</v>
      </c>
      <c r="J112" s="6">
        <v>4</v>
      </c>
      <c r="K112"/>
      <c r="L112" s="119"/>
      <c r="M112" s="37"/>
      <c r="N112" s="37"/>
      <c r="T112" s="288"/>
      <c r="U112" s="355"/>
      <c r="V112" s="93"/>
      <c r="W112" s="1049"/>
      <c r="X112" s="1049"/>
      <c r="Y112" s="1049"/>
      <c r="Z112" s="1049"/>
      <c r="AA112" s="1049"/>
      <c r="AB112" s="1049"/>
      <c r="AC112" s="293"/>
      <c r="AD112" s="288"/>
      <c r="AE112" s="355"/>
      <c r="AF112" s="288"/>
      <c r="AG112" s="288"/>
      <c r="AH112" s="288"/>
      <c r="AI112" s="288"/>
      <c r="AJ112" s="288"/>
      <c r="AK112" s="288"/>
      <c r="AL112" s="290"/>
      <c r="AM112" s="290"/>
    </row>
    <row r="113" spans="1:39" s="12" customFormat="1" ht="15">
      <c r="A113" s="281" t="s">
        <v>248</v>
      </c>
      <c r="B113" s="280">
        <v>7</v>
      </c>
      <c r="C113" s="401">
        <v>18.27</v>
      </c>
      <c r="D113" s="279" t="s">
        <v>385</v>
      </c>
      <c r="E113" s="402">
        <v>15.7</v>
      </c>
      <c r="F113" s="278" t="s">
        <v>385</v>
      </c>
      <c r="G113" s="277">
        <v>9.6300000000000008</v>
      </c>
      <c r="H113" s="402">
        <v>3.13</v>
      </c>
      <c r="I113" s="403">
        <v>35837.81</v>
      </c>
      <c r="J113" s="275">
        <v>4</v>
      </c>
      <c r="K113"/>
      <c r="L113" s="126"/>
      <c r="M113" s="41"/>
      <c r="N113" s="92"/>
      <c r="O113" s="355"/>
      <c r="P113" s="355"/>
      <c r="Q113" s="355"/>
      <c r="R113" s="355"/>
      <c r="S113" s="355"/>
      <c r="T113" s="288"/>
      <c r="U113" s="355"/>
      <c r="V113" s="93"/>
      <c r="W113" s="1049"/>
      <c r="X113" s="1049"/>
      <c r="Y113" s="1049"/>
      <c r="Z113" s="1049"/>
      <c r="AA113" s="1049"/>
      <c r="AB113" s="1049"/>
      <c r="AC113" s="293"/>
      <c r="AD113" s="288"/>
      <c r="AE113" s="355"/>
      <c r="AF113" s="288"/>
      <c r="AG113" s="288"/>
      <c r="AH113" s="288"/>
      <c r="AI113" s="288"/>
      <c r="AJ113" s="288"/>
      <c r="AK113" s="288"/>
      <c r="AL113" s="290"/>
      <c r="AM113" s="290"/>
    </row>
    <row r="114" spans="1:39" s="12" customFormat="1" ht="12.75" customHeight="1">
      <c r="A114" s="464" t="s">
        <v>253</v>
      </c>
      <c r="B114" s="274">
        <v>8.73</v>
      </c>
      <c r="C114" s="398">
        <v>22.94</v>
      </c>
      <c r="D114" s="273" t="s">
        <v>385</v>
      </c>
      <c r="E114" s="399">
        <v>12.78</v>
      </c>
      <c r="F114" s="272" t="s">
        <v>385</v>
      </c>
      <c r="G114" s="271">
        <v>11.12</v>
      </c>
      <c r="H114" s="399">
        <v>1.19</v>
      </c>
      <c r="I114" s="400">
        <v>15279.630000000001</v>
      </c>
      <c r="J114" s="14">
        <v>20</v>
      </c>
      <c r="K114"/>
      <c r="L114" s="129"/>
      <c r="M114" s="93"/>
      <c r="N114" s="93"/>
      <c r="O114" s="355"/>
      <c r="P114" s="355"/>
      <c r="Q114" s="355"/>
      <c r="R114" s="355"/>
      <c r="S114" s="355"/>
      <c r="T114" s="288"/>
      <c r="U114" s="355"/>
      <c r="V114" s="93"/>
      <c r="W114" s="1049"/>
      <c r="X114" s="1049"/>
      <c r="Y114" s="1049"/>
      <c r="Z114" s="1049"/>
      <c r="AA114" s="1049"/>
      <c r="AB114" s="1049"/>
      <c r="AC114" s="293"/>
      <c r="AD114" s="288"/>
      <c r="AE114" s="355"/>
      <c r="AF114" s="288"/>
      <c r="AG114" s="288"/>
      <c r="AH114" s="288"/>
      <c r="AI114" s="288"/>
      <c r="AJ114" s="288"/>
      <c r="AK114" s="288"/>
      <c r="AL114" s="290"/>
      <c r="AM114" s="290"/>
    </row>
    <row r="115" spans="1:39" s="12" customFormat="1" ht="12.75" customHeight="1">
      <c r="A115" s="93"/>
      <c r="B115" s="463"/>
      <c r="C115" s="268"/>
      <c r="D115" s="268"/>
      <c r="E115" s="266"/>
      <c r="F115" s="267"/>
      <c r="G115" s="267"/>
      <c r="H115" s="266"/>
      <c r="I115" s="266"/>
      <c r="J115" s="6"/>
      <c r="K115" s="6"/>
      <c r="L115" s="130"/>
      <c r="M115" s="94"/>
      <c r="N115" s="92"/>
      <c r="O115" s="355"/>
      <c r="P115" s="355"/>
      <c r="Q115" s="355"/>
      <c r="R115" s="355"/>
      <c r="S115" s="355"/>
      <c r="T115" s="288"/>
      <c r="U115" s="355"/>
      <c r="V115" s="93"/>
      <c r="W115" s="1049"/>
      <c r="X115" s="1049"/>
      <c r="Y115" s="1049"/>
      <c r="Z115" s="1049"/>
      <c r="AA115" s="1049"/>
      <c r="AB115" s="1049"/>
      <c r="AC115" s="293"/>
      <c r="AD115" s="288"/>
      <c r="AE115" s="355"/>
      <c r="AF115" s="288"/>
      <c r="AG115" s="288"/>
      <c r="AH115" s="288"/>
      <c r="AI115" s="288"/>
      <c r="AJ115" s="288"/>
      <c r="AK115" s="288"/>
      <c r="AL115" s="290"/>
      <c r="AM115" s="290"/>
    </row>
    <row r="116" spans="1:39" s="12" customFormat="1" ht="12.75" customHeight="1">
      <c r="A116" s="269" t="s">
        <v>146</v>
      </c>
      <c r="B116" s="463"/>
      <c r="C116" s="268"/>
      <c r="D116" s="268"/>
      <c r="E116" s="266"/>
      <c r="F116" s="267"/>
      <c r="G116" s="267"/>
      <c r="H116" s="266"/>
      <c r="I116" s="266"/>
      <c r="J116" s="6"/>
      <c r="K116" s="6"/>
      <c r="L116" s="130"/>
      <c r="M116" s="94"/>
      <c r="N116" s="720"/>
      <c r="O116" s="720"/>
      <c r="P116" s="720"/>
      <c r="Q116" s="720"/>
      <c r="R116" s="720"/>
      <c r="S116" s="720"/>
      <c r="T116" s="720"/>
      <c r="U116" s="355"/>
      <c r="V116" s="93"/>
      <c r="W116" s="1049"/>
      <c r="X116" s="1049"/>
      <c r="Y116" s="1049"/>
      <c r="Z116" s="1049"/>
      <c r="AA116" s="1049"/>
      <c r="AB116" s="1049"/>
      <c r="AC116" s="293"/>
      <c r="AD116" s="288"/>
      <c r="AE116" s="355"/>
      <c r="AF116" s="288"/>
      <c r="AG116" s="288"/>
      <c r="AH116" s="288"/>
      <c r="AI116" s="288"/>
      <c r="AJ116" s="288"/>
      <c r="AK116" s="288"/>
      <c r="AL116" s="290"/>
      <c r="AM116" s="290"/>
    </row>
    <row r="117" spans="1:39" s="261" customFormat="1">
      <c r="A117" s="1276" t="s">
        <v>1312</v>
      </c>
      <c r="B117" s="1261"/>
      <c r="C117" s="51"/>
      <c r="D117" s="51"/>
      <c r="E117" s="51"/>
      <c r="F117" s="51"/>
      <c r="G117" s="51"/>
      <c r="H117" s="51"/>
      <c r="I117" s="51"/>
      <c r="J117" s="51"/>
      <c r="K117" s="51"/>
      <c r="L117" s="265"/>
      <c r="M117" s="264"/>
      <c r="N117" s="263"/>
      <c r="T117" s="290"/>
      <c r="U117" s="198"/>
      <c r="V117" s="355"/>
      <c r="W117" s="1049"/>
      <c r="X117" s="1049"/>
      <c r="Y117" s="1049"/>
      <c r="Z117" s="1049"/>
      <c r="AA117" s="1049"/>
      <c r="AB117" s="1049"/>
      <c r="AC117" s="293"/>
      <c r="AD117" s="290"/>
      <c r="AE117" s="198"/>
      <c r="AF117" s="290"/>
      <c r="AG117" s="290"/>
      <c r="AH117" s="290"/>
      <c r="AI117" s="290"/>
      <c r="AJ117" s="290"/>
      <c r="AK117" s="290"/>
      <c r="AL117" s="290"/>
      <c r="AM117" s="290"/>
    </row>
    <row r="118" spans="1:39" s="258" customFormat="1">
      <c r="A118" s="53" t="s">
        <v>1207</v>
      </c>
      <c r="B118" s="53"/>
      <c r="C118" s="53"/>
      <c r="D118" s="53"/>
      <c r="E118" s="53"/>
      <c r="F118" s="53"/>
      <c r="G118" s="53"/>
      <c r="H118" s="53"/>
      <c r="I118" s="53"/>
      <c r="J118" s="53"/>
      <c r="K118" s="53"/>
      <c r="L118" s="253"/>
      <c r="M118" s="252"/>
      <c r="N118" s="252"/>
      <c r="T118" s="290"/>
      <c r="U118" s="198"/>
      <c r="V118" s="289"/>
      <c r="W118" s="1049"/>
      <c r="X118" s="1049"/>
      <c r="Y118" s="1049"/>
      <c r="Z118" s="1049"/>
      <c r="AA118" s="1049"/>
      <c r="AB118" s="1049"/>
      <c r="AC118" s="293"/>
      <c r="AD118" s="290"/>
      <c r="AE118" s="198"/>
      <c r="AF118" s="290"/>
      <c r="AG118" s="290"/>
      <c r="AH118" s="290"/>
      <c r="AI118" s="290"/>
      <c r="AJ118" s="290"/>
      <c r="AK118" s="290"/>
      <c r="AL118" s="290"/>
      <c r="AM118" s="290"/>
    </row>
    <row r="119" spans="1:39" s="258" customFormat="1">
      <c r="A119" s="53"/>
      <c r="B119" s="53"/>
      <c r="C119" s="53"/>
      <c r="D119" s="53"/>
      <c r="E119" s="53"/>
      <c r="F119" s="53"/>
      <c r="G119" s="5"/>
      <c r="H119" s="53"/>
      <c r="I119" s="53"/>
      <c r="J119" s="53"/>
      <c r="K119" s="53"/>
      <c r="L119" s="253"/>
      <c r="M119" s="252"/>
      <c r="N119" s="252"/>
      <c r="T119" s="290"/>
      <c r="U119" s="198"/>
      <c r="V119" s="355"/>
      <c r="W119" s="1049"/>
      <c r="X119" s="1049"/>
      <c r="Y119" s="1049"/>
      <c r="Z119" s="1049"/>
      <c r="AA119" s="1049"/>
      <c r="AB119" s="1049"/>
      <c r="AC119" s="293"/>
      <c r="AD119" s="290"/>
      <c r="AE119" s="198"/>
      <c r="AF119" s="290"/>
      <c r="AG119" s="290"/>
      <c r="AH119" s="290"/>
      <c r="AI119" s="290"/>
      <c r="AJ119" s="290"/>
      <c r="AK119" s="290"/>
      <c r="AL119" s="290"/>
      <c r="AM119" s="290"/>
    </row>
    <row r="120" spans="1:39" s="258" customFormat="1">
      <c r="A120" s="53"/>
      <c r="B120" s="53"/>
      <c r="C120" s="53"/>
      <c r="D120" s="53"/>
      <c r="E120" s="53"/>
      <c r="F120" s="53"/>
      <c r="G120" s="53"/>
      <c r="H120" s="53"/>
      <c r="I120" s="53"/>
      <c r="J120" s="53"/>
      <c r="K120" s="53"/>
      <c r="L120" s="253"/>
      <c r="M120" s="252"/>
      <c r="N120" s="252"/>
      <c r="T120" s="290"/>
      <c r="U120" s="198"/>
      <c r="V120" s="355"/>
      <c r="W120" s="1049"/>
      <c r="X120" s="1049"/>
      <c r="Y120" s="1049"/>
      <c r="Z120" s="1049"/>
      <c r="AA120" s="1049"/>
      <c r="AB120" s="1049"/>
      <c r="AC120" s="293"/>
      <c r="AD120" s="290"/>
      <c r="AE120" s="198"/>
      <c r="AF120" s="290"/>
      <c r="AG120" s="290"/>
      <c r="AH120" s="290"/>
      <c r="AI120" s="290"/>
      <c r="AJ120" s="290"/>
      <c r="AK120" s="290"/>
      <c r="AL120" s="5"/>
      <c r="AM120" s="5"/>
    </row>
    <row r="121" spans="1:39" s="258" customFormat="1">
      <c r="A121" s="1496" t="s">
        <v>254</v>
      </c>
      <c r="B121" s="1496"/>
      <c r="C121" s="1496"/>
      <c r="D121" s="1496"/>
      <c r="E121" s="1496"/>
      <c r="F121" s="37"/>
      <c r="G121" s="37"/>
      <c r="H121" s="37"/>
      <c r="I121" s="37"/>
      <c r="J121" s="37"/>
      <c r="K121" s="37"/>
      <c r="L121" s="253"/>
      <c r="M121" s="252"/>
      <c r="N121" s="1531"/>
      <c r="O121" s="1531"/>
      <c r="P121" s="1531"/>
      <c r="Q121" s="1531"/>
      <c r="R121" s="1531"/>
      <c r="S121" s="1531"/>
      <c r="T121" s="1531"/>
      <c r="U121" s="198"/>
      <c r="V121" s="355"/>
      <c r="W121" s="1049"/>
      <c r="X121" s="1049"/>
      <c r="Y121" s="1049"/>
      <c r="Z121" s="1049"/>
      <c r="AA121" s="1049"/>
      <c r="AB121" s="1049"/>
      <c r="AC121" s="198"/>
      <c r="AD121" s="198"/>
      <c r="AE121" s="198"/>
      <c r="AF121" s="290"/>
      <c r="AG121" s="290"/>
      <c r="AH121" s="290"/>
      <c r="AI121" s="290"/>
      <c r="AJ121" s="290"/>
      <c r="AK121" s="290"/>
      <c r="AL121" s="5"/>
      <c r="AM121" s="5"/>
    </row>
    <row r="122" spans="1:39" s="258" customFormat="1" ht="41.25" customHeight="1" thickBot="1">
      <c r="A122" s="95" t="s">
        <v>1206</v>
      </c>
      <c r="B122" s="1133" t="s">
        <v>255</v>
      </c>
      <c r="C122" s="1133" t="s">
        <v>256</v>
      </c>
      <c r="D122" s="1133" t="s">
        <v>257</v>
      </c>
      <c r="E122" s="1133" t="s">
        <v>258</v>
      </c>
      <c r="F122" s="137"/>
      <c r="G122" s="37"/>
      <c r="H122" s="259"/>
      <c r="I122" s="37"/>
      <c r="J122" s="37"/>
      <c r="K122" s="37"/>
      <c r="L122" s="253"/>
      <c r="M122" s="252"/>
      <c r="N122" s="252"/>
      <c r="T122" s="290"/>
      <c r="U122" s="198"/>
      <c r="V122" s="355"/>
      <c r="W122" s="1049"/>
      <c r="X122" s="1049"/>
      <c r="Y122" s="1049"/>
      <c r="Z122" s="1049"/>
      <c r="AA122" s="1049"/>
      <c r="AB122" s="1049"/>
      <c r="AC122" s="198"/>
      <c r="AD122" s="198"/>
      <c r="AE122" s="198"/>
      <c r="AF122" s="290"/>
      <c r="AG122" s="290"/>
      <c r="AH122" s="290"/>
      <c r="AI122" s="290"/>
      <c r="AJ122" s="290"/>
      <c r="AK122" s="290"/>
      <c r="AL122" s="5"/>
      <c r="AM122" s="5"/>
    </row>
    <row r="123" spans="1:39" s="258" customFormat="1">
      <c r="A123" s="71" t="s">
        <v>259</v>
      </c>
      <c r="B123" s="407">
        <v>14.24</v>
      </c>
      <c r="C123" s="84">
        <v>34.020000000000003</v>
      </c>
      <c r="D123" s="260">
        <v>1060.5</v>
      </c>
      <c r="E123" s="260">
        <v>237551.76</v>
      </c>
      <c r="F123" s="88"/>
      <c r="G123" s="45"/>
      <c r="H123" s="45"/>
      <c r="I123" s="45"/>
      <c r="J123" s="45"/>
      <c r="K123" s="45"/>
      <c r="L123" s="253"/>
      <c r="M123" s="252"/>
      <c r="N123" s="252"/>
      <c r="T123" s="290"/>
      <c r="U123" s="290"/>
      <c r="V123" s="355"/>
      <c r="W123" s="355"/>
      <c r="X123" s="355"/>
      <c r="Y123" s="355"/>
      <c r="Z123" s="355"/>
      <c r="AA123" s="355"/>
      <c r="AB123" s="290"/>
      <c r="AC123" s="290"/>
      <c r="AD123" s="290"/>
      <c r="AE123" s="290"/>
      <c r="AF123" s="290"/>
      <c r="AG123" s="290"/>
      <c r="AH123" s="290"/>
      <c r="AI123" s="290"/>
      <c r="AJ123" s="290"/>
      <c r="AK123" s="290"/>
      <c r="AL123" s="5"/>
      <c r="AM123" s="5"/>
    </row>
    <row r="124" spans="1:39" s="258" customFormat="1">
      <c r="A124" s="71" t="s">
        <v>221</v>
      </c>
      <c r="B124" s="407">
        <v>17.28</v>
      </c>
      <c r="C124" s="84">
        <v>41.03</v>
      </c>
      <c r="D124" s="646">
        <v>1266.5</v>
      </c>
      <c r="E124" s="646">
        <v>200107</v>
      </c>
      <c r="F124" s="88"/>
      <c r="G124" s="45"/>
      <c r="H124" s="45"/>
      <c r="I124" s="45"/>
      <c r="J124" s="45"/>
      <c r="K124" s="45"/>
      <c r="L124" s="253"/>
      <c r="M124" s="252"/>
      <c r="N124" s="252"/>
      <c r="T124" s="290"/>
      <c r="U124" s="290"/>
      <c r="V124" s="355"/>
      <c r="W124" s="355"/>
      <c r="X124" s="355"/>
      <c r="Y124" s="355"/>
      <c r="Z124" s="355"/>
      <c r="AA124" s="355"/>
      <c r="AB124" s="290"/>
      <c r="AC124" s="290"/>
      <c r="AD124" s="290"/>
      <c r="AE124" s="290"/>
      <c r="AF124" s="290"/>
      <c r="AG124" s="290"/>
      <c r="AH124" s="290"/>
      <c r="AI124" s="290"/>
      <c r="AJ124" s="290"/>
      <c r="AK124" s="290"/>
      <c r="AL124" s="5"/>
      <c r="AM124" s="5"/>
    </row>
    <row r="125" spans="1:39" s="258" customFormat="1">
      <c r="A125" s="73" t="s">
        <v>222</v>
      </c>
      <c r="B125" s="408">
        <v>6.88</v>
      </c>
      <c r="C125" s="81">
        <v>17.23</v>
      </c>
      <c r="D125" s="646">
        <v>567.34</v>
      </c>
      <c r="E125" s="646">
        <v>37444.76</v>
      </c>
      <c r="F125" s="88"/>
      <c r="G125" s="7"/>
      <c r="H125" s="7"/>
      <c r="I125" s="7"/>
      <c r="J125" s="7"/>
      <c r="K125" s="7"/>
      <c r="L125" s="253"/>
      <c r="M125" s="252"/>
      <c r="N125" s="252"/>
      <c r="T125" s="290"/>
      <c r="U125" s="290"/>
      <c r="V125" s="355"/>
      <c r="W125" s="355"/>
      <c r="X125" s="355"/>
      <c r="Y125" s="355"/>
      <c r="Z125" s="355"/>
      <c r="AA125" s="355"/>
      <c r="AB125" s="290"/>
      <c r="AC125" s="290"/>
      <c r="AD125" s="290"/>
      <c r="AE125" s="290"/>
      <c r="AF125" s="290"/>
      <c r="AG125" s="290"/>
      <c r="AH125" s="290"/>
      <c r="AI125" s="290"/>
      <c r="AJ125" s="290"/>
      <c r="AK125" s="290"/>
      <c r="AL125" s="5"/>
      <c r="AM125" s="5"/>
    </row>
    <row r="126" spans="1:39" s="258" customFormat="1">
      <c r="A126" s="73" t="s">
        <v>260</v>
      </c>
      <c r="B126" s="409" t="s">
        <v>385</v>
      </c>
      <c r="C126" s="85" t="s">
        <v>385</v>
      </c>
      <c r="D126" s="646">
        <v>180.74</v>
      </c>
      <c r="E126" s="646">
        <v>34159.49</v>
      </c>
      <c r="F126" s="88"/>
      <c r="G126" s="37"/>
      <c r="H126" s="37"/>
      <c r="I126" s="37"/>
      <c r="J126" s="37"/>
      <c r="K126" s="37"/>
      <c r="L126" s="253"/>
      <c r="M126" s="252"/>
      <c r="N126" s="252"/>
      <c r="T126" s="5"/>
      <c r="U126" s="5"/>
      <c r="V126" s="355"/>
      <c r="W126" s="355"/>
      <c r="X126" s="355"/>
      <c r="Y126" s="355"/>
      <c r="Z126" s="355"/>
      <c r="AA126" s="355"/>
      <c r="AB126" s="5"/>
      <c r="AC126" s="5"/>
      <c r="AD126" s="5"/>
      <c r="AE126" s="5"/>
      <c r="AF126" s="5"/>
      <c r="AG126" s="5"/>
      <c r="AH126" s="5"/>
      <c r="AI126" s="5"/>
      <c r="AJ126" s="5"/>
      <c r="AK126" s="5"/>
      <c r="AL126" s="5"/>
      <c r="AM126" s="5"/>
    </row>
    <row r="127" spans="1:39" s="258" customFormat="1" ht="15">
      <c r="A127" s="5"/>
      <c r="B127" s="8"/>
      <c r="C127" s="37"/>
      <c r="D127" s="37"/>
      <c r="E127" s="47"/>
      <c r="F127" s="41"/>
      <c r="G127" s="41"/>
      <c r="H127" s="41"/>
      <c r="I127" s="41"/>
      <c r="J127" s="41"/>
      <c r="K127" s="41"/>
      <c r="L127" s="253"/>
      <c r="M127" s="252"/>
      <c r="N127" s="252"/>
      <c r="T127" s="5"/>
      <c r="U127" s="5"/>
      <c r="V127" s="355"/>
      <c r="W127" s="355"/>
      <c r="X127" s="355"/>
      <c r="Y127" s="355"/>
      <c r="Z127" s="355"/>
      <c r="AA127" s="355"/>
      <c r="AB127" s="5"/>
      <c r="AC127" s="5"/>
      <c r="AD127" s="5"/>
      <c r="AE127" s="5"/>
      <c r="AF127" s="5"/>
      <c r="AG127" s="5"/>
      <c r="AH127" s="5"/>
      <c r="AI127" s="5"/>
      <c r="AJ127" s="5"/>
      <c r="AK127" s="5"/>
      <c r="AL127" s="355"/>
      <c r="AM127" s="355"/>
    </row>
    <row r="128" spans="1:39" s="258" customFormat="1" ht="13.5" customHeight="1">
      <c r="A128" s="96"/>
      <c r="B128" s="96"/>
      <c r="C128" s="96"/>
      <c r="D128" s="96"/>
      <c r="E128" s="96"/>
      <c r="F128" s="42"/>
      <c r="G128" s="42"/>
      <c r="H128" s="42"/>
      <c r="I128" s="42"/>
      <c r="J128" s="42"/>
      <c r="K128" s="42"/>
      <c r="L128" s="253"/>
      <c r="M128" s="252"/>
      <c r="N128" s="252"/>
      <c r="T128" s="5"/>
      <c r="U128" s="5"/>
      <c r="V128" s="289"/>
      <c r="W128" s="282"/>
      <c r="X128" s="282"/>
      <c r="Y128" s="282"/>
      <c r="Z128" s="288"/>
      <c r="AA128" s="288"/>
      <c r="AB128" s="5"/>
      <c r="AC128" s="5"/>
      <c r="AD128" s="5"/>
      <c r="AE128" s="5"/>
      <c r="AF128" s="5"/>
      <c r="AG128" s="5"/>
      <c r="AH128" s="5"/>
      <c r="AI128" s="5"/>
      <c r="AJ128" s="5"/>
      <c r="AK128" s="5"/>
      <c r="AL128" s="355"/>
      <c r="AM128" s="355"/>
    </row>
    <row r="129" spans="1:39" s="258" customFormat="1" ht="13.5" customHeight="1">
      <c r="A129" s="96"/>
      <c r="B129" s="96"/>
      <c r="C129" s="96"/>
      <c r="D129" s="96"/>
      <c r="E129" s="96"/>
      <c r="F129" s="42"/>
      <c r="G129" s="42"/>
      <c r="H129" s="42"/>
      <c r="I129" s="42"/>
      <c r="J129" s="42"/>
      <c r="K129" s="42"/>
      <c r="L129" s="253"/>
      <c r="M129" s="252"/>
      <c r="N129" s="252"/>
      <c r="T129" s="5"/>
      <c r="U129" s="5"/>
      <c r="V129" s="355"/>
      <c r="W129" s="282"/>
      <c r="X129" s="282"/>
      <c r="Y129" s="282"/>
      <c r="Z129" s="288"/>
      <c r="AA129" s="288"/>
      <c r="AB129" s="5"/>
      <c r="AC129" s="5"/>
      <c r="AD129" s="5"/>
      <c r="AE129" s="5"/>
      <c r="AF129" s="5"/>
      <c r="AG129" s="5"/>
      <c r="AH129" s="5"/>
      <c r="AI129" s="5"/>
      <c r="AJ129" s="5"/>
      <c r="AK129" s="5"/>
      <c r="AL129" s="355"/>
      <c r="AM129" s="355"/>
    </row>
    <row r="130" spans="1:39" s="355" customFormat="1" ht="29.25" customHeight="1">
      <c r="A130" s="1556" t="s">
        <v>1205</v>
      </c>
      <c r="B130" s="1556"/>
      <c r="C130" s="1556"/>
      <c r="D130" s="1556"/>
      <c r="E130" s="1556"/>
      <c r="F130" s="1556"/>
      <c r="G130" s="1556"/>
      <c r="H130" s="414"/>
      <c r="I130" s="414"/>
      <c r="J130" s="414"/>
      <c r="K130" s="414"/>
      <c r="L130" s="126"/>
      <c r="M130" s="41"/>
      <c r="N130" s="717"/>
      <c r="O130" s="717"/>
      <c r="P130" s="717"/>
      <c r="Q130" s="718"/>
      <c r="R130" s="719"/>
      <c r="S130" s="623"/>
      <c r="T130" s="713"/>
      <c r="U130" s="713"/>
      <c r="V130" s="714"/>
      <c r="W130" s="713"/>
      <c r="X130" s="713"/>
      <c r="Y130" s="713"/>
      <c r="Z130" s="258"/>
      <c r="AA130" s="258"/>
      <c r="AB130" s="258"/>
      <c r="AC130" s="258"/>
      <c r="AD130" s="258"/>
      <c r="AE130" s="258"/>
      <c r="AF130" s="258"/>
      <c r="AG130" s="258"/>
      <c r="AH130" s="258"/>
      <c r="AI130" s="258"/>
      <c r="AJ130" s="258"/>
      <c r="AK130" s="258"/>
      <c r="AL130" s="251"/>
      <c r="AM130" s="251"/>
    </row>
    <row r="131" spans="1:39" s="258" customFormat="1">
      <c r="A131" s="115"/>
      <c r="B131" s="1547" t="s">
        <v>261</v>
      </c>
      <c r="C131" s="1547"/>
      <c r="D131" s="1547"/>
      <c r="E131" s="1547"/>
      <c r="F131" s="1547"/>
      <c r="G131" s="37"/>
      <c r="H131" s="37"/>
      <c r="I131" s="37"/>
      <c r="J131" s="37"/>
      <c r="K131" s="37"/>
      <c r="L131" s="253"/>
      <c r="M131" s="252"/>
      <c r="N131" s="252"/>
      <c r="T131" s="355"/>
      <c r="U131" s="355"/>
      <c r="V131" s="355"/>
      <c r="W131" s="282"/>
      <c r="X131" s="282"/>
      <c r="Y131" s="355"/>
      <c r="Z131" s="355"/>
      <c r="AA131" s="355"/>
      <c r="AB131" s="355"/>
      <c r="AC131" s="355"/>
      <c r="AD131" s="355"/>
      <c r="AE131" s="355"/>
      <c r="AF131" s="355"/>
      <c r="AG131" s="355"/>
      <c r="AH131" s="355"/>
      <c r="AI131" s="355"/>
      <c r="AJ131" s="355"/>
      <c r="AK131" s="355"/>
    </row>
    <row r="132" spans="1:39" s="258" customFormat="1" ht="15" thickBot="1">
      <c r="A132" s="95" t="s">
        <v>262</v>
      </c>
      <c r="B132" s="460" t="s">
        <v>263</v>
      </c>
      <c r="C132" s="656" t="s">
        <v>225</v>
      </c>
      <c r="D132" s="656" t="s">
        <v>227</v>
      </c>
      <c r="E132" s="656" t="s">
        <v>220</v>
      </c>
      <c r="F132" s="656" t="s">
        <v>185</v>
      </c>
      <c r="G132" s="37"/>
      <c r="H132" s="259"/>
      <c r="I132" s="37"/>
      <c r="J132" s="37"/>
      <c r="K132" s="37"/>
      <c r="L132" s="253"/>
      <c r="M132" s="252"/>
      <c r="N132" s="252"/>
      <c r="T132" s="355"/>
      <c r="U132" s="355"/>
      <c r="V132" s="93"/>
      <c r="W132" s="355"/>
      <c r="X132" s="355"/>
      <c r="Y132" s="355"/>
      <c r="Z132" s="355"/>
      <c r="AA132" s="355"/>
      <c r="AB132" s="355"/>
      <c r="AC132" s="355"/>
      <c r="AD132" s="355"/>
      <c r="AE132" s="355"/>
      <c r="AF132" s="355"/>
      <c r="AG132" s="355"/>
      <c r="AH132" s="355"/>
      <c r="AI132" s="355"/>
      <c r="AJ132" s="355"/>
      <c r="AK132" s="355"/>
    </row>
    <row r="133" spans="1:39" s="258" customFormat="1">
      <c r="A133" t="s">
        <v>264</v>
      </c>
      <c r="B133" s="74">
        <v>4.5999999999999996</v>
      </c>
      <c r="C133" s="257">
        <v>4.6999999999999993</v>
      </c>
      <c r="D133" s="257">
        <v>4.7699999999999996</v>
      </c>
      <c r="E133" s="257">
        <v>4.08</v>
      </c>
      <c r="F133" s="257">
        <v>4.42</v>
      </c>
      <c r="G133" s="45"/>
      <c r="H133" s="45"/>
      <c r="I133" s="45"/>
      <c r="J133" s="45"/>
      <c r="K133" s="45"/>
      <c r="L133" s="253"/>
      <c r="M133" s="252"/>
      <c r="N133" s="252"/>
      <c r="T133" s="355"/>
      <c r="U133" s="355"/>
      <c r="V133" s="93"/>
      <c r="W133" s="355"/>
      <c r="X133" s="355"/>
      <c r="Y133" s="355"/>
      <c r="Z133" s="355"/>
      <c r="AA133" s="355"/>
      <c r="AB133" s="355"/>
      <c r="AC133" s="355"/>
      <c r="AD133" s="355"/>
      <c r="AE133" s="355"/>
      <c r="AF133" s="355"/>
      <c r="AG133" s="355"/>
      <c r="AH133" s="355"/>
      <c r="AI133" s="355"/>
      <c r="AJ133" s="355"/>
      <c r="AK133" s="355"/>
    </row>
    <row r="134" spans="1:39" s="258" customFormat="1">
      <c r="A134" t="s">
        <v>265</v>
      </c>
      <c r="B134" s="74">
        <v>4.5999999999999996</v>
      </c>
      <c r="C134" s="257">
        <v>4.6999999999999993</v>
      </c>
      <c r="D134" s="257">
        <v>4.7699999999999996</v>
      </c>
      <c r="E134" s="257">
        <v>4.08</v>
      </c>
      <c r="F134" s="257">
        <v>4.42</v>
      </c>
      <c r="G134" s="45"/>
      <c r="H134" s="45"/>
      <c r="I134" s="45"/>
      <c r="J134" s="45"/>
      <c r="K134" s="45"/>
      <c r="L134" s="253"/>
      <c r="M134" s="252"/>
      <c r="N134" s="659"/>
      <c r="O134" s="659"/>
      <c r="P134" s="659"/>
      <c r="Q134" s="659"/>
      <c r="R134" s="659"/>
      <c r="S134" s="659"/>
      <c r="T134" s="659"/>
      <c r="U134" s="355"/>
      <c r="V134" s="93"/>
      <c r="W134" s="355"/>
      <c r="X134" s="355"/>
      <c r="Y134" s="355"/>
      <c r="Z134" s="355"/>
      <c r="AA134" s="355"/>
      <c r="AB134" s="355"/>
      <c r="AC134" s="355"/>
      <c r="AD134" s="355"/>
      <c r="AE134" s="355"/>
      <c r="AF134" s="355"/>
      <c r="AG134" s="355"/>
      <c r="AH134" s="355"/>
      <c r="AI134" s="355"/>
      <c r="AJ134" s="355"/>
      <c r="AK134" s="355"/>
    </row>
    <row r="135" spans="1:39" s="258" customFormat="1">
      <c r="A135" t="s">
        <v>266</v>
      </c>
      <c r="B135" s="75">
        <v>4.7</v>
      </c>
      <c r="C135" s="257">
        <v>4.7699999999999996</v>
      </c>
      <c r="D135" s="257">
        <v>4.83</v>
      </c>
      <c r="E135" s="257">
        <v>4</v>
      </c>
      <c r="F135" s="257">
        <v>4.17</v>
      </c>
      <c r="G135" s="7"/>
      <c r="H135" s="7"/>
      <c r="I135" s="7"/>
      <c r="J135" s="7"/>
      <c r="K135" s="7"/>
      <c r="L135" s="253"/>
      <c r="M135" s="252"/>
      <c r="N135" s="252"/>
      <c r="T135" s="355"/>
      <c r="U135" s="355"/>
      <c r="V135" s="93"/>
      <c r="W135" s="355"/>
      <c r="X135" s="355"/>
      <c r="Y135" s="355"/>
      <c r="Z135" s="355"/>
      <c r="AA135" s="355"/>
      <c r="AB135" s="355"/>
      <c r="AC135" s="355"/>
      <c r="AD135" s="355"/>
      <c r="AE135" s="355"/>
      <c r="AF135" s="355"/>
      <c r="AG135" s="355"/>
      <c r="AH135" s="355"/>
      <c r="AI135" s="355"/>
      <c r="AJ135" s="355"/>
      <c r="AK135" s="355"/>
    </row>
    <row r="136" spans="1:39" s="258" customFormat="1">
      <c r="A136" t="s">
        <v>267</v>
      </c>
      <c r="B136" s="76">
        <v>4.0999999999999996</v>
      </c>
      <c r="C136" s="257">
        <v>4.0999999999999996</v>
      </c>
      <c r="D136" s="257">
        <v>4.2</v>
      </c>
      <c r="E136" s="257">
        <v>3.85</v>
      </c>
      <c r="F136" s="257">
        <v>4.42</v>
      </c>
      <c r="G136" s="37"/>
      <c r="H136" s="37"/>
      <c r="I136" s="37"/>
      <c r="J136" s="37"/>
      <c r="K136" s="37"/>
      <c r="L136" s="253"/>
      <c r="M136" s="252"/>
      <c r="N136" s="252"/>
      <c r="T136" s="261"/>
      <c r="U136" s="261"/>
      <c r="V136" s="262"/>
      <c r="W136" s="261"/>
      <c r="X136" s="261"/>
      <c r="Y136" s="261"/>
      <c r="Z136" s="261"/>
      <c r="AA136" s="261"/>
      <c r="AB136" s="261"/>
      <c r="AC136" s="261"/>
      <c r="AD136" s="261"/>
      <c r="AE136" s="261"/>
      <c r="AF136" s="261"/>
      <c r="AG136" s="261"/>
      <c r="AH136" s="261"/>
      <c r="AI136" s="261"/>
      <c r="AJ136" s="261"/>
      <c r="AK136" s="261"/>
    </row>
    <row r="137" spans="1:39" s="251" customFormat="1">
      <c r="A137" t="s">
        <v>268</v>
      </c>
      <c r="B137" s="76">
        <v>3.9</v>
      </c>
      <c r="C137" s="257">
        <v>3.87</v>
      </c>
      <c r="D137" s="257">
        <v>4.13</v>
      </c>
      <c r="E137" s="257">
        <v>3.54</v>
      </c>
      <c r="F137" s="257">
        <v>4.58</v>
      </c>
      <c r="G137" s="37"/>
      <c r="H137" s="37"/>
      <c r="I137" s="37"/>
      <c r="J137" s="37"/>
      <c r="K137" s="37"/>
      <c r="L137" s="253"/>
      <c r="M137" s="252"/>
      <c r="N137" s="252"/>
      <c r="T137" s="258"/>
      <c r="U137" s="258"/>
      <c r="V137" s="252"/>
      <c r="W137" s="258"/>
      <c r="X137" s="258"/>
      <c r="Y137" s="258"/>
      <c r="Z137" s="258"/>
      <c r="AA137" s="258"/>
      <c r="AB137" s="258"/>
      <c r="AC137" s="258"/>
      <c r="AD137" s="258"/>
      <c r="AE137" s="258"/>
      <c r="AF137" s="258"/>
      <c r="AG137" s="258"/>
      <c r="AH137" s="258"/>
      <c r="AI137" s="258"/>
      <c r="AJ137" s="258"/>
      <c r="AK137" s="258"/>
      <c r="AL137" s="258"/>
      <c r="AM137" s="258"/>
    </row>
    <row r="138" spans="1:39" s="251" customFormat="1">
      <c r="A138" t="s">
        <v>269</v>
      </c>
      <c r="B138" s="76">
        <v>4.4000000000000004</v>
      </c>
      <c r="C138" s="257">
        <v>4.4000000000000004</v>
      </c>
      <c r="D138" s="257">
        <v>4.5999999999999996</v>
      </c>
      <c r="E138" s="257">
        <v>4.08</v>
      </c>
      <c r="F138" s="257">
        <v>4.67</v>
      </c>
      <c r="G138" s="37"/>
      <c r="H138" s="37"/>
      <c r="I138" s="37"/>
      <c r="J138" s="37"/>
      <c r="K138" s="37"/>
      <c r="L138" s="253"/>
      <c r="M138" s="252"/>
      <c r="N138" s="252"/>
      <c r="T138" s="258"/>
      <c r="U138" s="258"/>
      <c r="V138" s="252"/>
      <c r="W138" s="258"/>
      <c r="X138" s="258"/>
      <c r="Y138" s="258"/>
      <c r="Z138" s="258"/>
      <c r="AA138" s="258"/>
      <c r="AB138" s="258"/>
      <c r="AC138" s="258"/>
      <c r="AD138" s="258"/>
      <c r="AE138" s="258"/>
      <c r="AF138" s="258"/>
      <c r="AG138" s="258"/>
      <c r="AH138" s="258"/>
      <c r="AI138" s="258"/>
      <c r="AJ138" s="258"/>
      <c r="AK138" s="258"/>
      <c r="AL138" s="258"/>
      <c r="AM138" s="258"/>
    </row>
    <row r="139" spans="1:39" s="251" customFormat="1">
      <c r="A139"/>
      <c r="B139" s="76"/>
      <c r="C139" s="257"/>
      <c r="D139" s="257"/>
      <c r="E139" s="257"/>
      <c r="F139" s="257"/>
      <c r="G139" s="37"/>
      <c r="H139" s="37"/>
      <c r="I139" s="37"/>
      <c r="J139" s="37"/>
      <c r="K139" s="37"/>
      <c r="L139" s="253"/>
      <c r="M139" s="252"/>
      <c r="N139" s="252"/>
      <c r="T139" s="258"/>
      <c r="U139" s="258"/>
      <c r="V139" s="252"/>
      <c r="W139" s="258"/>
      <c r="X139" s="258"/>
      <c r="Y139" s="258"/>
      <c r="Z139" s="258"/>
      <c r="AA139" s="258"/>
      <c r="AB139" s="258"/>
      <c r="AC139" s="258"/>
      <c r="AD139" s="258"/>
      <c r="AE139" s="258"/>
      <c r="AF139" s="258"/>
      <c r="AG139" s="258"/>
      <c r="AH139" s="258"/>
      <c r="AI139" s="258"/>
      <c r="AJ139" s="258"/>
      <c r="AK139" s="258"/>
      <c r="AL139" s="258"/>
      <c r="AM139" s="258"/>
    </row>
    <row r="140" spans="1:39" s="251" customFormat="1">
      <c r="A140" s="79" t="s">
        <v>270</v>
      </c>
      <c r="B140" s="76"/>
      <c r="C140" s="257"/>
      <c r="D140" s="257"/>
      <c r="E140" s="257"/>
      <c r="F140" s="257"/>
      <c r="G140" s="37"/>
      <c r="H140" s="37"/>
      <c r="I140" s="37"/>
      <c r="J140" s="37"/>
      <c r="K140" s="37"/>
      <c r="L140" s="253"/>
      <c r="M140" s="252"/>
      <c r="N140" s="252"/>
      <c r="T140" s="258"/>
      <c r="U140" s="258"/>
      <c r="V140" s="252"/>
      <c r="W140" s="258"/>
      <c r="X140" s="258"/>
      <c r="Y140" s="258"/>
      <c r="Z140" s="258"/>
      <c r="AA140" s="258"/>
      <c r="AB140" s="258"/>
      <c r="AC140" s="258"/>
      <c r="AD140" s="258"/>
      <c r="AE140" s="258"/>
      <c r="AF140" s="258"/>
      <c r="AG140" s="258"/>
      <c r="AH140" s="258"/>
      <c r="AI140" s="258"/>
      <c r="AJ140" s="258"/>
      <c r="AK140" s="258"/>
      <c r="AL140" s="258"/>
      <c r="AM140" s="258"/>
    </row>
    <row r="141" spans="1:39" s="251" customFormat="1">
      <c r="A141" s="1131" t="s">
        <v>1201</v>
      </c>
      <c r="B141" s="76"/>
      <c r="C141" s="85"/>
      <c r="D141" s="88"/>
      <c r="E141" s="84"/>
      <c r="F141" s="256"/>
      <c r="G141" s="37"/>
      <c r="H141" s="37"/>
      <c r="I141" s="37"/>
      <c r="J141" s="37"/>
      <c r="K141" s="37"/>
      <c r="L141" s="253"/>
      <c r="M141" s="252"/>
      <c r="N141" s="1531"/>
      <c r="O141" s="1531"/>
      <c r="P141" s="1531"/>
      <c r="Q141" s="1531"/>
      <c r="R141" s="1531"/>
      <c r="S141" s="1531"/>
      <c r="T141" s="1531"/>
      <c r="U141" s="258"/>
      <c r="V141" s="252"/>
      <c r="W141" s="258"/>
      <c r="X141" s="258"/>
      <c r="Y141" s="258"/>
      <c r="Z141" s="258"/>
      <c r="AA141" s="258"/>
      <c r="AB141" s="258"/>
      <c r="AC141" s="258"/>
      <c r="AD141" s="258"/>
      <c r="AE141" s="258"/>
      <c r="AF141" s="258"/>
      <c r="AG141" s="258"/>
      <c r="AH141" s="258"/>
      <c r="AI141" s="258"/>
      <c r="AJ141" s="258"/>
      <c r="AK141" s="258"/>
      <c r="AL141" s="258"/>
      <c r="AM141" s="258"/>
    </row>
    <row r="142" spans="1:39" s="251" customFormat="1" ht="13.5" customHeight="1">
      <c r="A142" s="96"/>
      <c r="B142" s="82"/>
      <c r="C142" s="85"/>
      <c r="D142" s="88"/>
      <c r="E142" s="84"/>
      <c r="F142" s="256"/>
      <c r="G142" s="37"/>
      <c r="H142" s="37"/>
      <c r="I142" s="37"/>
      <c r="J142" s="37"/>
      <c r="K142" s="37"/>
      <c r="L142" s="253"/>
      <c r="M142" s="252"/>
      <c r="N142" s="252"/>
      <c r="T142" s="258"/>
      <c r="U142" s="258"/>
      <c r="V142" s="252"/>
      <c r="W142" s="258"/>
      <c r="X142" s="258"/>
      <c r="Y142" s="258"/>
      <c r="Z142" s="258"/>
      <c r="AA142" s="258"/>
      <c r="AB142" s="258"/>
      <c r="AC142" s="258"/>
      <c r="AD142" s="258"/>
      <c r="AE142" s="258"/>
      <c r="AF142" s="258"/>
      <c r="AG142" s="258"/>
      <c r="AH142" s="258"/>
      <c r="AI142" s="258"/>
      <c r="AJ142" s="258"/>
      <c r="AK142" s="258"/>
      <c r="AL142" s="258"/>
      <c r="AM142" s="258"/>
    </row>
    <row r="143" spans="1:39" s="251" customFormat="1" ht="13.5" customHeight="1">
      <c r="A143" s="93"/>
      <c r="B143" s="8"/>
      <c r="C143" s="37"/>
      <c r="D143" s="37"/>
      <c r="E143" s="255"/>
      <c r="F143" s="254"/>
      <c r="G143" s="41"/>
      <c r="H143" s="41"/>
      <c r="I143" s="41"/>
      <c r="J143" s="41"/>
      <c r="K143" s="41"/>
      <c r="L143" s="253"/>
      <c r="M143" s="252"/>
      <c r="N143" s="252"/>
      <c r="T143" s="258"/>
      <c r="U143" s="258"/>
      <c r="V143" s="252"/>
      <c r="W143" s="258"/>
      <c r="X143" s="258"/>
      <c r="Y143" s="258"/>
      <c r="Z143" s="258"/>
      <c r="AA143" s="258"/>
      <c r="AB143" s="258"/>
      <c r="AC143" s="258"/>
      <c r="AD143" s="258"/>
      <c r="AE143" s="258"/>
      <c r="AF143" s="258"/>
      <c r="AG143" s="258"/>
      <c r="AH143" s="258"/>
      <c r="AI143" s="258"/>
      <c r="AJ143" s="258"/>
      <c r="AK143" s="258"/>
      <c r="AL143" s="258"/>
      <c r="AM143" s="258"/>
    </row>
    <row r="144" spans="1:39" s="355" customFormat="1" ht="29.25" customHeight="1">
      <c r="A144" s="1556" t="s">
        <v>1202</v>
      </c>
      <c r="B144" s="1556"/>
      <c r="C144" s="1556"/>
      <c r="D144" s="1556"/>
      <c r="E144" s="1556"/>
      <c r="F144" s="1556"/>
      <c r="G144" s="1556"/>
      <c r="H144" s="414"/>
      <c r="I144" s="414"/>
      <c r="J144" s="414"/>
      <c r="K144" s="414"/>
      <c r="L144" s="126"/>
      <c r="M144" s="41"/>
      <c r="N144" s="717"/>
      <c r="O144" s="717"/>
      <c r="P144" s="717"/>
      <c r="Q144" s="718"/>
      <c r="R144" s="719"/>
      <c r="S144" s="623"/>
      <c r="T144" s="713"/>
      <c r="U144" s="713"/>
      <c r="V144" s="714"/>
      <c r="W144" s="713"/>
      <c r="X144" s="713"/>
      <c r="Y144" s="713"/>
      <c r="Z144" s="258"/>
      <c r="AA144" s="258"/>
      <c r="AB144" s="258"/>
      <c r="AC144" s="258"/>
      <c r="AD144" s="258"/>
      <c r="AE144" s="258"/>
      <c r="AF144" s="258"/>
      <c r="AG144" s="258"/>
      <c r="AH144" s="258"/>
      <c r="AI144" s="258"/>
      <c r="AJ144" s="258"/>
      <c r="AK144" s="258"/>
      <c r="AL144" s="251"/>
      <c r="AM144" s="251"/>
    </row>
    <row r="145" spans="1:39" s="5" customFormat="1" ht="25.5" customHeight="1" thickBot="1">
      <c r="A145" s="410" t="s">
        <v>262</v>
      </c>
      <c r="B145" s="411" t="s">
        <v>261</v>
      </c>
      <c r="C145" s="96"/>
      <c r="D145" s="96"/>
      <c r="E145" s="96"/>
      <c r="F145" s="412"/>
      <c r="G145" s="412"/>
      <c r="H145" s="412"/>
      <c r="I145" s="412"/>
      <c r="J145" s="412"/>
      <c r="K145" s="412"/>
      <c r="L145" s="119"/>
      <c r="M145" s="37"/>
      <c r="N145" s="37"/>
      <c r="T145" s="258"/>
      <c r="U145" s="258"/>
      <c r="V145" s="252"/>
      <c r="W145" s="258"/>
      <c r="X145" s="258"/>
      <c r="Y145" s="258"/>
      <c r="Z145" s="258"/>
      <c r="AA145" s="258"/>
      <c r="AB145" s="258"/>
      <c r="AC145" s="258"/>
      <c r="AD145" s="258"/>
      <c r="AE145" s="258"/>
      <c r="AF145" s="258"/>
      <c r="AG145" s="258"/>
      <c r="AH145" s="258"/>
      <c r="AI145" s="258"/>
      <c r="AJ145" s="258"/>
      <c r="AK145" s="258"/>
      <c r="AL145" s="258"/>
      <c r="AM145" s="258"/>
    </row>
    <row r="146" spans="1:39" s="5" customFormat="1" ht="25.5" customHeight="1">
      <c r="A146" s="700" t="s">
        <v>271</v>
      </c>
      <c r="B146" s="75">
        <v>4.5</v>
      </c>
      <c r="C146" s="96"/>
      <c r="D146" s="96"/>
      <c r="E146" s="96"/>
      <c r="F146" s="412"/>
      <c r="G146" s="412"/>
      <c r="H146" s="412"/>
      <c r="I146" s="412"/>
      <c r="J146" s="412"/>
      <c r="K146" s="412"/>
      <c r="L146" s="119"/>
      <c r="M146" s="37"/>
      <c r="N146" s="37"/>
      <c r="T146" s="258"/>
      <c r="U146" s="258"/>
      <c r="V146" s="252"/>
      <c r="W146" s="258"/>
      <c r="X146" s="258"/>
      <c r="Y146" s="258"/>
      <c r="Z146" s="258"/>
      <c r="AA146" s="258"/>
      <c r="AB146" s="258"/>
      <c r="AC146" s="258"/>
      <c r="AD146" s="258"/>
      <c r="AE146" s="258"/>
      <c r="AF146" s="258"/>
      <c r="AG146" s="258"/>
      <c r="AH146" s="258"/>
      <c r="AI146" s="258"/>
      <c r="AJ146" s="258"/>
      <c r="AK146" s="258"/>
      <c r="AL146" s="258"/>
      <c r="AM146" s="258"/>
    </row>
    <row r="147" spans="1:39" s="5" customFormat="1">
      <c r="A147" s="700" t="s">
        <v>272</v>
      </c>
      <c r="B147" s="75">
        <v>4.0999999999999996</v>
      </c>
      <c r="C147" s="96"/>
      <c r="D147" s="96"/>
      <c r="E147" s="96"/>
      <c r="F147" s="412"/>
      <c r="G147" s="412"/>
      <c r="H147" s="412"/>
      <c r="I147" s="412"/>
      <c r="J147" s="412"/>
      <c r="K147" s="412"/>
      <c r="L147" s="119"/>
      <c r="M147" s="37"/>
      <c r="N147" s="37"/>
      <c r="T147" s="258"/>
      <c r="U147" s="258"/>
      <c r="V147" s="252"/>
      <c r="W147" s="258"/>
      <c r="X147" s="258"/>
      <c r="Y147" s="258"/>
      <c r="Z147" s="258"/>
      <c r="AA147" s="258"/>
      <c r="AB147" s="258"/>
      <c r="AC147" s="258"/>
      <c r="AD147" s="258"/>
      <c r="AE147" s="258"/>
      <c r="AF147" s="258"/>
      <c r="AG147" s="258"/>
      <c r="AH147" s="258"/>
      <c r="AI147" s="258"/>
      <c r="AJ147" s="258"/>
      <c r="AK147" s="258"/>
      <c r="AL147" s="258"/>
      <c r="AM147" s="258"/>
    </row>
    <row r="148" spans="1:39" s="5" customFormat="1" ht="25.5">
      <c r="A148" s="700" t="s">
        <v>273</v>
      </c>
      <c r="B148" s="75">
        <v>4.4000000000000004</v>
      </c>
      <c r="C148" s="96"/>
      <c r="D148" s="96"/>
      <c r="E148" s="96"/>
      <c r="F148" s="412"/>
      <c r="G148" s="412"/>
      <c r="H148" s="412"/>
      <c r="I148" s="412"/>
      <c r="J148" s="412"/>
      <c r="K148" s="412"/>
      <c r="L148" s="125"/>
      <c r="M148" s="39"/>
      <c r="N148" s="40"/>
      <c r="T148" s="258"/>
      <c r="U148" s="258"/>
      <c r="V148" s="252"/>
      <c r="W148" s="258"/>
      <c r="X148" s="258"/>
      <c r="Y148" s="258"/>
      <c r="Z148" s="258"/>
      <c r="AA148" s="258"/>
      <c r="AB148" s="258"/>
      <c r="AC148" s="258"/>
      <c r="AD148" s="258"/>
      <c r="AE148" s="258"/>
      <c r="AF148" s="258"/>
      <c r="AG148" s="258"/>
      <c r="AH148" s="258"/>
      <c r="AI148" s="258"/>
      <c r="AJ148" s="258"/>
      <c r="AK148" s="258"/>
      <c r="AL148" s="258"/>
      <c r="AM148" s="258"/>
    </row>
    <row r="149" spans="1:39" s="5" customFormat="1" ht="25.5">
      <c r="A149" s="700" t="s">
        <v>274</v>
      </c>
      <c r="B149" s="75">
        <v>4.2</v>
      </c>
      <c r="C149" s="53"/>
      <c r="D149" s="53"/>
      <c r="E149" s="53"/>
      <c r="F149" s="53"/>
      <c r="G149" s="53"/>
      <c r="H149" s="53"/>
      <c r="I149" s="53"/>
      <c r="J149" s="53"/>
      <c r="K149" s="53"/>
      <c r="L149" s="125"/>
      <c r="M149" s="39"/>
      <c r="N149" s="40"/>
      <c r="T149" s="258"/>
      <c r="U149" s="258"/>
      <c r="V149" s="252"/>
      <c r="W149" s="258"/>
      <c r="X149" s="258"/>
      <c r="Y149" s="258"/>
      <c r="Z149" s="258"/>
      <c r="AA149" s="258"/>
      <c r="AB149" s="258"/>
      <c r="AC149" s="258"/>
      <c r="AD149" s="258"/>
      <c r="AE149" s="258"/>
      <c r="AF149" s="258"/>
      <c r="AG149" s="258"/>
      <c r="AH149" s="258"/>
      <c r="AI149" s="258"/>
      <c r="AJ149" s="258"/>
      <c r="AK149" s="258"/>
      <c r="AL149" s="258"/>
      <c r="AM149" s="258"/>
    </row>
    <row r="150" spans="1:39" s="5" customFormat="1">
      <c r="A150" s="413"/>
      <c r="B150" s="345"/>
      <c r="C150" s="414"/>
      <c r="D150" s="414"/>
      <c r="E150" s="414"/>
      <c r="F150" s="414"/>
      <c r="G150" s="414"/>
      <c r="H150" s="414"/>
      <c r="I150" s="414"/>
      <c r="J150" s="414"/>
      <c r="K150" s="414"/>
      <c r="L150" s="125"/>
      <c r="M150" s="39"/>
      <c r="N150" s="40"/>
      <c r="T150" s="258"/>
      <c r="U150" s="258"/>
      <c r="V150" s="252"/>
      <c r="W150" s="258"/>
      <c r="X150" s="258"/>
      <c r="Y150" s="258"/>
      <c r="Z150" s="258"/>
      <c r="AA150" s="258"/>
      <c r="AB150" s="258"/>
      <c r="AC150" s="258"/>
      <c r="AD150" s="258"/>
      <c r="AE150" s="258"/>
      <c r="AF150" s="258"/>
      <c r="AG150" s="258"/>
      <c r="AH150" s="258"/>
      <c r="AI150" s="258"/>
      <c r="AJ150" s="258"/>
      <c r="AK150" s="258"/>
      <c r="AL150" s="258"/>
      <c r="AM150" s="258"/>
    </row>
    <row r="151" spans="1:39" s="5" customFormat="1">
      <c r="A151" s="1131" t="s">
        <v>275</v>
      </c>
      <c r="B151" s="345"/>
      <c r="C151" s="414"/>
      <c r="D151" s="414"/>
      <c r="E151" s="414"/>
      <c r="F151" s="414"/>
      <c r="G151" s="414"/>
      <c r="H151" s="414"/>
      <c r="I151" s="414"/>
      <c r="J151" s="414"/>
      <c r="K151" s="414"/>
      <c r="L151" s="125"/>
      <c r="M151" s="39"/>
      <c r="N151" s="40"/>
      <c r="T151" s="258"/>
      <c r="U151" s="258"/>
      <c r="V151" s="252"/>
      <c r="W151" s="258"/>
      <c r="X151" s="258"/>
      <c r="Y151" s="258"/>
      <c r="Z151" s="258"/>
      <c r="AA151" s="258"/>
      <c r="AB151" s="258"/>
      <c r="AC151" s="258"/>
      <c r="AD151" s="258"/>
      <c r="AE151" s="258"/>
      <c r="AF151" s="258"/>
      <c r="AG151" s="258"/>
      <c r="AH151" s="258"/>
      <c r="AI151" s="258"/>
      <c r="AJ151" s="258"/>
      <c r="AK151" s="258"/>
      <c r="AL151" s="258"/>
      <c r="AM151" s="258"/>
    </row>
    <row r="152" spans="1:39" s="12" customFormat="1">
      <c r="A152" s="96"/>
      <c r="B152" s="345"/>
      <c r="C152" s="414"/>
      <c r="D152" s="414"/>
      <c r="E152" s="414"/>
      <c r="F152" s="414"/>
      <c r="G152" s="414"/>
      <c r="H152" s="414"/>
      <c r="I152" s="414"/>
      <c r="J152" s="414"/>
      <c r="K152" s="414"/>
      <c r="L152" s="127"/>
      <c r="M152" s="91"/>
      <c r="N152" s="92"/>
      <c r="O152" s="355"/>
      <c r="P152" s="355"/>
      <c r="Q152" s="355"/>
      <c r="R152" s="355"/>
      <c r="S152" s="355"/>
      <c r="T152" s="258"/>
      <c r="U152" s="258"/>
      <c r="V152" s="252"/>
      <c r="W152" s="258"/>
      <c r="X152" s="258"/>
      <c r="Y152" s="258"/>
      <c r="Z152" s="258"/>
      <c r="AA152" s="258"/>
      <c r="AB152" s="258"/>
      <c r="AC152" s="258"/>
      <c r="AD152" s="258"/>
      <c r="AE152" s="258"/>
      <c r="AF152" s="258"/>
      <c r="AG152" s="258"/>
      <c r="AH152" s="258"/>
      <c r="AI152" s="258"/>
      <c r="AJ152" s="258"/>
      <c r="AK152" s="258"/>
      <c r="AL152" s="251"/>
      <c r="AM152" s="251"/>
    </row>
    <row r="153" spans="1:39" s="355" customFormat="1" ht="13.5" customHeight="1">
      <c r="A153" s="96"/>
      <c r="B153" s="345"/>
      <c r="C153" s="414"/>
      <c r="D153" s="414"/>
      <c r="E153" s="414"/>
      <c r="F153" s="414"/>
      <c r="G153" s="414"/>
      <c r="H153" s="414"/>
      <c r="I153" s="414"/>
      <c r="J153" s="414"/>
      <c r="K153" s="414"/>
      <c r="L153" s="127"/>
      <c r="M153" s="91"/>
      <c r="N153" s="92"/>
      <c r="T153" s="258"/>
      <c r="U153" s="258"/>
      <c r="V153" s="252"/>
      <c r="W153" s="258"/>
      <c r="X153" s="258"/>
      <c r="Y153" s="258"/>
      <c r="Z153" s="258"/>
      <c r="AA153" s="258"/>
      <c r="AB153" s="258"/>
      <c r="AC153" s="258"/>
      <c r="AD153" s="258"/>
      <c r="AE153" s="258"/>
      <c r="AF153" s="258"/>
      <c r="AG153" s="258"/>
      <c r="AH153" s="258"/>
      <c r="AI153" s="258"/>
      <c r="AJ153" s="258"/>
      <c r="AK153" s="258"/>
      <c r="AL153" s="251"/>
      <c r="AM153" s="251"/>
    </row>
    <row r="154" spans="1:39" s="355" customFormat="1" ht="13.5" customHeight="1">
      <c r="B154" s="345"/>
      <c r="C154" s="414"/>
      <c r="D154" s="414"/>
      <c r="E154" s="414"/>
      <c r="F154" s="414"/>
      <c r="G154" s="414"/>
      <c r="H154" s="414"/>
      <c r="I154" s="414"/>
      <c r="J154" s="414"/>
      <c r="K154" s="414"/>
      <c r="L154" s="127"/>
      <c r="M154" s="91"/>
      <c r="N154" s="1496" t="s">
        <v>276</v>
      </c>
      <c r="O154" s="1496"/>
      <c r="P154" s="1496"/>
      <c r="Q154" s="1496"/>
      <c r="R154" s="1496"/>
      <c r="S154" s="1496"/>
      <c r="T154" s="1496"/>
      <c r="U154" s="1496"/>
      <c r="V154" s="1496"/>
      <c r="W154" s="1496"/>
      <c r="X154" s="1496"/>
      <c r="Y154" s="1496"/>
      <c r="Z154" s="258"/>
      <c r="AA154" s="258"/>
      <c r="AB154" s="258"/>
      <c r="AC154" s="258"/>
      <c r="AD154" s="258"/>
      <c r="AE154" s="258"/>
      <c r="AF154" s="258"/>
      <c r="AG154" s="258"/>
      <c r="AH154" s="258"/>
      <c r="AI154" s="258"/>
      <c r="AJ154" s="258"/>
      <c r="AK154" s="258"/>
      <c r="AL154" s="251"/>
      <c r="AM154" s="251"/>
    </row>
    <row r="155" spans="1:39" s="12" customFormat="1" ht="29.25" customHeight="1">
      <c r="A155" s="1556" t="s">
        <v>1203</v>
      </c>
      <c r="B155" s="1556"/>
      <c r="C155" s="1556"/>
      <c r="D155" s="1556"/>
      <c r="E155" s="1556"/>
      <c r="F155" s="1556"/>
      <c r="G155" s="1556"/>
      <c r="H155" s="414"/>
      <c r="I155" s="414"/>
      <c r="J155" s="414"/>
      <c r="K155" s="414"/>
      <c r="L155" s="126"/>
      <c r="M155" s="41"/>
      <c r="N155" s="717"/>
      <c r="O155" s="717"/>
      <c r="P155" s="717"/>
      <c r="Q155" s="718"/>
      <c r="R155" s="719"/>
      <c r="S155" s="623"/>
      <c r="T155" s="713"/>
      <c r="U155" s="713"/>
      <c r="V155" s="714"/>
      <c r="W155" s="713"/>
      <c r="X155" s="713"/>
      <c r="Y155" s="713"/>
      <c r="Z155" s="258"/>
      <c r="AA155" s="258"/>
      <c r="AB155" s="258"/>
      <c r="AC155" s="258"/>
      <c r="AD155" s="258"/>
      <c r="AE155" s="258"/>
      <c r="AF155" s="258"/>
      <c r="AG155" s="258"/>
      <c r="AH155" s="258"/>
      <c r="AI155" s="258"/>
      <c r="AJ155" s="258"/>
      <c r="AK155" s="258"/>
      <c r="AL155" s="251"/>
      <c r="AM155" s="251"/>
    </row>
    <row r="156" spans="1:39" s="12" customFormat="1" ht="26.25" thickBot="1">
      <c r="A156" s="708" t="s">
        <v>262</v>
      </c>
      <c r="B156" s="709">
        <v>5</v>
      </c>
      <c r="C156" s="709">
        <v>4</v>
      </c>
      <c r="D156" s="709">
        <v>3</v>
      </c>
      <c r="E156" s="709">
        <v>2</v>
      </c>
      <c r="F156" s="709">
        <v>1</v>
      </c>
      <c r="G156" s="715" t="s">
        <v>261</v>
      </c>
      <c r="H156" s="710"/>
      <c r="I156" s="710"/>
      <c r="J156" s="710"/>
      <c r="K156" s="710"/>
      <c r="L156" s="130"/>
      <c r="M156" s="94"/>
      <c r="N156" s="52"/>
      <c r="O156" s="52"/>
      <c r="P156" s="52"/>
      <c r="Q156"/>
      <c r="R156" s="91"/>
      <c r="S156" s="92"/>
      <c r="T156" s="258"/>
      <c r="U156" s="258"/>
      <c r="V156" s="252"/>
      <c r="W156" s="258"/>
      <c r="X156" s="258"/>
      <c r="Y156" s="258"/>
      <c r="Z156" s="258"/>
      <c r="AA156" s="258"/>
      <c r="AB156" s="258"/>
      <c r="AC156" s="258"/>
      <c r="AD156" s="258"/>
      <c r="AE156" s="258"/>
      <c r="AF156" s="258"/>
      <c r="AG156" s="258"/>
      <c r="AH156" s="258"/>
      <c r="AI156" s="258"/>
      <c r="AJ156" s="258"/>
      <c r="AK156" s="258"/>
      <c r="AL156" s="251"/>
      <c r="AM156" s="251"/>
    </row>
    <row r="157" spans="1:39" s="198" customFormat="1" ht="25.5">
      <c r="A157" s="245" t="s">
        <v>277</v>
      </c>
      <c r="B157" s="435">
        <v>0.72</v>
      </c>
      <c r="C157" s="435">
        <v>0.16</v>
      </c>
      <c r="D157" s="435">
        <v>0</v>
      </c>
      <c r="E157" s="435">
        <v>0.04</v>
      </c>
      <c r="F157" s="435">
        <v>0.08</v>
      </c>
      <c r="G157" s="345">
        <v>4.4000000000000004</v>
      </c>
      <c r="H157" s="414"/>
      <c r="I157" s="414"/>
      <c r="J157" s="414"/>
      <c r="K157" s="414"/>
      <c r="L157" s="716"/>
      <c r="M157" s="717"/>
      <c r="N157" s="52"/>
      <c r="O157" s="52"/>
      <c r="P157" s="52"/>
      <c r="Q157"/>
      <c r="R157" s="91"/>
      <c r="S157" s="92"/>
      <c r="T157" s="258"/>
      <c r="U157" s="258"/>
      <c r="V157" s="252"/>
      <c r="W157" s="258"/>
      <c r="X157" s="258"/>
      <c r="Y157" s="258"/>
      <c r="Z157" s="713"/>
      <c r="AA157" s="713"/>
      <c r="AB157" s="713"/>
      <c r="AC157" s="713"/>
      <c r="AD157" s="713"/>
      <c r="AE157" s="713"/>
      <c r="AF157" s="713"/>
      <c r="AG157" s="713"/>
      <c r="AH157" s="713"/>
      <c r="AI157" s="713"/>
      <c r="AJ157" s="713"/>
      <c r="AK157" s="713"/>
      <c r="AL157" s="713"/>
      <c r="AM157" s="713"/>
    </row>
    <row r="158" spans="1:39" s="12" customFormat="1" ht="25.5">
      <c r="A158" s="700" t="s">
        <v>278</v>
      </c>
      <c r="B158" s="436">
        <v>0.72</v>
      </c>
      <c r="C158" s="436">
        <v>0.08</v>
      </c>
      <c r="D158" s="436">
        <v>0.08</v>
      </c>
      <c r="E158" s="436">
        <v>0.08</v>
      </c>
      <c r="F158" s="436">
        <v>0.04</v>
      </c>
      <c r="G158" s="345">
        <v>4.4000000000000004</v>
      </c>
      <c r="H158" s="414"/>
      <c r="I158" s="414"/>
      <c r="J158" s="414"/>
      <c r="K158" s="414"/>
      <c r="L158" s="133"/>
      <c r="M158" s="52"/>
      <c r="N158" s="52"/>
      <c r="O158" s="52"/>
      <c r="P158" s="52"/>
      <c r="Q158"/>
      <c r="R158" s="39"/>
      <c r="S158" s="40"/>
      <c r="T158" s="251"/>
      <c r="U158" s="251"/>
      <c r="V158" s="252"/>
      <c r="W158" s="251"/>
      <c r="X158" s="251"/>
      <c r="Y158" s="251"/>
      <c r="Z158" s="258"/>
      <c r="AA158" s="258"/>
      <c r="AB158" s="258"/>
      <c r="AC158" s="258"/>
      <c r="AD158" s="258"/>
      <c r="AE158" s="258"/>
      <c r="AF158" s="258"/>
      <c r="AG158" s="258"/>
      <c r="AH158" s="258"/>
      <c r="AI158" s="258"/>
      <c r="AJ158" s="258"/>
      <c r="AK158" s="258"/>
      <c r="AL158" s="251"/>
      <c r="AM158" s="251"/>
    </row>
    <row r="159" spans="1:39" s="12" customFormat="1">
      <c r="A159" s="249" t="s">
        <v>279</v>
      </c>
      <c r="B159" s="436">
        <v>0.44</v>
      </c>
      <c r="C159" s="436">
        <v>0.16</v>
      </c>
      <c r="D159" s="436">
        <v>0.32</v>
      </c>
      <c r="E159" s="436">
        <v>0</v>
      </c>
      <c r="F159" s="436">
        <v>0.04</v>
      </c>
      <c r="G159" s="416">
        <v>4</v>
      </c>
      <c r="H159" s="414"/>
      <c r="I159" s="414"/>
      <c r="J159" s="414"/>
      <c r="K159" s="414"/>
      <c r="L159" s="133"/>
      <c r="M159" s="52"/>
      <c r="N159" s="52"/>
      <c r="O159" s="52"/>
      <c r="P159" s="52"/>
      <c r="Q159"/>
      <c r="R159" s="39"/>
      <c r="S159" s="40"/>
      <c r="T159" s="251"/>
      <c r="U159" s="251"/>
      <c r="V159" s="252"/>
      <c r="W159" s="251"/>
      <c r="X159" s="251"/>
      <c r="Y159" s="251"/>
      <c r="Z159" s="258"/>
      <c r="AA159" s="258"/>
      <c r="AB159" s="258"/>
      <c r="AC159" s="258"/>
      <c r="AD159" s="258"/>
      <c r="AE159" s="258"/>
      <c r="AF159" s="258"/>
      <c r="AG159" s="258"/>
      <c r="AH159" s="258"/>
      <c r="AI159" s="258"/>
      <c r="AJ159" s="258"/>
      <c r="AK159" s="258"/>
      <c r="AL159" s="251"/>
      <c r="AM159" s="251"/>
    </row>
    <row r="160" spans="1:39" s="5" customFormat="1" ht="25.5">
      <c r="A160" s="700" t="s">
        <v>280</v>
      </c>
      <c r="B160" s="18">
        <v>0.64</v>
      </c>
      <c r="C160" s="18">
        <v>0.16</v>
      </c>
      <c r="D160" s="18">
        <v>0.12</v>
      </c>
      <c r="E160" s="18">
        <v>0.04</v>
      </c>
      <c r="F160" s="18">
        <v>0.04</v>
      </c>
      <c r="G160" s="345">
        <v>4.3</v>
      </c>
      <c r="H160" s="414"/>
      <c r="I160" s="414"/>
      <c r="J160" s="414"/>
      <c r="K160" s="414"/>
      <c r="L160" s="133"/>
      <c r="M160" s="52"/>
      <c r="N160" s="40"/>
      <c r="T160" s="251"/>
      <c r="U160" s="251"/>
      <c r="V160" s="252"/>
      <c r="W160" s="251"/>
      <c r="X160" s="251"/>
      <c r="Y160" s="251"/>
      <c r="Z160" s="251"/>
      <c r="AA160" s="251"/>
      <c r="AB160" s="251"/>
      <c r="AC160" s="251"/>
      <c r="AD160" s="251"/>
      <c r="AE160" s="251"/>
      <c r="AF160" s="251"/>
      <c r="AG160" s="251"/>
      <c r="AH160" s="251"/>
      <c r="AI160" s="251"/>
      <c r="AJ160" s="251"/>
      <c r="AK160" s="251"/>
      <c r="AL160" s="251"/>
      <c r="AM160" s="251"/>
    </row>
    <row r="161" spans="1:39" s="5" customFormat="1">
      <c r="A161" s="413"/>
      <c r="B161" s="345"/>
      <c r="C161" s="414"/>
      <c r="D161" s="414"/>
      <c r="E161" s="414"/>
      <c r="F161" s="414"/>
      <c r="G161" s="414"/>
      <c r="H161" s="414"/>
      <c r="I161" s="414"/>
      <c r="J161" s="414"/>
      <c r="K161" s="414"/>
      <c r="L161" s="133"/>
      <c r="M161" s="52"/>
      <c r="N161" s="40"/>
      <c r="T161" s="251"/>
      <c r="U161" s="251"/>
      <c r="V161" s="252"/>
      <c r="W161" s="251"/>
      <c r="X161" s="251"/>
      <c r="Y161" s="251"/>
      <c r="Z161" s="251"/>
      <c r="AA161" s="251"/>
      <c r="AB161" s="251"/>
      <c r="AC161" s="251"/>
      <c r="AD161" s="251"/>
      <c r="AE161" s="251"/>
      <c r="AF161" s="251"/>
      <c r="AG161" s="251"/>
      <c r="AH161" s="251"/>
      <c r="AI161" s="251"/>
      <c r="AJ161" s="251"/>
      <c r="AK161" s="251"/>
      <c r="AL161" s="251"/>
      <c r="AM161" s="251"/>
    </row>
    <row r="162" spans="1:39" s="5" customFormat="1">
      <c r="A162" s="96" t="s">
        <v>281</v>
      </c>
      <c r="B162" s="345"/>
      <c r="C162" s="414"/>
      <c r="D162" s="414"/>
      <c r="E162" s="414"/>
      <c r="F162" s="414"/>
      <c r="G162" s="414"/>
      <c r="H162" s="414"/>
      <c r="I162" s="414"/>
      <c r="J162" s="414"/>
      <c r="K162" s="414"/>
      <c r="L162" s="125"/>
      <c r="M162" s="39"/>
      <c r="N162" s="40"/>
      <c r="T162" s="251"/>
      <c r="U162" s="251"/>
      <c r="V162" s="252"/>
      <c r="W162" s="251"/>
      <c r="X162" s="251"/>
      <c r="Y162" s="251"/>
      <c r="Z162" s="251"/>
      <c r="AA162" s="251"/>
      <c r="AB162" s="251"/>
      <c r="AC162" s="251"/>
      <c r="AD162" s="251"/>
      <c r="AE162" s="251"/>
      <c r="AF162" s="251"/>
      <c r="AG162" s="251"/>
      <c r="AH162" s="251"/>
      <c r="AI162" s="251"/>
      <c r="AJ162" s="251"/>
      <c r="AK162" s="251"/>
    </row>
    <row r="163" spans="1:39" s="5" customFormat="1">
      <c r="A163" s="413"/>
      <c r="B163" s="345"/>
      <c r="C163" s="414"/>
      <c r="D163" s="414"/>
      <c r="E163" s="414"/>
      <c r="F163" s="414"/>
      <c r="G163" s="414"/>
      <c r="H163" s="414"/>
      <c r="I163" s="414"/>
      <c r="J163" s="414"/>
      <c r="K163" s="414"/>
      <c r="L163" s="125"/>
      <c r="M163" s="39"/>
      <c r="N163" s="40"/>
      <c r="T163" s="251"/>
      <c r="U163" s="251"/>
      <c r="V163" s="252"/>
      <c r="W163" s="251"/>
      <c r="X163" s="251"/>
      <c r="Y163" s="251"/>
      <c r="Z163" s="251"/>
      <c r="AA163" s="251"/>
      <c r="AB163" s="251"/>
      <c r="AC163" s="251"/>
      <c r="AD163" s="251"/>
      <c r="AE163" s="251"/>
      <c r="AF163" s="251"/>
      <c r="AG163" s="251"/>
      <c r="AH163" s="251"/>
      <c r="AI163" s="251"/>
      <c r="AJ163" s="251"/>
      <c r="AK163" s="251"/>
    </row>
    <row r="164" spans="1:39" s="5" customFormat="1" ht="13.5" customHeight="1">
      <c r="A164" s="413"/>
      <c r="B164" s="345"/>
      <c r="C164" s="414"/>
      <c r="D164" s="414"/>
      <c r="E164" s="414"/>
      <c r="F164" s="414"/>
      <c r="G164" s="414"/>
      <c r="H164" s="414"/>
      <c r="I164" s="414"/>
      <c r="J164" s="414"/>
      <c r="K164" s="414"/>
      <c r="L164" s="125"/>
      <c r="M164" s="39"/>
      <c r="N164" s="92"/>
      <c r="O164" s="355"/>
      <c r="P164" s="355"/>
      <c r="Q164" s="355"/>
      <c r="R164" s="355"/>
      <c r="S164" s="355"/>
      <c r="T164" s="251"/>
      <c r="U164" s="251"/>
      <c r="V164" s="252"/>
      <c r="W164" s="251"/>
      <c r="X164" s="251"/>
      <c r="Y164" s="251"/>
      <c r="Z164" s="251"/>
      <c r="AA164" s="251"/>
      <c r="AB164" s="251"/>
      <c r="AC164" s="251"/>
      <c r="AD164" s="251"/>
      <c r="AE164" s="251"/>
      <c r="AF164" s="251"/>
      <c r="AG164" s="251"/>
      <c r="AH164" s="251"/>
      <c r="AI164" s="251"/>
      <c r="AJ164" s="251"/>
      <c r="AK164" s="251"/>
    </row>
    <row r="165" spans="1:39" s="5" customFormat="1" ht="13.5" customHeight="1">
      <c r="A165" s="413"/>
      <c r="B165" s="345"/>
      <c r="C165" s="414"/>
      <c r="D165" s="414"/>
      <c r="E165" s="414"/>
      <c r="F165" s="414"/>
      <c r="G165" s="414"/>
      <c r="H165" s="414"/>
      <c r="I165" s="414"/>
      <c r="J165" s="414"/>
      <c r="K165" s="414"/>
      <c r="L165" s="125"/>
      <c r="M165" s="39"/>
      <c r="N165" s="92"/>
      <c r="O165" s="355"/>
      <c r="P165" s="355"/>
      <c r="Q165" s="355"/>
      <c r="R165" s="355"/>
      <c r="S165" s="355"/>
      <c r="T165" s="251"/>
      <c r="U165" s="251"/>
      <c r="V165" s="252"/>
      <c r="W165" s="251"/>
      <c r="X165" s="251"/>
      <c r="Y165" s="251"/>
      <c r="Z165" s="251"/>
      <c r="AA165" s="251"/>
      <c r="AB165" s="251"/>
      <c r="AC165" s="251"/>
      <c r="AD165" s="251"/>
      <c r="AE165" s="251"/>
      <c r="AF165" s="251"/>
      <c r="AG165" s="251"/>
      <c r="AH165" s="251"/>
      <c r="AI165" s="251"/>
      <c r="AJ165" s="251"/>
      <c r="AK165" s="251"/>
    </row>
    <row r="166" spans="1:39" s="355" customFormat="1" ht="29.25" customHeight="1">
      <c r="A166" s="1556" t="s">
        <v>1204</v>
      </c>
      <c r="B166" s="1556"/>
      <c r="C166" s="1556"/>
      <c r="D166" s="1556"/>
      <c r="E166" s="1556"/>
      <c r="F166" s="1556"/>
      <c r="G166" s="1556"/>
      <c r="H166" s="414"/>
      <c r="I166" s="414"/>
      <c r="J166" s="414"/>
      <c r="K166" s="414"/>
      <c r="L166" s="126"/>
      <c r="M166" s="41"/>
      <c r="N166" s="717"/>
      <c r="O166" s="717"/>
      <c r="P166" s="717"/>
      <c r="Q166" s="718"/>
      <c r="R166" s="719"/>
      <c r="S166" s="623"/>
      <c r="T166" s="713"/>
      <c r="U166" s="713"/>
      <c r="V166" s="714"/>
      <c r="W166" s="713"/>
      <c r="X166" s="713"/>
      <c r="Y166" s="713"/>
      <c r="Z166" s="258"/>
      <c r="AA166" s="258"/>
      <c r="AB166" s="258"/>
      <c r="AC166" s="258"/>
      <c r="AD166" s="258"/>
      <c r="AE166" s="258"/>
      <c r="AF166" s="258"/>
      <c r="AG166" s="258"/>
      <c r="AH166" s="258"/>
      <c r="AI166" s="258"/>
      <c r="AJ166" s="258"/>
      <c r="AK166" s="258"/>
      <c r="AL166" s="251"/>
      <c r="AM166" s="251"/>
    </row>
    <row r="167" spans="1:39" s="12" customFormat="1" ht="15.75" thickBot="1">
      <c r="A167" s="708" t="s">
        <v>262</v>
      </c>
      <c r="B167" s="709">
        <v>5</v>
      </c>
      <c r="C167" s="709">
        <v>4</v>
      </c>
      <c r="D167" s="709">
        <v>3</v>
      </c>
      <c r="E167" s="709">
        <v>2</v>
      </c>
      <c r="F167" s="709">
        <v>1</v>
      </c>
      <c r="G167" s="709" t="s">
        <v>282</v>
      </c>
      <c r="H167" s="710"/>
      <c r="I167" s="710"/>
      <c r="J167" s="710"/>
      <c r="K167" s="710"/>
      <c r="L167" s="126"/>
      <c r="M167" s="41"/>
      <c r="N167" s="92"/>
      <c r="O167" s="355"/>
      <c r="P167" s="355"/>
      <c r="Q167" s="355"/>
      <c r="R167" s="355"/>
      <c r="S167" s="355"/>
      <c r="T167" s="5"/>
      <c r="U167" s="5"/>
      <c r="V167" s="37"/>
      <c r="W167" s="5"/>
      <c r="X167" s="5"/>
      <c r="Y167" s="5"/>
      <c r="Z167" s="251"/>
      <c r="AA167" s="251"/>
      <c r="AB167" s="251"/>
      <c r="AC167" s="251"/>
      <c r="AD167" s="251"/>
      <c r="AE167" s="251"/>
      <c r="AF167" s="251"/>
      <c r="AG167" s="251"/>
      <c r="AH167" s="251"/>
      <c r="AI167" s="251"/>
      <c r="AJ167" s="251"/>
      <c r="AK167" s="251"/>
      <c r="AL167" s="5"/>
      <c r="AM167" s="5"/>
    </row>
    <row r="168" spans="1:39" s="198" customFormat="1" ht="25.5">
      <c r="A168" s="700" t="s">
        <v>283</v>
      </c>
      <c r="B168" s="417">
        <v>0.56520000000000004</v>
      </c>
      <c r="C168" s="417">
        <v>0.21740000000000001</v>
      </c>
      <c r="D168" s="417">
        <v>0.1739</v>
      </c>
      <c r="E168" s="417">
        <v>4.3499999999999997E-2</v>
      </c>
      <c r="F168" s="417">
        <v>0</v>
      </c>
      <c r="G168" s="418">
        <f t="shared" ref="G168:G173" si="4">SUMPRODUCT($B$167:$F$167,B168:F168)</f>
        <v>4.3042999999999996</v>
      </c>
      <c r="H168" s="414"/>
      <c r="I168" s="414"/>
      <c r="J168" s="414"/>
      <c r="K168" s="414"/>
      <c r="L168" s="711"/>
      <c r="M168" s="712"/>
      <c r="N168" s="92"/>
      <c r="O168" s="355"/>
      <c r="P168" s="355"/>
      <c r="Q168" s="355"/>
      <c r="R168" s="355"/>
      <c r="S168" s="355"/>
      <c r="T168" s="5"/>
      <c r="U168" s="5"/>
      <c r="V168" s="37"/>
      <c r="W168" s="5"/>
      <c r="X168" s="5"/>
      <c r="Y168" s="5"/>
      <c r="Z168" s="713"/>
      <c r="AA168" s="713"/>
      <c r="AB168" s="713"/>
      <c r="AC168" s="713"/>
      <c r="AD168" s="713"/>
      <c r="AE168" s="713"/>
      <c r="AF168" s="713"/>
      <c r="AG168" s="713"/>
      <c r="AH168" s="713"/>
      <c r="AI168" s="713"/>
      <c r="AJ168" s="713"/>
      <c r="AK168" s="713"/>
      <c r="AL168" s="107"/>
      <c r="AM168" s="107"/>
    </row>
    <row r="169" spans="1:39" s="12" customFormat="1">
      <c r="A169" s="249" t="s">
        <v>284</v>
      </c>
      <c r="B169" s="417">
        <v>0.4783</v>
      </c>
      <c r="C169" s="64">
        <v>0.3478</v>
      </c>
      <c r="D169" s="417">
        <v>0.13039999999999999</v>
      </c>
      <c r="E169" s="417">
        <v>4.3499999999999997E-2</v>
      </c>
      <c r="F169" s="417">
        <v>0</v>
      </c>
      <c r="G169" s="418">
        <f t="shared" si="4"/>
        <v>4.2608999999999995</v>
      </c>
      <c r="H169" s="414"/>
      <c r="I169" s="414"/>
      <c r="J169" s="414"/>
      <c r="K169" s="414"/>
      <c r="L169" s="130"/>
      <c r="M169" s="94"/>
      <c r="N169" s="92"/>
      <c r="O169" s="355"/>
      <c r="P169" s="355"/>
      <c r="Q169" s="355"/>
      <c r="R169" s="355"/>
      <c r="S169" s="355"/>
      <c r="T169" s="5"/>
      <c r="U169" s="5"/>
      <c r="V169" s="37"/>
      <c r="W169" s="5"/>
      <c r="X169" s="5"/>
      <c r="Y169" s="5"/>
      <c r="Z169" s="5"/>
      <c r="AA169" s="5"/>
      <c r="AB169" s="5"/>
      <c r="AC169" s="5"/>
      <c r="AD169" s="5"/>
      <c r="AE169" s="5"/>
      <c r="AF169" s="5"/>
      <c r="AG169" s="5"/>
      <c r="AH169" s="5"/>
      <c r="AI169" s="5"/>
      <c r="AJ169" s="5"/>
      <c r="AK169" s="5"/>
      <c r="AL169" s="5"/>
      <c r="AM169" s="5"/>
    </row>
    <row r="170" spans="1:39" s="12" customFormat="1" ht="25.5">
      <c r="A170" s="700" t="s">
        <v>285</v>
      </c>
      <c r="B170" s="417">
        <v>0.39129999999999998</v>
      </c>
      <c r="C170" s="417">
        <v>0.30430000000000001</v>
      </c>
      <c r="D170" s="417">
        <v>0.13039999999999999</v>
      </c>
      <c r="E170" s="417">
        <v>0.13039999999999999</v>
      </c>
      <c r="F170" s="417">
        <v>4.3499999999999997E-2</v>
      </c>
      <c r="G170" s="418">
        <f t="shared" si="4"/>
        <v>3.8692000000000002</v>
      </c>
      <c r="H170" s="414"/>
      <c r="I170" s="414"/>
      <c r="J170" s="414"/>
      <c r="K170" s="414"/>
      <c r="L170" s="127"/>
      <c r="M170" s="91"/>
      <c r="N170" s="92"/>
      <c r="O170" s="355"/>
      <c r="P170" s="355"/>
      <c r="Q170" s="355"/>
      <c r="R170" s="355"/>
      <c r="S170" s="355"/>
      <c r="T170" s="5"/>
      <c r="U170" s="5"/>
      <c r="V170" s="37"/>
      <c r="W170" s="5"/>
      <c r="X170" s="5"/>
      <c r="Y170" s="5"/>
      <c r="Z170" s="5"/>
      <c r="AA170" s="5"/>
      <c r="AB170" s="5"/>
      <c r="AC170" s="5"/>
      <c r="AD170" s="5"/>
      <c r="AE170" s="5"/>
      <c r="AF170" s="5"/>
      <c r="AG170" s="5"/>
      <c r="AH170" s="5"/>
      <c r="AI170" s="5"/>
      <c r="AJ170" s="5"/>
      <c r="AK170" s="5"/>
      <c r="AL170" s="355"/>
      <c r="AM170" s="355"/>
    </row>
    <row r="171" spans="1:39" s="12" customFormat="1" ht="25.5">
      <c r="A171" s="700" t="s">
        <v>286</v>
      </c>
      <c r="B171" s="417">
        <v>0.2727</v>
      </c>
      <c r="C171" s="417">
        <v>0.36359999999999998</v>
      </c>
      <c r="D171" s="417">
        <v>0.2273</v>
      </c>
      <c r="E171" s="417">
        <v>4.5499999999999999E-2</v>
      </c>
      <c r="F171" s="417">
        <v>9.0899999999999995E-2</v>
      </c>
      <c r="G171" s="418">
        <f t="shared" si="4"/>
        <v>3.6816999999999998</v>
      </c>
      <c r="H171" s="414"/>
      <c r="I171" s="414"/>
      <c r="J171" s="414"/>
      <c r="K171" s="414"/>
      <c r="L171" s="127"/>
      <c r="M171" s="91"/>
      <c r="N171" s="92"/>
      <c r="O171" s="355"/>
      <c r="P171" s="355"/>
      <c r="Q171" s="355"/>
      <c r="R171" s="355"/>
      <c r="S171" s="355"/>
      <c r="T171" s="5"/>
      <c r="U171" s="5"/>
      <c r="V171" s="37"/>
      <c r="W171" s="5"/>
      <c r="X171" s="5"/>
      <c r="Y171" s="5"/>
      <c r="Z171" s="5"/>
      <c r="AA171" s="5"/>
      <c r="AB171" s="5"/>
      <c r="AC171" s="5"/>
      <c r="AD171" s="5"/>
      <c r="AE171" s="5"/>
      <c r="AF171" s="5"/>
      <c r="AG171" s="5"/>
      <c r="AH171" s="5"/>
      <c r="AI171" s="5"/>
      <c r="AJ171" s="5"/>
      <c r="AK171" s="5"/>
      <c r="AL171" s="355"/>
      <c r="AM171" s="355"/>
    </row>
    <row r="172" spans="1:39" s="12" customFormat="1">
      <c r="A172" s="249" t="s">
        <v>287</v>
      </c>
      <c r="B172" s="417">
        <v>0.13039999999999999</v>
      </c>
      <c r="C172" s="417">
        <v>0.39129999999999998</v>
      </c>
      <c r="D172" s="417">
        <v>0.21740000000000001</v>
      </c>
      <c r="E172" s="417">
        <v>0.21740000000000001</v>
      </c>
      <c r="F172" s="417">
        <v>4.3499999999999997E-2</v>
      </c>
      <c r="G172" s="418">
        <f t="shared" si="4"/>
        <v>3.3477000000000001</v>
      </c>
      <c r="H172" s="414"/>
      <c r="I172" s="414"/>
      <c r="J172" s="414"/>
      <c r="K172" s="414"/>
      <c r="L172" s="127"/>
      <c r="M172" s="91"/>
      <c r="N172" s="92"/>
      <c r="O172" s="355"/>
      <c r="P172" s="355"/>
      <c r="Q172" s="355"/>
      <c r="R172" s="355"/>
      <c r="S172" s="355"/>
      <c r="T172" s="5"/>
      <c r="U172" s="5"/>
      <c r="V172" s="37"/>
      <c r="W172" s="5"/>
      <c r="X172" s="5"/>
      <c r="Y172" s="5"/>
      <c r="Z172" s="5"/>
      <c r="AA172" s="5"/>
      <c r="AB172" s="5"/>
      <c r="AC172" s="5"/>
      <c r="AD172" s="5"/>
      <c r="AE172" s="5"/>
      <c r="AF172" s="5"/>
      <c r="AG172" s="5"/>
      <c r="AH172" s="5"/>
      <c r="AI172" s="5"/>
      <c r="AJ172" s="5"/>
      <c r="AK172" s="5"/>
      <c r="AL172" s="355"/>
      <c r="AM172" s="355"/>
    </row>
    <row r="173" spans="1:39" s="12" customFormat="1">
      <c r="A173" s="1138" t="s">
        <v>288</v>
      </c>
      <c r="B173" s="18">
        <v>0.3478</v>
      </c>
      <c r="C173" s="18">
        <v>0.39129999999999998</v>
      </c>
      <c r="D173" s="18">
        <v>0.1739</v>
      </c>
      <c r="E173" s="18">
        <v>4.3499999999999997E-2</v>
      </c>
      <c r="F173" s="18">
        <v>4.3499999999999997E-2</v>
      </c>
      <c r="G173" s="419">
        <f t="shared" si="4"/>
        <v>3.9563999999999999</v>
      </c>
      <c r="H173" s="414"/>
      <c r="I173" s="414"/>
      <c r="J173" s="414"/>
      <c r="K173" s="414"/>
      <c r="L173" s="127"/>
      <c r="M173" s="91"/>
      <c r="N173" s="37"/>
      <c r="O173" s="5"/>
      <c r="P173" s="5"/>
      <c r="Q173" s="5"/>
      <c r="R173" s="5"/>
      <c r="S173" s="5"/>
      <c r="T173" s="5"/>
      <c r="U173" s="5"/>
      <c r="V173" s="37"/>
      <c r="W173" s="5"/>
      <c r="X173" s="5"/>
      <c r="Y173" s="5"/>
      <c r="Z173" s="5"/>
      <c r="AA173" s="5"/>
      <c r="AB173" s="5"/>
      <c r="AC173" s="5"/>
      <c r="AD173" s="5"/>
      <c r="AE173" s="5"/>
      <c r="AF173" s="5"/>
      <c r="AG173" s="5"/>
      <c r="AH173" s="5"/>
      <c r="AI173" s="5"/>
      <c r="AJ173" s="5"/>
      <c r="AK173" s="5"/>
      <c r="AL173" s="355"/>
      <c r="AM173" s="355"/>
    </row>
    <row r="174" spans="1:39" s="12" customFormat="1">
      <c r="A174" s="413"/>
      <c r="B174" s="345"/>
      <c r="C174" s="414"/>
      <c r="D174" s="414"/>
      <c r="E174" s="414"/>
      <c r="F174" s="414"/>
      <c r="G174" s="414"/>
      <c r="H174" s="414"/>
      <c r="I174" s="414"/>
      <c r="J174" s="414"/>
      <c r="K174" s="414"/>
      <c r="L174" s="127"/>
      <c r="M174" s="91"/>
      <c r="N174" s="52"/>
      <c r="O174"/>
      <c r="P174"/>
      <c r="Q174"/>
      <c r="R174"/>
      <c r="S174"/>
      <c r="T174" s="355"/>
      <c r="U174" s="355"/>
      <c r="V174" s="93"/>
      <c r="W174" s="355"/>
      <c r="X174" s="355"/>
      <c r="Y174" s="355"/>
      <c r="Z174" s="5"/>
      <c r="AA174" s="5"/>
      <c r="AB174" s="5"/>
      <c r="AC174" s="5"/>
      <c r="AD174" s="5"/>
      <c r="AE174" s="5"/>
      <c r="AF174" s="5"/>
      <c r="AG174" s="5"/>
      <c r="AH174" s="5"/>
      <c r="AI174" s="5"/>
      <c r="AJ174" s="5"/>
      <c r="AK174" s="5"/>
      <c r="AL174" s="355"/>
      <c r="AM174" s="355"/>
    </row>
    <row r="175" spans="1:39" s="5" customFormat="1" ht="25.5" customHeight="1">
      <c r="A175" s="96" t="s">
        <v>289</v>
      </c>
      <c r="B175" s="345"/>
      <c r="C175" s="414"/>
      <c r="D175" s="414"/>
      <c r="E175" s="414"/>
      <c r="F175" s="414"/>
      <c r="G175" s="414"/>
      <c r="H175" s="414"/>
      <c r="I175" s="414"/>
      <c r="J175" s="414"/>
      <c r="K175" s="414"/>
      <c r="L175" s="119"/>
      <c r="M175" s="37"/>
      <c r="N175" s="52"/>
      <c r="O175"/>
      <c r="P175"/>
      <c r="Q175"/>
      <c r="R175"/>
      <c r="S175"/>
      <c r="T175" s="355"/>
      <c r="U175" s="355"/>
      <c r="V175" s="93"/>
      <c r="W175" s="355"/>
      <c r="X175" s="355"/>
      <c r="Y175" s="355"/>
      <c r="AL175" s="355"/>
      <c r="AM175" s="355"/>
    </row>
    <row r="176" spans="1:39">
      <c r="A176" s="96"/>
      <c r="B176" s="345"/>
      <c r="C176" s="414"/>
      <c r="D176" s="414"/>
      <c r="E176" s="414"/>
      <c r="F176" s="414"/>
      <c r="G176" s="414"/>
      <c r="H176" s="414"/>
      <c r="I176" s="414"/>
      <c r="J176" s="414"/>
      <c r="K176" s="414"/>
      <c r="T176" s="355"/>
      <c r="U176" s="355"/>
      <c r="V176" s="93"/>
      <c r="W176" s="355"/>
      <c r="X176" s="355"/>
      <c r="Y176" s="355"/>
      <c r="Z176" s="355"/>
      <c r="AA176" s="355"/>
      <c r="AB176" s="355"/>
      <c r="AC176" s="355"/>
      <c r="AD176" s="355"/>
      <c r="AE176" s="355"/>
      <c r="AF176" s="355"/>
      <c r="AG176" s="355"/>
      <c r="AH176" s="355"/>
      <c r="AI176" s="355"/>
      <c r="AJ176" s="355"/>
      <c r="AK176" s="355"/>
      <c r="AL176" s="5"/>
      <c r="AM176" s="5"/>
    </row>
    <row r="177" spans="1:39" ht="13.5" customHeight="1">
      <c r="A177" s="96"/>
      <c r="B177" s="345"/>
      <c r="C177" s="414"/>
      <c r="D177" s="414"/>
      <c r="E177" s="414"/>
      <c r="F177" s="414"/>
      <c r="G177" s="414"/>
      <c r="H177" s="414"/>
      <c r="I177" s="414"/>
      <c r="J177" s="414"/>
      <c r="K177" s="414"/>
      <c r="T177" s="355"/>
      <c r="U177" s="355"/>
      <c r="V177" s="93"/>
      <c r="W177" s="355"/>
      <c r="X177" s="355"/>
      <c r="Y177" s="355"/>
      <c r="Z177" s="355"/>
      <c r="AA177" s="355"/>
      <c r="AB177" s="355"/>
      <c r="AC177" s="355"/>
      <c r="AD177" s="355"/>
      <c r="AE177" s="355"/>
      <c r="AF177" s="355"/>
      <c r="AG177" s="355"/>
      <c r="AH177" s="355"/>
      <c r="AI177" s="355"/>
      <c r="AJ177" s="355"/>
      <c r="AK177" s="355"/>
      <c r="AL177" s="5"/>
      <c r="AM177" s="5"/>
    </row>
    <row r="178" spans="1:39" ht="13.5" customHeight="1">
      <c r="A178" s="413"/>
      <c r="B178" s="345"/>
      <c r="C178" s="414"/>
      <c r="D178" s="414"/>
      <c r="E178" s="414"/>
      <c r="F178" s="414"/>
      <c r="G178" s="414"/>
      <c r="H178" s="414"/>
      <c r="I178" s="414"/>
      <c r="J178" s="414"/>
      <c r="K178" s="414"/>
      <c r="T178" s="355"/>
      <c r="U178" s="355"/>
      <c r="V178" s="355"/>
      <c r="W178" s="355"/>
      <c r="X178" s="355"/>
      <c r="Y178" s="355"/>
      <c r="Z178" s="355"/>
      <c r="AA178" s="355"/>
      <c r="AB178" s="355"/>
      <c r="AC178" s="355"/>
      <c r="AD178" s="355"/>
      <c r="AE178" s="355"/>
      <c r="AF178" s="355"/>
      <c r="AG178" s="355"/>
      <c r="AH178" s="355"/>
      <c r="AI178" s="355"/>
      <c r="AJ178" s="355"/>
      <c r="AK178" s="355"/>
      <c r="AL178" s="5"/>
      <c r="AM178" s="5"/>
    </row>
    <row r="179" spans="1:39" ht="13.5" customHeight="1">
      <c r="A179" s="1494" t="s">
        <v>276</v>
      </c>
      <c r="B179" s="1494"/>
      <c r="C179" s="1494"/>
      <c r="D179" s="414"/>
      <c r="E179" s="414"/>
      <c r="F179" s="414"/>
      <c r="G179" s="414"/>
      <c r="H179" s="414"/>
      <c r="I179" s="414"/>
      <c r="J179" s="414"/>
      <c r="K179" s="414"/>
      <c r="N179"/>
      <c r="T179" s="355"/>
      <c r="U179" s="355"/>
      <c r="V179" s="355"/>
      <c r="W179" s="355"/>
      <c r="X179" s="355"/>
      <c r="Y179" s="355"/>
      <c r="Z179" s="355"/>
      <c r="AA179" s="355"/>
      <c r="AB179" s="355"/>
      <c r="AC179" s="355"/>
      <c r="AD179" s="355"/>
      <c r="AE179" s="355"/>
      <c r="AF179" s="355"/>
      <c r="AG179" s="355"/>
      <c r="AH179" s="355"/>
      <c r="AI179" s="355"/>
      <c r="AJ179" s="355"/>
      <c r="AK179" s="355"/>
      <c r="AL179" s="5"/>
      <c r="AM179" s="5"/>
    </row>
    <row r="180" spans="1:39" ht="39" thickBot="1">
      <c r="A180" s="410" t="s">
        <v>290</v>
      </c>
      <c r="B180" s="415" t="s">
        <v>291</v>
      </c>
      <c r="C180" s="415" t="s">
        <v>292</v>
      </c>
      <c r="D180" s="414"/>
      <c r="E180" s="414"/>
      <c r="F180" s="414"/>
      <c r="G180" s="414"/>
      <c r="H180" s="414"/>
      <c r="I180" s="413"/>
      <c r="J180" s="414"/>
      <c r="K180" s="414"/>
      <c r="T180" s="355"/>
      <c r="U180" s="355"/>
      <c r="V180" s="355"/>
      <c r="W180" s="355"/>
      <c r="X180" s="355"/>
      <c r="Y180" s="355"/>
      <c r="Z180" s="355"/>
      <c r="AA180" s="93"/>
      <c r="AB180" s="355"/>
      <c r="AC180" s="355"/>
      <c r="AD180" s="355"/>
      <c r="AE180" s="355"/>
      <c r="AF180" s="355"/>
      <c r="AG180" s="355"/>
      <c r="AH180" s="355"/>
      <c r="AI180" s="355"/>
      <c r="AJ180" s="355"/>
      <c r="AK180" s="355"/>
      <c r="AL180" s="5"/>
      <c r="AM180" s="5"/>
    </row>
    <row r="181" spans="1:39" ht="25.5">
      <c r="A181" s="700" t="s">
        <v>293</v>
      </c>
      <c r="B181" s="420">
        <v>0.17</v>
      </c>
      <c r="C181" s="421">
        <v>0.04</v>
      </c>
      <c r="D181" s="421"/>
      <c r="E181" s="421"/>
      <c r="F181" s="414"/>
      <c r="G181" s="414"/>
      <c r="H181" s="414"/>
      <c r="I181" s="414"/>
      <c r="J181" s="414"/>
      <c r="K181" s="414"/>
      <c r="M181"/>
      <c r="T181" s="5"/>
      <c r="U181" s="5"/>
      <c r="V181" s="5"/>
      <c r="W181" s="5"/>
      <c r="X181" s="5"/>
      <c r="Y181" s="5"/>
      <c r="Z181" s="355"/>
      <c r="AA181" s="93"/>
      <c r="AB181" s="355"/>
      <c r="AC181" s="355"/>
      <c r="AD181" s="355"/>
      <c r="AE181" s="355"/>
      <c r="AF181" s="355"/>
      <c r="AG181" s="355"/>
      <c r="AH181" s="355"/>
      <c r="AI181" s="355"/>
      <c r="AJ181" s="355"/>
      <c r="AK181" s="355"/>
      <c r="AL181" s="5"/>
      <c r="AM181" s="5"/>
    </row>
    <row r="182" spans="1:39" ht="25.5">
      <c r="A182" s="700" t="s">
        <v>294</v>
      </c>
      <c r="B182" s="420">
        <v>0.17</v>
      </c>
      <c r="C182" s="421">
        <v>0.08</v>
      </c>
      <c r="D182" s="421"/>
      <c r="E182" s="421"/>
      <c r="F182" s="414"/>
      <c r="G182" s="414"/>
      <c r="H182" s="414"/>
      <c r="I182" s="414"/>
      <c r="J182" s="414"/>
      <c r="K182" s="414"/>
      <c r="T182" s="5"/>
      <c r="U182" s="5"/>
      <c r="V182" s="5"/>
      <c r="W182" s="5"/>
      <c r="X182" s="5"/>
      <c r="Y182" s="5"/>
      <c r="Z182" s="355"/>
      <c r="AA182" s="93"/>
      <c r="AB182" s="355"/>
      <c r="AC182" s="355"/>
      <c r="AD182" s="355"/>
      <c r="AE182" s="355"/>
      <c r="AF182" s="355"/>
      <c r="AG182" s="355"/>
      <c r="AH182" s="355"/>
      <c r="AI182" s="355"/>
      <c r="AJ182" s="355"/>
      <c r="AK182" s="355"/>
      <c r="AL182" s="355"/>
      <c r="AM182" s="355"/>
    </row>
    <row r="183" spans="1:39" ht="25.5">
      <c r="A183" s="700" t="s">
        <v>295</v>
      </c>
      <c r="B183" s="420">
        <v>0.21</v>
      </c>
      <c r="C183" s="421">
        <v>0</v>
      </c>
      <c r="D183" s="421"/>
      <c r="E183" s="421"/>
      <c r="F183" s="414"/>
      <c r="G183" s="414"/>
      <c r="H183" s="414"/>
      <c r="I183" s="414"/>
      <c r="J183" s="414"/>
      <c r="K183" s="414"/>
      <c r="T183" s="5"/>
      <c r="U183" s="5"/>
      <c r="V183" s="37"/>
      <c r="W183" s="5"/>
      <c r="X183" s="5"/>
      <c r="Y183" s="5"/>
      <c r="Z183" s="5"/>
      <c r="AA183" s="37"/>
      <c r="AB183" s="5"/>
      <c r="AC183" s="5"/>
      <c r="AD183" s="5"/>
      <c r="AE183" s="5"/>
      <c r="AF183" s="5"/>
      <c r="AG183" s="5"/>
      <c r="AH183" s="5"/>
      <c r="AI183" s="5"/>
      <c r="AJ183" s="5"/>
      <c r="AK183" s="5"/>
      <c r="AL183" s="355"/>
      <c r="AM183" s="355"/>
    </row>
    <row r="184" spans="1:39" ht="25.5">
      <c r="A184" s="700" t="s">
        <v>296</v>
      </c>
      <c r="B184" s="420">
        <v>0.28999999999999998</v>
      </c>
      <c r="C184" s="421">
        <v>0.04</v>
      </c>
      <c r="D184" s="421"/>
      <c r="E184" s="421"/>
      <c r="F184" s="414"/>
      <c r="G184" s="414"/>
      <c r="H184" s="414"/>
      <c r="I184" s="414"/>
      <c r="J184" s="414"/>
      <c r="K184" s="414"/>
      <c r="T184" s="5"/>
      <c r="U184" s="5"/>
      <c r="V184" s="37"/>
      <c r="W184" s="5"/>
      <c r="X184" s="5"/>
      <c r="Y184" s="5"/>
      <c r="Z184" s="5"/>
      <c r="AA184" s="37"/>
      <c r="AB184" s="5"/>
      <c r="AC184" s="5"/>
      <c r="AD184" s="5"/>
      <c r="AE184" s="5"/>
      <c r="AF184" s="5"/>
      <c r="AG184" s="5"/>
      <c r="AH184" s="5"/>
      <c r="AI184" s="5"/>
      <c r="AJ184" s="5"/>
      <c r="AK184" s="5"/>
      <c r="AL184" s="355"/>
      <c r="AM184" s="355"/>
    </row>
    <row r="185" spans="1:39" ht="25.5">
      <c r="A185" s="700" t="s">
        <v>297</v>
      </c>
      <c r="B185" s="420">
        <v>0.5</v>
      </c>
      <c r="C185" s="421">
        <v>0.17</v>
      </c>
      <c r="D185" s="421"/>
      <c r="E185" s="421"/>
      <c r="F185" s="414"/>
      <c r="G185" s="414"/>
      <c r="H185" s="414"/>
      <c r="I185" s="414"/>
      <c r="J185" s="414"/>
      <c r="K185" s="414"/>
      <c r="T185" s="5"/>
      <c r="U185" s="5"/>
      <c r="V185" s="37"/>
      <c r="W185" s="5"/>
      <c r="X185" s="5"/>
      <c r="Y185" s="5"/>
      <c r="Z185" s="5"/>
      <c r="AA185" s="5"/>
      <c r="AB185" s="5"/>
      <c r="AC185" s="5"/>
      <c r="AD185" s="5"/>
      <c r="AE185" s="5"/>
      <c r="AF185" s="5"/>
      <c r="AG185" s="5"/>
      <c r="AH185" s="5"/>
      <c r="AI185" s="5"/>
      <c r="AJ185" s="5"/>
      <c r="AK185" s="5"/>
      <c r="AL185" s="355"/>
      <c r="AM185" s="355"/>
    </row>
    <row r="186" spans="1:39" ht="25.5">
      <c r="A186" s="700" t="s">
        <v>298</v>
      </c>
      <c r="B186" s="420">
        <v>0.71</v>
      </c>
      <c r="C186" s="421">
        <v>0.42</v>
      </c>
      <c r="D186" s="421"/>
      <c r="E186" s="421"/>
      <c r="F186" s="414"/>
      <c r="G186" s="414"/>
      <c r="H186" s="414"/>
      <c r="I186" s="414"/>
      <c r="J186" s="414"/>
      <c r="K186" s="414"/>
      <c r="T186" s="355"/>
      <c r="U186" s="355"/>
      <c r="V186" s="93"/>
      <c r="W186" s="355"/>
      <c r="X186" s="355"/>
      <c r="Y186" s="355"/>
      <c r="Z186" s="5"/>
      <c r="AA186" s="5"/>
      <c r="AB186" s="5"/>
      <c r="AC186" s="5"/>
      <c r="AD186" s="5"/>
      <c r="AE186" s="5"/>
      <c r="AF186" s="5"/>
      <c r="AG186" s="5"/>
      <c r="AH186" s="5"/>
      <c r="AI186" s="5"/>
      <c r="AJ186" s="5"/>
      <c r="AK186" s="5"/>
      <c r="AL186" s="355"/>
      <c r="AM186" s="355"/>
    </row>
    <row r="187" spans="1:39">
      <c r="A187" s="249" t="s">
        <v>299</v>
      </c>
      <c r="B187" s="420">
        <v>0.83</v>
      </c>
      <c r="C187" s="421">
        <v>0.21</v>
      </c>
      <c r="D187" s="421"/>
      <c r="E187" s="422"/>
      <c r="F187" s="414"/>
      <c r="G187" s="414"/>
      <c r="H187" s="414"/>
      <c r="I187" s="414"/>
      <c r="J187" s="414"/>
      <c r="K187" s="414"/>
      <c r="T187" s="355"/>
      <c r="U187" s="355"/>
      <c r="V187" s="93"/>
      <c r="W187" s="355"/>
      <c r="X187" s="355"/>
      <c r="Y187" s="355"/>
      <c r="Z187" s="5"/>
      <c r="AA187" s="5"/>
      <c r="AB187" s="5"/>
      <c r="AC187" s="5"/>
      <c r="AD187" s="5"/>
      <c r="AE187" s="5"/>
      <c r="AF187" s="5"/>
      <c r="AG187" s="5"/>
      <c r="AH187" s="5"/>
      <c r="AI187" s="5"/>
      <c r="AJ187" s="5"/>
      <c r="AK187" s="5"/>
      <c r="AL187" s="355"/>
      <c r="AM187" s="355"/>
    </row>
    <row r="188" spans="1:39">
      <c r="A188" s="413"/>
      <c r="B188" s="345"/>
      <c r="C188" s="414"/>
      <c r="D188" s="414"/>
      <c r="E188" s="414"/>
      <c r="F188" s="414"/>
      <c r="G188" s="414"/>
      <c r="H188" s="414"/>
      <c r="I188" s="414"/>
      <c r="J188" s="414"/>
      <c r="K188" s="414"/>
      <c r="T188" s="355"/>
      <c r="U188" s="355"/>
      <c r="V188" s="93"/>
      <c r="W188" s="355"/>
      <c r="X188" s="355"/>
      <c r="Y188" s="355"/>
      <c r="Z188" s="355"/>
      <c r="AA188" s="355"/>
      <c r="AB188" s="355"/>
      <c r="AC188" s="355"/>
      <c r="AD188" s="355"/>
      <c r="AE188" s="355"/>
      <c r="AF188" s="355"/>
      <c r="AG188" s="355"/>
      <c r="AH188" s="355"/>
      <c r="AI188" s="355"/>
      <c r="AJ188" s="355"/>
      <c r="AK188" s="355"/>
      <c r="AL188" s="355"/>
      <c r="AM188" s="355"/>
    </row>
    <row r="189" spans="1:39">
      <c r="A189" s="96" t="s">
        <v>300</v>
      </c>
      <c r="B189" s="345"/>
      <c r="C189" s="414"/>
      <c r="D189" s="414"/>
      <c r="E189" s="414"/>
      <c r="F189" s="414"/>
      <c r="G189" s="414"/>
      <c r="H189" s="414"/>
      <c r="I189" s="414"/>
      <c r="J189" s="414"/>
      <c r="K189" s="414"/>
      <c r="T189" s="355"/>
      <c r="U189" s="355"/>
      <c r="V189" s="93"/>
      <c r="W189" s="355"/>
      <c r="X189" s="355"/>
      <c r="Y189" s="355"/>
      <c r="Z189" s="355"/>
      <c r="AA189" s="355"/>
      <c r="AB189" s="355"/>
      <c r="AC189" s="355"/>
      <c r="AD189" s="355"/>
      <c r="AE189" s="355"/>
      <c r="AF189" s="355"/>
      <c r="AG189" s="355"/>
      <c r="AH189" s="355"/>
      <c r="AI189" s="355"/>
      <c r="AJ189" s="355"/>
      <c r="AK189" s="355"/>
      <c r="AL189" s="355"/>
      <c r="AM189" s="355"/>
    </row>
    <row r="190" spans="1:39">
      <c r="A190" s="413"/>
      <c r="B190" s="345"/>
      <c r="C190" s="414"/>
      <c r="D190" s="414"/>
      <c r="E190" s="414"/>
      <c r="F190" s="414"/>
      <c r="G190" s="414"/>
      <c r="H190" s="414"/>
      <c r="I190" s="414"/>
      <c r="J190" s="414"/>
      <c r="K190" s="414"/>
      <c r="T190" s="355"/>
      <c r="U190" s="355"/>
      <c r="V190" s="93"/>
      <c r="W190" s="355"/>
      <c r="X190" s="355"/>
      <c r="Y190" s="355"/>
      <c r="Z190" s="355"/>
      <c r="AA190" s="355"/>
      <c r="AB190" s="355"/>
      <c r="AC190" s="355"/>
      <c r="AD190" s="355"/>
      <c r="AE190" s="355"/>
      <c r="AF190" s="355"/>
      <c r="AG190" s="355"/>
      <c r="AH190" s="355"/>
      <c r="AI190" s="355"/>
      <c r="AJ190" s="355"/>
      <c r="AK190" s="355"/>
      <c r="AL190" s="355"/>
      <c r="AM190" s="355"/>
    </row>
    <row r="191" spans="1:39" ht="13.5" customHeight="1">
      <c r="A191" s="413"/>
      <c r="B191" s="345"/>
      <c r="C191" s="414"/>
      <c r="D191" s="414"/>
      <c r="E191" s="414"/>
      <c r="F191" s="414"/>
      <c r="G191" s="414"/>
      <c r="H191" s="414"/>
      <c r="I191" s="414"/>
      <c r="J191" s="414"/>
      <c r="K191" s="414"/>
      <c r="T191" s="355"/>
      <c r="U191" s="355"/>
      <c r="V191" s="93"/>
      <c r="W191" s="355"/>
      <c r="X191" s="355"/>
      <c r="Y191" s="355"/>
      <c r="Z191" s="355"/>
      <c r="AA191" s="355"/>
      <c r="AB191" s="355"/>
      <c r="AC191" s="355"/>
      <c r="AD191" s="355"/>
      <c r="AE191" s="355"/>
      <c r="AF191" s="355"/>
      <c r="AG191" s="355"/>
      <c r="AH191" s="355"/>
      <c r="AI191" s="355"/>
      <c r="AJ191" s="355"/>
      <c r="AK191" s="355"/>
      <c r="AL191" s="5"/>
      <c r="AM191" s="5"/>
    </row>
    <row r="192" spans="1:39" ht="13.5" customHeight="1">
      <c r="A192" s="413"/>
      <c r="B192" s="345"/>
      <c r="C192" s="414"/>
      <c r="D192" s="414"/>
      <c r="E192" s="414"/>
      <c r="F192" s="414"/>
      <c r="G192" s="414"/>
      <c r="H192" s="414"/>
      <c r="I192" s="414"/>
      <c r="J192" s="414"/>
      <c r="K192" s="414"/>
      <c r="T192" s="355"/>
      <c r="U192" s="355"/>
      <c r="V192" s="93"/>
      <c r="W192" s="355"/>
      <c r="X192" s="355"/>
      <c r="Y192" s="355"/>
      <c r="Z192" s="355"/>
      <c r="AA192" s="355"/>
      <c r="AB192" s="355"/>
      <c r="AC192" s="355"/>
      <c r="AD192" s="355"/>
      <c r="AE192" s="355"/>
      <c r="AF192" s="355"/>
      <c r="AG192" s="355"/>
      <c r="AH192" s="355"/>
      <c r="AI192" s="355"/>
      <c r="AJ192" s="355"/>
      <c r="AK192" s="355"/>
      <c r="AL192" s="5"/>
      <c r="AM192" s="5"/>
    </row>
    <row r="193" spans="1:37" ht="13.5" customHeight="1">
      <c r="A193" s="1494" t="s">
        <v>301</v>
      </c>
      <c r="B193" s="1494"/>
      <c r="C193" s="1494"/>
      <c r="D193" s="414"/>
      <c r="E193" s="414"/>
      <c r="F193" s="414"/>
      <c r="G193" s="414"/>
      <c r="H193" s="414"/>
      <c r="I193" s="414"/>
      <c r="J193" s="414"/>
      <c r="K193" s="414"/>
      <c r="N193"/>
      <c r="T193" s="355"/>
      <c r="U193" s="355"/>
      <c r="V193" s="93"/>
      <c r="W193" s="355"/>
      <c r="X193" s="355"/>
      <c r="Y193" s="355"/>
      <c r="Z193" s="355"/>
      <c r="AA193" s="355"/>
      <c r="AB193" s="355"/>
      <c r="AC193" s="355"/>
      <c r="AD193" s="355"/>
      <c r="AE193" s="355"/>
      <c r="AF193" s="355"/>
      <c r="AG193" s="355"/>
      <c r="AH193" s="355"/>
      <c r="AI193" s="355"/>
      <c r="AJ193" s="355"/>
      <c r="AK193" s="355"/>
    </row>
    <row r="194" spans="1:37" ht="39" thickBot="1">
      <c r="A194" s="410" t="s">
        <v>290</v>
      </c>
      <c r="B194" s="415" t="s">
        <v>291</v>
      </c>
      <c r="C194" s="415" t="s">
        <v>292</v>
      </c>
      <c r="D194" s="414"/>
      <c r="E194" s="414"/>
      <c r="F194" s="414"/>
      <c r="G194" s="414"/>
      <c r="H194" s="414"/>
      <c r="I194" s="413"/>
      <c r="J194" s="414"/>
      <c r="K194" s="414"/>
      <c r="T194" s="355"/>
      <c r="U194" s="355"/>
      <c r="V194" s="93"/>
      <c r="W194" s="355"/>
      <c r="X194" s="355"/>
      <c r="Y194" s="355"/>
      <c r="Z194" s="355"/>
      <c r="AA194" s="355"/>
      <c r="AB194" s="355"/>
      <c r="AC194" s="355"/>
      <c r="AD194" s="355"/>
      <c r="AE194" s="355"/>
      <c r="AF194" s="355"/>
      <c r="AG194" s="355"/>
      <c r="AH194" s="355"/>
      <c r="AI194" s="355"/>
      <c r="AJ194" s="355"/>
      <c r="AK194" s="355"/>
    </row>
    <row r="195" spans="1:37" ht="25.5">
      <c r="A195" s="700" t="s">
        <v>302</v>
      </c>
      <c r="B195" s="420">
        <v>0.92</v>
      </c>
      <c r="C195" s="421">
        <v>0.54</v>
      </c>
      <c r="D195" s="414"/>
      <c r="E195" s="414"/>
      <c r="F195" s="414"/>
      <c r="G195" s="414"/>
      <c r="H195" s="414"/>
      <c r="I195" s="414"/>
      <c r="J195" s="414"/>
      <c r="K195" s="414"/>
      <c r="M195"/>
      <c r="T195" s="355"/>
      <c r="U195" s="355"/>
      <c r="V195" s="93"/>
      <c r="W195" s="355"/>
      <c r="X195" s="355"/>
      <c r="Y195" s="355"/>
      <c r="Z195" s="355"/>
      <c r="AA195" s="355"/>
      <c r="AB195" s="355"/>
      <c r="AC195" s="355"/>
      <c r="AD195" s="355"/>
      <c r="AE195" s="355"/>
      <c r="AF195" s="355"/>
      <c r="AG195" s="355"/>
      <c r="AH195" s="355"/>
      <c r="AI195" s="355"/>
      <c r="AJ195" s="355"/>
      <c r="AK195" s="355"/>
    </row>
    <row r="196" spans="1:37" ht="25.5">
      <c r="A196" s="700" t="s">
        <v>303</v>
      </c>
      <c r="B196" s="420">
        <v>0.92</v>
      </c>
      <c r="C196" s="421">
        <v>0.33</v>
      </c>
      <c r="D196" s="414"/>
      <c r="E196" s="414"/>
      <c r="F196" s="414"/>
      <c r="G196" s="414"/>
      <c r="H196" s="414"/>
      <c r="I196" s="414"/>
      <c r="J196" s="414"/>
      <c r="K196" s="414"/>
      <c r="T196" s="5"/>
      <c r="U196" s="5"/>
      <c r="V196" s="37"/>
      <c r="W196" s="5"/>
      <c r="X196" s="5"/>
      <c r="Y196" s="5"/>
      <c r="Z196" s="355"/>
      <c r="AA196" s="355"/>
      <c r="AB196" s="355"/>
      <c r="AC196" s="355"/>
      <c r="AD196" s="355"/>
      <c r="AE196" s="355"/>
      <c r="AF196" s="355"/>
      <c r="AG196" s="355"/>
      <c r="AH196" s="355"/>
      <c r="AI196" s="355"/>
      <c r="AJ196" s="355"/>
      <c r="AK196" s="355"/>
    </row>
    <row r="197" spans="1:37">
      <c r="A197" s="355" t="s">
        <v>299</v>
      </c>
      <c r="B197" s="420">
        <v>0.42</v>
      </c>
      <c r="C197" s="421">
        <v>0.08</v>
      </c>
      <c r="D197" s="414"/>
      <c r="E197" s="414"/>
      <c r="F197" s="414"/>
      <c r="G197" s="414"/>
      <c r="H197" s="414"/>
      <c r="I197" s="414"/>
      <c r="J197" s="414"/>
      <c r="K197" s="414"/>
      <c r="Z197" s="355"/>
      <c r="AA197" s="355"/>
      <c r="AB197" s="355"/>
      <c r="AC197" s="355"/>
      <c r="AD197" s="355"/>
      <c r="AE197" s="355"/>
      <c r="AF197" s="355"/>
      <c r="AG197" s="355"/>
      <c r="AH197" s="355"/>
      <c r="AI197" s="355"/>
      <c r="AJ197" s="355"/>
      <c r="AK197" s="355"/>
    </row>
    <row r="198" spans="1:37" ht="25.5">
      <c r="A198" s="700" t="s">
        <v>304</v>
      </c>
      <c r="B198" s="420">
        <v>0.13</v>
      </c>
      <c r="C198" s="421">
        <v>0</v>
      </c>
      <c r="D198" s="414"/>
      <c r="E198" s="414"/>
      <c r="F198" s="414"/>
      <c r="G198" s="414"/>
      <c r="H198" s="414"/>
      <c r="I198" s="414"/>
      <c r="J198" s="414"/>
      <c r="K198" s="414"/>
      <c r="Z198" s="5"/>
      <c r="AA198" s="5"/>
      <c r="AB198" s="5"/>
      <c r="AC198" s="5"/>
      <c r="AD198" s="5"/>
      <c r="AE198" s="5"/>
      <c r="AF198" s="5"/>
      <c r="AG198" s="5"/>
      <c r="AH198" s="5"/>
      <c r="AI198" s="5"/>
      <c r="AJ198" s="5"/>
      <c r="AK198" s="5"/>
    </row>
    <row r="199" spans="1:37" ht="25.5">
      <c r="A199" s="700" t="s">
        <v>305</v>
      </c>
      <c r="B199" s="420">
        <v>0.13</v>
      </c>
      <c r="C199" s="421">
        <v>0</v>
      </c>
      <c r="D199" s="414"/>
      <c r="E199" s="414"/>
      <c r="F199" s="414"/>
      <c r="G199" s="414"/>
      <c r="H199" s="414"/>
      <c r="I199" s="414"/>
      <c r="J199" s="414"/>
      <c r="K199" s="414"/>
    </row>
    <row r="200" spans="1:37">
      <c r="A200" s="355"/>
      <c r="B200" s="345"/>
      <c r="C200" s="414"/>
      <c r="D200" s="414"/>
      <c r="E200" s="414"/>
      <c r="F200" s="414"/>
      <c r="G200" s="414"/>
      <c r="H200" s="414"/>
      <c r="I200" s="414"/>
      <c r="J200" s="414"/>
      <c r="K200" s="414"/>
    </row>
    <row r="201" spans="1:37">
      <c r="A201" s="96" t="s">
        <v>300</v>
      </c>
      <c r="B201" s="345"/>
      <c r="C201" s="414"/>
      <c r="D201" s="414"/>
      <c r="E201" s="414"/>
      <c r="F201" s="414"/>
      <c r="G201" s="414"/>
      <c r="H201" s="414"/>
      <c r="I201" s="414"/>
      <c r="J201" s="414"/>
      <c r="K201" s="414"/>
      <c r="T201" s="52"/>
      <c r="V201"/>
    </row>
    <row r="202" spans="1:37">
      <c r="A202" s="96"/>
      <c r="B202" s="345"/>
      <c r="C202" s="414"/>
      <c r="D202" s="414"/>
      <c r="E202" s="414"/>
      <c r="F202" s="414"/>
      <c r="G202" s="414"/>
      <c r="H202" s="414"/>
      <c r="I202" s="414"/>
      <c r="J202" s="414"/>
      <c r="K202" s="414"/>
      <c r="T202" s="52"/>
      <c r="V202"/>
    </row>
    <row r="203" spans="1:37" ht="13.5" customHeight="1">
      <c r="A203" s="96"/>
      <c r="B203" s="345"/>
      <c r="C203" s="414"/>
      <c r="D203" s="414"/>
      <c r="E203" s="414"/>
      <c r="F203" s="414"/>
      <c r="G203" s="414"/>
      <c r="H203" s="414"/>
      <c r="I203" s="414"/>
      <c r="J203" s="414"/>
      <c r="K203" s="414"/>
    </row>
    <row r="204" spans="1:37" ht="13.5" customHeight="1">
      <c r="A204" s="96"/>
      <c r="B204" s="345"/>
      <c r="C204" s="414"/>
      <c r="D204" s="414"/>
      <c r="E204" s="414"/>
      <c r="F204" s="414"/>
      <c r="G204" s="414"/>
      <c r="H204" s="414"/>
      <c r="I204" s="414"/>
      <c r="J204" s="414"/>
      <c r="K204" s="414"/>
    </row>
    <row r="205" spans="1:37" ht="13.5" customHeight="1">
      <c r="A205" s="1494" t="s">
        <v>306</v>
      </c>
      <c r="B205" s="1494"/>
      <c r="C205" s="1494"/>
      <c r="D205" s="1494"/>
      <c r="E205" s="1494"/>
      <c r="F205" s="1494"/>
      <c r="G205" s="1494"/>
      <c r="H205" s="414"/>
      <c r="I205" s="414"/>
      <c r="J205" s="414"/>
      <c r="K205" s="414"/>
    </row>
    <row r="206" spans="1:37" ht="13.5" thickBot="1">
      <c r="A206" s="410"/>
      <c r="B206" s="415">
        <v>1</v>
      </c>
      <c r="C206" s="415">
        <v>2</v>
      </c>
      <c r="D206" s="415">
        <v>3</v>
      </c>
      <c r="E206" s="415">
        <v>4</v>
      </c>
      <c r="F206" s="415">
        <v>5</v>
      </c>
      <c r="G206" s="410"/>
      <c r="H206" s="414"/>
      <c r="I206" s="414"/>
      <c r="J206" s="414"/>
      <c r="K206" s="414"/>
    </row>
    <row r="207" spans="1:37" ht="13.5" customHeight="1">
      <c r="A207" s="33" t="s">
        <v>307</v>
      </c>
      <c r="B207" s="417">
        <v>0.1905</v>
      </c>
      <c r="C207" s="417">
        <v>0.42859999999999998</v>
      </c>
      <c r="D207" s="417">
        <v>0.28570000000000001</v>
      </c>
      <c r="E207" s="417">
        <v>4.7600000000000003E-2</v>
      </c>
      <c r="F207" s="417">
        <v>4.7600000000000003E-2</v>
      </c>
      <c r="G207" s="93" t="s">
        <v>308</v>
      </c>
      <c r="H207" s="414"/>
      <c r="I207" s="421"/>
      <c r="J207" s="421"/>
      <c r="K207" s="421"/>
    </row>
    <row r="208" spans="1:37">
      <c r="A208" s="355" t="s">
        <v>309</v>
      </c>
      <c r="B208" s="417">
        <v>0.23810000000000001</v>
      </c>
      <c r="C208" s="417">
        <v>0.1905</v>
      </c>
      <c r="D208" s="417">
        <v>0.52380000000000004</v>
      </c>
      <c r="E208" s="417">
        <v>0</v>
      </c>
      <c r="F208" s="417">
        <v>4.7600000000000003E-2</v>
      </c>
      <c r="G208" s="93" t="s">
        <v>310</v>
      </c>
      <c r="H208" s="414"/>
      <c r="I208" s="421"/>
      <c r="J208" s="421"/>
      <c r="K208" s="421"/>
    </row>
    <row r="209" spans="1:22" ht="25.5">
      <c r="A209" s="355" t="s">
        <v>311</v>
      </c>
      <c r="B209" s="417">
        <v>0.1429</v>
      </c>
      <c r="C209" s="417">
        <v>0.23810000000000001</v>
      </c>
      <c r="D209" s="417">
        <v>0.52380000000000004</v>
      </c>
      <c r="E209" s="417">
        <v>9.5200000000000007E-2</v>
      </c>
      <c r="F209" s="417">
        <v>0</v>
      </c>
      <c r="G209" s="315" t="s">
        <v>312</v>
      </c>
      <c r="H209" s="414"/>
      <c r="I209" s="421"/>
      <c r="J209" s="421"/>
      <c r="K209" s="421"/>
    </row>
    <row r="210" spans="1:22">
      <c r="A210" s="33" t="s">
        <v>313</v>
      </c>
      <c r="B210" s="417">
        <v>0.188</v>
      </c>
      <c r="C210" s="417">
        <v>0.18179999999999999</v>
      </c>
      <c r="D210" s="64">
        <v>0.54500000000000004</v>
      </c>
      <c r="E210" s="417">
        <v>4.5499999999999999E-2</v>
      </c>
      <c r="F210" s="417">
        <v>4.5499999999999999E-2</v>
      </c>
      <c r="G210" s="93" t="s">
        <v>314</v>
      </c>
      <c r="H210" s="414"/>
      <c r="I210" s="421"/>
      <c r="J210" s="421"/>
      <c r="K210" s="421"/>
    </row>
    <row r="211" spans="1:22">
      <c r="A211" s="355" t="s">
        <v>315</v>
      </c>
      <c r="B211" s="417">
        <v>0.05</v>
      </c>
      <c r="C211" s="417">
        <v>0.3</v>
      </c>
      <c r="D211" s="417">
        <v>0.55000000000000004</v>
      </c>
      <c r="E211" s="417">
        <v>0.1</v>
      </c>
      <c r="F211" s="417">
        <v>0</v>
      </c>
      <c r="G211" s="93" t="s">
        <v>316</v>
      </c>
      <c r="H211" s="414"/>
      <c r="I211" s="421"/>
      <c r="J211" s="421"/>
      <c r="K211" s="421"/>
    </row>
    <row r="212" spans="1:22">
      <c r="A212" s="355" t="s">
        <v>317</v>
      </c>
      <c r="B212" s="417">
        <v>0.13639999999999999</v>
      </c>
      <c r="C212" s="417">
        <v>0.18179999999999999</v>
      </c>
      <c r="D212" s="417">
        <v>0.40910000000000002</v>
      </c>
      <c r="E212" s="417">
        <v>0.18179999999999999</v>
      </c>
      <c r="F212" s="417">
        <v>9.0899999999999995E-2</v>
      </c>
      <c r="G212" s="93" t="s">
        <v>318</v>
      </c>
      <c r="H212" s="414"/>
      <c r="I212" s="421"/>
      <c r="J212" s="421"/>
      <c r="K212" s="421"/>
    </row>
    <row r="213" spans="1:22">
      <c r="A213" s="413"/>
      <c r="B213" s="345"/>
      <c r="C213" s="414"/>
      <c r="D213" s="414"/>
      <c r="E213" s="414"/>
      <c r="F213" s="414"/>
      <c r="G213" s="414"/>
      <c r="H213" s="414"/>
      <c r="I213" s="414"/>
      <c r="J213" s="414"/>
      <c r="K213" s="414"/>
    </row>
    <row r="214" spans="1:22">
      <c r="A214" s="96" t="s">
        <v>319</v>
      </c>
      <c r="B214" s="345"/>
      <c r="C214" s="414"/>
      <c r="D214" s="414"/>
      <c r="E214" s="414"/>
      <c r="F214" s="414"/>
      <c r="G214" s="414"/>
      <c r="H214" s="414"/>
      <c r="I214" s="414"/>
      <c r="J214" s="414"/>
      <c r="K214" s="414"/>
    </row>
    <row r="215" spans="1:22">
      <c r="A215" s="413"/>
      <c r="B215" s="345"/>
      <c r="C215" s="414"/>
      <c r="D215" s="414"/>
      <c r="E215" s="414"/>
      <c r="F215" s="414"/>
      <c r="G215" s="414"/>
      <c r="H215" s="414"/>
      <c r="I215" s="414"/>
      <c r="J215" s="414"/>
      <c r="K215" s="414"/>
    </row>
    <row r="216" spans="1:22" ht="13.5" customHeight="1">
      <c r="A216" s="413"/>
      <c r="B216" s="345"/>
      <c r="C216" s="414"/>
      <c r="D216" s="414"/>
      <c r="E216" s="414"/>
      <c r="F216" s="414"/>
      <c r="G216" s="414"/>
      <c r="H216" s="414"/>
      <c r="I216" s="414"/>
      <c r="J216" s="414"/>
      <c r="K216" s="414"/>
      <c r="T216" s="52"/>
      <c r="V216"/>
    </row>
    <row r="217" spans="1:22" ht="13.5" customHeight="1">
      <c r="A217" s="413"/>
      <c r="B217" s="345"/>
      <c r="C217" s="414"/>
      <c r="D217" s="414"/>
      <c r="E217" s="414"/>
      <c r="F217" s="414"/>
      <c r="G217" s="414"/>
      <c r="H217" s="414"/>
      <c r="I217" s="414"/>
      <c r="J217" s="414"/>
      <c r="K217" s="414"/>
    </row>
    <row r="218" spans="1:22" ht="13.5" customHeight="1">
      <c r="A218" s="1558" t="s">
        <v>320</v>
      </c>
      <c r="B218" s="1558"/>
      <c r="C218" s="1558"/>
      <c r="D218" s="414"/>
      <c r="E218" s="414"/>
      <c r="F218" s="414"/>
      <c r="G218" s="414"/>
      <c r="H218" s="414"/>
      <c r="I218" s="414"/>
      <c r="J218" s="414"/>
      <c r="K218" s="414"/>
    </row>
    <row r="219" spans="1:22" ht="69" customHeight="1" thickBot="1">
      <c r="A219" s="410" t="s">
        <v>206</v>
      </c>
      <c r="B219" s="415" t="s">
        <v>321</v>
      </c>
      <c r="C219" s="415" t="s">
        <v>322</v>
      </c>
      <c r="D219" s="414"/>
      <c r="E219" s="414"/>
      <c r="F219" s="414"/>
      <c r="G219" s="414"/>
      <c r="H219" s="414"/>
      <c r="I219" s="414"/>
      <c r="J219" s="414"/>
      <c r="K219" s="414"/>
    </row>
    <row r="220" spans="1:22">
      <c r="A220" s="355" t="s">
        <v>323</v>
      </c>
      <c r="B220" s="420">
        <v>0.93</v>
      </c>
      <c r="C220" s="420">
        <v>0.83</v>
      </c>
      <c r="D220" s="414"/>
      <c r="E220" s="414"/>
      <c r="F220" s="414"/>
      <c r="G220" s="414"/>
      <c r="H220" s="414"/>
      <c r="I220" s="414"/>
      <c r="J220" s="414"/>
      <c r="K220" s="414"/>
    </row>
    <row r="221" spans="1:22">
      <c r="A221" s="355" t="s">
        <v>324</v>
      </c>
      <c r="B221" s="420">
        <v>1</v>
      </c>
      <c r="C221" s="420">
        <v>0.9</v>
      </c>
      <c r="D221" s="414"/>
      <c r="E221" s="414"/>
      <c r="F221" s="414"/>
      <c r="G221" s="414"/>
      <c r="H221" s="414"/>
      <c r="I221" s="414"/>
      <c r="J221" s="414"/>
      <c r="K221" s="414"/>
    </row>
    <row r="222" spans="1:22">
      <c r="A222" s="355" t="s">
        <v>325</v>
      </c>
      <c r="B222" s="420">
        <v>0.97</v>
      </c>
      <c r="C222" s="420">
        <v>0.77</v>
      </c>
      <c r="D222" s="414"/>
      <c r="E222" s="414"/>
      <c r="F222" s="414"/>
      <c r="G222" s="414"/>
      <c r="H222" s="414"/>
      <c r="I222" s="414"/>
      <c r="J222" s="414"/>
      <c r="K222" s="414"/>
    </row>
    <row r="223" spans="1:22">
      <c r="A223" s="355" t="s">
        <v>326</v>
      </c>
      <c r="B223" s="420">
        <v>0.83</v>
      </c>
      <c r="C223" s="420">
        <v>0.7</v>
      </c>
      <c r="D223" s="414"/>
      <c r="E223" s="414"/>
      <c r="F223" s="414"/>
      <c r="G223" s="414"/>
      <c r="H223" s="414"/>
      <c r="I223" s="414"/>
      <c r="J223" s="414"/>
      <c r="K223" s="414"/>
    </row>
    <row r="224" spans="1:22">
      <c r="A224" s="355" t="s">
        <v>327</v>
      </c>
      <c r="B224" s="420">
        <v>0.87</v>
      </c>
      <c r="C224" s="420">
        <v>0.77</v>
      </c>
      <c r="D224" s="414"/>
      <c r="E224" s="414"/>
      <c r="F224" s="414"/>
      <c r="G224" s="414"/>
      <c r="H224" s="414"/>
      <c r="I224" s="414"/>
      <c r="J224" s="414"/>
      <c r="K224" s="414"/>
    </row>
    <row r="225" spans="1:19">
      <c r="A225" s="355" t="s">
        <v>328</v>
      </c>
      <c r="B225" s="345"/>
      <c r="C225" s="420">
        <v>0.8</v>
      </c>
      <c r="D225" s="414"/>
      <c r="E225" s="414"/>
      <c r="F225" s="414"/>
      <c r="G225" s="414"/>
      <c r="H225" s="414"/>
      <c r="I225" s="414"/>
      <c r="J225" s="414"/>
      <c r="K225" s="414"/>
    </row>
    <row r="226" spans="1:19">
      <c r="A226" s="355" t="s">
        <v>329</v>
      </c>
      <c r="B226" s="420">
        <v>0.83</v>
      </c>
      <c r="C226" s="420">
        <v>0.63</v>
      </c>
      <c r="D226" s="414"/>
      <c r="E226" s="414"/>
      <c r="F226" s="414"/>
      <c r="G226" s="414"/>
      <c r="H226" s="414"/>
      <c r="I226" s="414"/>
      <c r="J226" s="414"/>
      <c r="K226" s="414"/>
    </row>
    <row r="227" spans="1:19">
      <c r="A227" s="355" t="s">
        <v>330</v>
      </c>
      <c r="B227" s="420">
        <v>0.4</v>
      </c>
      <c r="C227" s="420">
        <v>0.4</v>
      </c>
      <c r="D227" s="414"/>
      <c r="E227" s="414"/>
      <c r="F227" s="414"/>
      <c r="G227" s="414"/>
      <c r="H227" s="414"/>
      <c r="I227" s="414"/>
      <c r="J227" s="414"/>
      <c r="K227" s="414"/>
    </row>
    <row r="228" spans="1:19">
      <c r="A228" s="355" t="s">
        <v>331</v>
      </c>
      <c r="B228" s="420">
        <v>0.23</v>
      </c>
      <c r="C228" s="420">
        <v>0.13</v>
      </c>
      <c r="D228" s="414"/>
      <c r="E228" s="414"/>
      <c r="F228" s="414"/>
      <c r="G228" s="414"/>
      <c r="H228" s="414"/>
      <c r="I228" s="414"/>
      <c r="J228" s="414"/>
      <c r="K228" s="414"/>
    </row>
    <row r="229" spans="1:19">
      <c r="A229" s="355" t="s">
        <v>332</v>
      </c>
      <c r="B229" s="420">
        <v>0.1</v>
      </c>
      <c r="C229" s="420">
        <v>7.0000000000000007E-2</v>
      </c>
      <c r="D229" s="414"/>
      <c r="E229" s="414"/>
      <c r="F229" s="414"/>
      <c r="G229" s="414"/>
      <c r="H229" s="414"/>
      <c r="I229" s="414"/>
      <c r="J229" s="414"/>
      <c r="K229" s="414"/>
    </row>
    <row r="230" spans="1:19">
      <c r="A230" s="355" t="s">
        <v>333</v>
      </c>
      <c r="B230" s="420">
        <v>0</v>
      </c>
      <c r="C230" s="420">
        <v>0</v>
      </c>
      <c r="D230" s="414"/>
      <c r="E230" s="414"/>
      <c r="F230" s="414"/>
      <c r="G230" s="414"/>
      <c r="H230" s="414"/>
      <c r="I230" s="414"/>
      <c r="J230" s="414"/>
      <c r="K230" s="414"/>
    </row>
    <row r="231" spans="1:19">
      <c r="A231" s="355" t="s">
        <v>334</v>
      </c>
      <c r="B231" s="420">
        <v>0</v>
      </c>
      <c r="C231" s="420">
        <v>0</v>
      </c>
      <c r="D231" s="414"/>
      <c r="E231" s="414"/>
      <c r="F231" s="414"/>
      <c r="G231" s="414"/>
      <c r="H231" s="414"/>
      <c r="I231" s="414"/>
      <c r="J231" s="414"/>
      <c r="K231" s="414"/>
    </row>
    <row r="232" spans="1:19">
      <c r="A232" s="355" t="s">
        <v>335</v>
      </c>
      <c r="B232" s="420">
        <v>0.03</v>
      </c>
      <c r="C232" s="420">
        <v>0.03</v>
      </c>
      <c r="D232" s="414"/>
      <c r="E232" s="414"/>
      <c r="F232" s="414"/>
      <c r="G232" s="414"/>
      <c r="H232" s="414"/>
      <c r="I232" s="414"/>
      <c r="J232" s="414"/>
      <c r="K232" s="414"/>
    </row>
    <row r="233" spans="1:19">
      <c r="A233" s="355" t="s">
        <v>336</v>
      </c>
      <c r="B233" s="420">
        <v>0</v>
      </c>
      <c r="C233" s="420">
        <v>0</v>
      </c>
      <c r="D233" s="414"/>
      <c r="E233" s="414"/>
      <c r="F233" s="414"/>
      <c r="G233" s="414"/>
      <c r="H233" s="414"/>
      <c r="I233" s="414"/>
      <c r="J233" s="414"/>
      <c r="K233" s="414"/>
    </row>
    <row r="234" spans="1:19">
      <c r="A234" s="355" t="s">
        <v>337</v>
      </c>
      <c r="B234" s="420">
        <v>0.9</v>
      </c>
      <c r="C234" s="420">
        <v>0.67</v>
      </c>
      <c r="D234" s="414"/>
      <c r="E234" s="414"/>
      <c r="F234" s="414"/>
      <c r="G234" s="414"/>
      <c r="H234" s="414"/>
      <c r="I234" s="414"/>
      <c r="J234" s="414"/>
      <c r="K234" s="414"/>
    </row>
    <row r="235" spans="1:19">
      <c r="A235" s="413"/>
      <c r="B235" s="345"/>
      <c r="C235" s="345"/>
      <c r="D235" s="414"/>
      <c r="E235" s="414"/>
      <c r="F235" s="414"/>
      <c r="G235" s="414"/>
      <c r="H235" s="414"/>
      <c r="I235" s="414"/>
      <c r="J235" s="414"/>
      <c r="K235" s="414"/>
    </row>
    <row r="236" spans="1:19">
      <c r="A236" s="96" t="s">
        <v>338</v>
      </c>
      <c r="B236" s="345"/>
      <c r="C236" s="345"/>
      <c r="D236" s="414"/>
      <c r="E236" s="414"/>
      <c r="F236" s="414"/>
      <c r="G236" s="414"/>
      <c r="H236" s="414"/>
      <c r="I236" s="414"/>
      <c r="J236" s="414"/>
      <c r="K236" s="414"/>
    </row>
    <row r="237" spans="1:19">
      <c r="A237" s="413"/>
      <c r="B237" s="345"/>
      <c r="C237" s="414"/>
      <c r="D237" s="414"/>
      <c r="E237" s="414"/>
      <c r="F237" s="414"/>
      <c r="G237" s="414"/>
      <c r="H237" s="414"/>
      <c r="I237" s="414"/>
      <c r="J237" s="414"/>
      <c r="K237" s="414"/>
    </row>
    <row r="238" spans="1:19" ht="13.5" customHeight="1">
      <c r="A238" s="413"/>
      <c r="B238" s="345"/>
      <c r="C238" s="414"/>
      <c r="D238" s="414"/>
      <c r="E238" s="414"/>
      <c r="F238" s="414"/>
      <c r="G238" s="414"/>
      <c r="H238" s="414"/>
      <c r="I238" s="414"/>
      <c r="J238" s="414"/>
      <c r="K238" s="414"/>
    </row>
    <row r="239" spans="1:19" ht="13.5" customHeight="1">
      <c r="A239" s="413"/>
      <c r="B239" s="345"/>
      <c r="C239" s="414"/>
      <c r="D239" s="414"/>
      <c r="E239" s="414"/>
      <c r="F239" s="414"/>
      <c r="G239" s="414"/>
      <c r="H239" s="414"/>
      <c r="I239" s="414"/>
      <c r="J239" s="414"/>
      <c r="K239" s="414"/>
      <c r="N239" s="92"/>
      <c r="O239" s="355"/>
      <c r="P239" s="355"/>
      <c r="Q239" s="355"/>
      <c r="R239" s="355"/>
      <c r="S239" s="355"/>
    </row>
    <row r="240" spans="1:19" ht="13.5" customHeight="1">
      <c r="A240" s="1494" t="s">
        <v>339</v>
      </c>
      <c r="B240" s="1494"/>
      <c r="C240" s="1494"/>
      <c r="D240" s="1494"/>
      <c r="E240" s="414"/>
      <c r="F240" s="414"/>
      <c r="G240" s="414"/>
      <c r="H240" s="414"/>
      <c r="I240" s="414"/>
      <c r="J240" s="414"/>
      <c r="K240" s="414"/>
      <c r="N240" s="92"/>
      <c r="O240" s="355"/>
      <c r="P240" s="355"/>
      <c r="Q240" s="355"/>
      <c r="R240" s="355"/>
      <c r="S240" s="355"/>
    </row>
    <row r="241" spans="1:39" s="12" customFormat="1" ht="13.5" customHeight="1" thickBot="1">
      <c r="A241" s="708" t="s">
        <v>340</v>
      </c>
      <c r="B241" s="709" t="s">
        <v>341</v>
      </c>
      <c r="C241" s="414"/>
      <c r="D241" s="414"/>
      <c r="E241" s="414"/>
      <c r="F241" s="414"/>
      <c r="G241" s="414"/>
      <c r="H241" s="414"/>
      <c r="I241" s="414"/>
      <c r="J241" s="414"/>
      <c r="K241" s="414"/>
      <c r="L241" s="126"/>
      <c r="M241" s="41"/>
      <c r="N241" s="92"/>
      <c r="O241" s="355"/>
      <c r="P241" s="355"/>
      <c r="Q241" s="355"/>
      <c r="R241" s="355"/>
      <c r="S241" s="355"/>
      <c r="T241"/>
      <c r="U241"/>
      <c r="V241" s="52"/>
      <c r="W241"/>
      <c r="X241" s="28"/>
      <c r="Y241"/>
      <c r="Z241"/>
      <c r="AA241"/>
      <c r="AB241"/>
      <c r="AC241"/>
      <c r="AD241"/>
      <c r="AE241"/>
      <c r="AF241"/>
      <c r="AG241"/>
      <c r="AH241"/>
      <c r="AI241"/>
      <c r="AJ241"/>
      <c r="AK241"/>
      <c r="AL241"/>
      <c r="AM241"/>
    </row>
    <row r="242" spans="1:39" s="249" customFormat="1" ht="15">
      <c r="A242" s="700" t="s">
        <v>342</v>
      </c>
      <c r="B242" s="423">
        <v>0.4</v>
      </c>
      <c r="C242" s="414"/>
      <c r="D242" s="414"/>
      <c r="E242" s="414"/>
      <c r="F242" s="414"/>
      <c r="G242" s="414"/>
      <c r="H242" s="414"/>
      <c r="I242" s="414"/>
      <c r="J242" s="414"/>
      <c r="K242" s="414"/>
      <c r="L242" s="126"/>
      <c r="M242" s="41"/>
      <c r="N242" s="92"/>
      <c r="T242" s="1123"/>
      <c r="U242" s="1123"/>
      <c r="V242" s="52"/>
      <c r="W242" s="1123"/>
      <c r="X242" s="1130"/>
      <c r="Y242" s="1123"/>
      <c r="Z242" s="1123"/>
      <c r="AA242" s="1123"/>
      <c r="AB242" s="1123"/>
      <c r="AC242" s="1123"/>
      <c r="AD242" s="1123"/>
      <c r="AE242" s="1123"/>
      <c r="AF242" s="1123"/>
      <c r="AG242" s="1123"/>
      <c r="AH242" s="1123"/>
      <c r="AI242" s="1123"/>
      <c r="AJ242" s="1123"/>
      <c r="AK242" s="1123"/>
      <c r="AL242" s="1123"/>
      <c r="AM242" s="1123"/>
    </row>
    <row r="243" spans="1:39" s="249" customFormat="1" ht="25.5">
      <c r="A243" s="700" t="s">
        <v>344</v>
      </c>
      <c r="B243" s="423">
        <v>0.35</v>
      </c>
      <c r="C243" s="414"/>
      <c r="D243" s="414"/>
      <c r="E243" s="414"/>
      <c r="F243" s="414"/>
      <c r="G243" s="414"/>
      <c r="H243" s="414"/>
      <c r="I243" s="414"/>
      <c r="J243" s="414"/>
      <c r="K243" s="414"/>
      <c r="L243" s="127"/>
      <c r="M243" s="91"/>
      <c r="N243" s="92"/>
      <c r="T243" s="1123"/>
      <c r="U243" s="1123"/>
      <c r="V243" s="52"/>
      <c r="W243" s="1123"/>
      <c r="X243" s="1130"/>
      <c r="Y243" s="1123"/>
      <c r="Z243" s="1123"/>
      <c r="AA243" s="1123"/>
      <c r="AB243" s="1123"/>
      <c r="AC243" s="1123"/>
      <c r="AD243" s="1123"/>
      <c r="AE243" s="1123"/>
      <c r="AF243" s="1123"/>
      <c r="AG243" s="1123"/>
      <c r="AH243" s="1123"/>
      <c r="AI243" s="1123"/>
      <c r="AJ243" s="1123"/>
      <c r="AK243" s="1123"/>
      <c r="AL243" s="1123"/>
      <c r="AM243" s="1123"/>
    </row>
    <row r="244" spans="1:39" s="249" customFormat="1" ht="25.5">
      <c r="A244" s="700" t="s">
        <v>345</v>
      </c>
      <c r="B244" s="423">
        <v>0.25</v>
      </c>
      <c r="C244" s="414"/>
      <c r="D244" s="414"/>
      <c r="E244" s="414"/>
      <c r="F244" s="414"/>
      <c r="G244" s="414"/>
      <c r="H244" s="414"/>
      <c r="I244" s="414"/>
      <c r="J244" s="414"/>
      <c r="K244" s="414"/>
      <c r="L244" s="130"/>
      <c r="M244" s="94"/>
      <c r="N244" s="92"/>
      <c r="T244" s="1123"/>
      <c r="U244" s="1123"/>
      <c r="V244" s="52"/>
      <c r="W244" s="1123"/>
      <c r="X244" s="1130"/>
      <c r="Y244" s="1123"/>
      <c r="Z244" s="1123"/>
      <c r="AA244" s="1123"/>
      <c r="AB244" s="1123"/>
      <c r="AC244" s="1123"/>
      <c r="AD244" s="1123"/>
      <c r="AE244" s="1123"/>
      <c r="AF244" s="1123"/>
      <c r="AG244" s="1123"/>
      <c r="AH244" s="1123"/>
      <c r="AI244" s="1123"/>
      <c r="AJ244" s="1123"/>
      <c r="AK244" s="1123"/>
      <c r="AL244" s="1123"/>
      <c r="AM244" s="1123"/>
    </row>
    <row r="245" spans="1:39" s="249" customFormat="1" ht="25.5">
      <c r="A245" s="700" t="s">
        <v>346</v>
      </c>
      <c r="B245" s="423">
        <v>0.25</v>
      </c>
      <c r="C245" s="414"/>
      <c r="D245" s="414"/>
      <c r="E245" s="414"/>
      <c r="F245" s="414"/>
      <c r="G245" s="414"/>
      <c r="H245" s="414"/>
      <c r="I245" s="414"/>
      <c r="J245" s="414"/>
      <c r="K245" s="414"/>
      <c r="L245" s="127"/>
      <c r="M245" s="91"/>
      <c r="N245" s="92"/>
      <c r="T245" s="1123"/>
      <c r="U245" s="1123"/>
      <c r="V245" s="52"/>
      <c r="W245" s="1123"/>
      <c r="X245" s="1130"/>
      <c r="Y245" s="1123"/>
      <c r="Z245" s="1123"/>
      <c r="AA245" s="1123"/>
      <c r="AB245" s="1123"/>
      <c r="AC245" s="1123"/>
      <c r="AD245" s="1123"/>
      <c r="AE245" s="1123"/>
      <c r="AF245" s="1123"/>
      <c r="AG245" s="1123"/>
      <c r="AH245" s="1123"/>
      <c r="AI245" s="1123"/>
      <c r="AJ245" s="1123"/>
      <c r="AK245" s="1123"/>
      <c r="AL245" s="1123"/>
      <c r="AM245" s="1123"/>
    </row>
    <row r="246" spans="1:39" s="249" customFormat="1" ht="25.5">
      <c r="A246" s="700" t="s">
        <v>347</v>
      </c>
      <c r="B246" s="423">
        <v>0.2</v>
      </c>
      <c r="C246" s="414"/>
      <c r="D246" s="414"/>
      <c r="E246" s="414"/>
      <c r="F246" s="414"/>
      <c r="G246" s="414"/>
      <c r="H246" s="414"/>
      <c r="I246" s="414"/>
      <c r="J246" s="414"/>
      <c r="K246" s="414"/>
      <c r="L246" s="127"/>
      <c r="M246" s="91"/>
      <c r="N246" s="92"/>
      <c r="T246" s="1123"/>
      <c r="U246" s="1123"/>
      <c r="V246" s="52"/>
      <c r="W246" s="1123"/>
      <c r="X246" s="1130"/>
      <c r="Y246" s="1123"/>
      <c r="Z246" s="1123"/>
      <c r="AA246" s="1123"/>
      <c r="AB246" s="1123"/>
      <c r="AC246" s="1123"/>
      <c r="AD246" s="1123"/>
      <c r="AE246" s="1123"/>
      <c r="AF246" s="1123"/>
      <c r="AG246" s="1123"/>
      <c r="AH246" s="1123"/>
      <c r="AI246" s="1123"/>
      <c r="AJ246" s="1123"/>
      <c r="AK246" s="1123"/>
      <c r="AL246" s="1123"/>
      <c r="AM246" s="1123"/>
    </row>
    <row r="247" spans="1:39" s="249" customFormat="1" ht="25.5">
      <c r="A247" s="700" t="s">
        <v>348</v>
      </c>
      <c r="B247" s="423">
        <v>0.15</v>
      </c>
      <c r="C247" s="414"/>
      <c r="D247" s="414"/>
      <c r="E247" s="414"/>
      <c r="F247" s="414"/>
      <c r="G247" s="414"/>
      <c r="H247" s="414"/>
      <c r="I247" s="414"/>
      <c r="J247" s="414"/>
      <c r="K247" s="414"/>
      <c r="L247" s="127"/>
      <c r="M247" s="91"/>
      <c r="N247" s="37"/>
      <c r="O247" s="958"/>
      <c r="P247" s="958"/>
      <c r="Q247" s="958"/>
      <c r="R247" s="958"/>
      <c r="S247" s="958"/>
      <c r="T247" s="1123"/>
      <c r="U247" s="1123"/>
      <c r="V247" s="52"/>
      <c r="W247" s="1123"/>
      <c r="X247" s="1130"/>
      <c r="Y247" s="1123"/>
      <c r="Z247" s="1123"/>
      <c r="AA247" s="1123"/>
      <c r="AB247" s="1123"/>
      <c r="AC247" s="1123"/>
      <c r="AD247" s="1123"/>
      <c r="AE247" s="1123"/>
      <c r="AF247" s="1123"/>
      <c r="AG247" s="1123"/>
      <c r="AH247" s="1123"/>
      <c r="AI247" s="1123"/>
      <c r="AJ247" s="1123"/>
      <c r="AK247" s="1123"/>
      <c r="AL247" s="1123"/>
      <c r="AM247" s="1123"/>
    </row>
    <row r="248" spans="1:39" s="249" customFormat="1">
      <c r="A248" s="1173"/>
      <c r="B248" s="345"/>
      <c r="C248" s="414"/>
      <c r="D248" s="414"/>
      <c r="E248" s="414"/>
      <c r="F248" s="414"/>
      <c r="G248" s="414"/>
      <c r="H248" s="414"/>
      <c r="I248" s="414"/>
      <c r="J248" s="414"/>
      <c r="K248" s="414"/>
      <c r="L248" s="127"/>
      <c r="M248" s="91"/>
      <c r="N248" s="52"/>
      <c r="O248" s="1123"/>
      <c r="P248" s="1123"/>
      <c r="Q248" s="1123"/>
      <c r="R248" s="1123"/>
      <c r="S248" s="1123"/>
      <c r="T248" s="1123"/>
      <c r="U248" s="1123"/>
      <c r="V248" s="52"/>
      <c r="W248" s="1123"/>
      <c r="X248" s="1130"/>
      <c r="Y248" s="1123"/>
      <c r="Z248" s="1123"/>
      <c r="AA248" s="1123"/>
      <c r="AB248" s="1123"/>
      <c r="AC248" s="1123"/>
      <c r="AD248" s="1123"/>
      <c r="AE248" s="1123"/>
      <c r="AF248" s="1123"/>
      <c r="AG248" s="1123"/>
      <c r="AH248" s="1123"/>
      <c r="AI248" s="1123"/>
      <c r="AJ248" s="1123"/>
      <c r="AK248" s="1123"/>
      <c r="AL248" s="1123"/>
      <c r="AM248" s="1123"/>
    </row>
    <row r="249" spans="1:39" s="958" customFormat="1">
      <c r="A249" s="1131" t="s">
        <v>349</v>
      </c>
      <c r="B249" s="345"/>
      <c r="C249" s="414"/>
      <c r="D249" s="414"/>
      <c r="E249" s="414"/>
      <c r="F249" s="414"/>
      <c r="G249" s="414"/>
      <c r="H249" s="414"/>
      <c r="I249" s="414"/>
      <c r="J249" s="414"/>
      <c r="K249" s="414"/>
      <c r="L249" s="119"/>
      <c r="M249" s="37"/>
      <c r="N249" s="52"/>
      <c r="O249" s="1123"/>
      <c r="P249" s="1123"/>
      <c r="Q249" s="1123"/>
      <c r="R249" s="1123"/>
      <c r="S249" s="1123"/>
      <c r="T249" s="1123"/>
      <c r="U249" s="1123"/>
      <c r="V249" s="52"/>
      <c r="W249" s="1123"/>
      <c r="X249" s="1130"/>
      <c r="Y249" s="1123"/>
      <c r="Z249" s="1123"/>
      <c r="AA249" s="1123"/>
      <c r="AB249" s="1123"/>
      <c r="AC249" s="1123"/>
      <c r="AD249" s="1123"/>
      <c r="AE249" s="1123"/>
      <c r="AF249" s="1123"/>
      <c r="AG249" s="1123"/>
      <c r="AH249" s="1123"/>
      <c r="AI249" s="1123"/>
      <c r="AJ249" s="1123"/>
      <c r="AK249" s="1123"/>
      <c r="AL249" s="1123"/>
      <c r="AM249" s="1123"/>
    </row>
    <row r="250" spans="1:39">
      <c r="A250" s="96"/>
      <c r="B250" s="345"/>
      <c r="C250" s="414"/>
      <c r="D250" s="414"/>
      <c r="E250" s="414"/>
      <c r="F250" s="414"/>
      <c r="G250" s="414"/>
      <c r="H250" s="414"/>
      <c r="I250" s="414"/>
      <c r="J250" s="414"/>
      <c r="K250" s="414"/>
    </row>
    <row r="251" spans="1:39" ht="13.5" customHeight="1">
      <c r="A251" s="96"/>
      <c r="B251" s="345"/>
      <c r="C251" s="414"/>
      <c r="D251" s="414"/>
      <c r="E251" s="414"/>
      <c r="F251" s="414"/>
      <c r="G251" s="414"/>
      <c r="H251" s="414"/>
      <c r="I251" s="414"/>
      <c r="J251" s="414"/>
      <c r="K251" s="414"/>
    </row>
    <row r="252" spans="1:39" ht="13.5" customHeight="1">
      <c r="A252" s="413"/>
      <c r="B252" s="345"/>
      <c r="C252" s="414"/>
      <c r="D252" s="414"/>
      <c r="E252" s="414"/>
      <c r="F252" s="414"/>
      <c r="G252" s="414"/>
      <c r="H252" s="414"/>
      <c r="I252" s="414"/>
      <c r="J252" s="414"/>
      <c r="K252" s="414"/>
    </row>
    <row r="253" spans="1:39" ht="13.5" customHeight="1">
      <c r="A253" s="1494" t="s">
        <v>350</v>
      </c>
      <c r="B253" s="1494"/>
      <c r="C253" s="1494"/>
      <c r="D253" s="1494"/>
      <c r="E253" s="414"/>
      <c r="F253" s="414"/>
      <c r="G253" s="414"/>
      <c r="H253" s="414"/>
      <c r="I253" s="414"/>
      <c r="J253" s="414"/>
      <c r="K253" s="414"/>
    </row>
    <row r="254" spans="1:39" ht="13.5" customHeight="1" thickBot="1">
      <c r="A254" s="410" t="s">
        <v>351</v>
      </c>
      <c r="B254" s="415" t="s">
        <v>341</v>
      </c>
      <c r="C254" s="414"/>
      <c r="D254" s="414"/>
      <c r="E254" s="414"/>
      <c r="F254" s="414"/>
      <c r="G254" s="414"/>
      <c r="H254" s="414"/>
      <c r="I254" s="414"/>
      <c r="J254" s="414"/>
      <c r="K254" s="414"/>
    </row>
    <row r="255" spans="1:39" ht="13.5" customHeight="1">
      <c r="A255" s="33" t="s">
        <v>352</v>
      </c>
      <c r="B255" s="420">
        <v>0.39</v>
      </c>
      <c r="C255" s="414"/>
      <c r="D255" s="414"/>
      <c r="E255" s="414"/>
      <c r="F255" s="414"/>
      <c r="G255" s="414"/>
      <c r="H255" s="414"/>
      <c r="I255" s="414"/>
      <c r="J255" s="414"/>
      <c r="K255" s="414"/>
    </row>
    <row r="256" spans="1:39">
      <c r="A256" s="33">
        <v>4</v>
      </c>
      <c r="B256" s="420">
        <v>0.3</v>
      </c>
      <c r="C256" s="414"/>
      <c r="D256" s="414"/>
      <c r="E256" s="414"/>
      <c r="F256" s="414"/>
      <c r="G256" s="414"/>
      <c r="H256" s="414"/>
      <c r="I256" s="414"/>
      <c r="J256" s="414"/>
      <c r="K256" s="414"/>
    </row>
    <row r="257" spans="1:39">
      <c r="A257" s="350">
        <v>3</v>
      </c>
      <c r="B257" s="420">
        <v>0.12</v>
      </c>
      <c r="C257" s="414"/>
      <c r="D257" s="414"/>
      <c r="E257" s="414"/>
      <c r="F257" s="414"/>
      <c r="G257" s="414"/>
      <c r="H257" s="414"/>
      <c r="I257" s="414"/>
      <c r="J257" s="414"/>
      <c r="K257" s="414"/>
    </row>
    <row r="258" spans="1:39">
      <c r="A258" s="350">
        <v>2</v>
      </c>
      <c r="B258" s="420">
        <v>0.12</v>
      </c>
      <c r="C258" s="414"/>
      <c r="D258" s="414"/>
      <c r="E258" s="414"/>
      <c r="F258" s="414"/>
      <c r="G258" s="414"/>
      <c r="H258" s="414"/>
      <c r="I258" s="414"/>
      <c r="J258" s="414"/>
      <c r="K258" s="414"/>
      <c r="AL258" s="355"/>
      <c r="AM258" s="355"/>
    </row>
    <row r="259" spans="1:39">
      <c r="A259" s="33" t="s">
        <v>353</v>
      </c>
      <c r="B259" s="420">
        <v>0</v>
      </c>
      <c r="C259" s="414"/>
      <c r="D259" s="414"/>
      <c r="E259" s="414"/>
      <c r="F259" s="414"/>
      <c r="G259" s="414"/>
      <c r="H259" s="414"/>
      <c r="I259" s="414"/>
      <c r="J259" s="414"/>
      <c r="K259" s="414"/>
      <c r="AL259" s="355"/>
      <c r="AM259" s="355"/>
    </row>
    <row r="260" spans="1:39">
      <c r="A260" s="355" t="s">
        <v>354</v>
      </c>
      <c r="B260" s="420">
        <v>0.06</v>
      </c>
      <c r="C260" s="414"/>
      <c r="D260" s="414"/>
      <c r="E260" s="414"/>
      <c r="F260" s="414"/>
      <c r="G260" s="414"/>
      <c r="H260" s="414"/>
      <c r="I260" s="414"/>
      <c r="J260" s="414"/>
      <c r="K260" s="414"/>
      <c r="AL260" s="355"/>
      <c r="AM260" s="355"/>
    </row>
    <row r="261" spans="1:39">
      <c r="A261" s="413"/>
      <c r="B261" s="345"/>
      <c r="C261" s="414"/>
      <c r="D261" s="414"/>
      <c r="E261" s="414"/>
      <c r="F261" s="414"/>
      <c r="G261" s="414"/>
      <c r="H261" s="414"/>
      <c r="I261" s="414"/>
      <c r="J261" s="414"/>
      <c r="K261" s="414"/>
      <c r="AL261" s="355"/>
      <c r="AM261" s="355"/>
    </row>
    <row r="262" spans="1:39">
      <c r="A262" s="96" t="s">
        <v>355</v>
      </c>
      <c r="B262" s="345"/>
      <c r="C262" s="414"/>
      <c r="D262" s="414"/>
      <c r="E262" s="414"/>
      <c r="F262" s="414"/>
      <c r="G262" s="414"/>
      <c r="H262" s="414"/>
      <c r="I262" s="414"/>
      <c r="J262" s="414"/>
      <c r="K262" s="414"/>
      <c r="T262" s="355"/>
      <c r="U262" s="355"/>
      <c r="V262" s="93"/>
      <c r="W262" s="355"/>
      <c r="X262" s="355"/>
      <c r="Y262" s="355"/>
      <c r="AL262" s="355"/>
      <c r="AM262" s="355"/>
    </row>
    <row r="263" spans="1:39">
      <c r="A263" s="96"/>
      <c r="B263" s="345"/>
      <c r="C263" s="414"/>
      <c r="D263" s="414"/>
      <c r="E263" s="414"/>
      <c r="F263" s="414"/>
      <c r="G263" s="414"/>
      <c r="H263" s="414"/>
      <c r="I263" s="414"/>
      <c r="J263" s="414"/>
      <c r="K263" s="414"/>
      <c r="T263" s="355"/>
      <c r="U263" s="355"/>
      <c r="V263" s="93"/>
      <c r="W263" s="355"/>
      <c r="X263" s="355"/>
      <c r="Y263" s="355"/>
      <c r="AL263" s="355"/>
      <c r="AM263" s="355"/>
    </row>
    <row r="264" spans="1:39" ht="13.5" customHeight="1">
      <c r="A264" s="96"/>
      <c r="B264" s="345"/>
      <c r="C264" s="414"/>
      <c r="D264" s="414"/>
      <c r="E264" s="414"/>
      <c r="F264" s="414"/>
      <c r="G264" s="414"/>
      <c r="H264" s="414"/>
      <c r="I264" s="414"/>
      <c r="J264" s="414"/>
      <c r="K264" s="414"/>
      <c r="T264" s="355"/>
      <c r="U264" s="355"/>
      <c r="V264" s="93"/>
      <c r="W264" s="355"/>
      <c r="X264" s="355"/>
      <c r="Y264" s="355"/>
      <c r="Z264" s="355"/>
      <c r="AA264" s="355"/>
      <c r="AB264" s="355"/>
      <c r="AC264" s="355"/>
      <c r="AD264" s="355"/>
      <c r="AE264" s="355"/>
      <c r="AF264" s="355"/>
      <c r="AG264" s="355"/>
      <c r="AH264" s="355"/>
      <c r="AI264" s="355"/>
      <c r="AJ264" s="355"/>
      <c r="AK264" s="355"/>
      <c r="AL264" s="355"/>
      <c r="AM264" s="355"/>
    </row>
    <row r="265" spans="1:39" ht="13.5" customHeight="1">
      <c r="A265" s="413"/>
      <c r="B265" s="345"/>
      <c r="C265" s="414"/>
      <c r="D265" s="414"/>
      <c r="E265" s="414"/>
      <c r="F265" s="414"/>
      <c r="G265" s="414"/>
      <c r="H265" s="414"/>
      <c r="I265" s="414"/>
      <c r="J265" s="414"/>
      <c r="K265" s="414"/>
      <c r="T265" s="355"/>
      <c r="U265" s="355"/>
      <c r="V265" s="93"/>
      <c r="W265" s="355"/>
      <c r="X265" s="355"/>
      <c r="Y265" s="355"/>
      <c r="Z265" s="355"/>
      <c r="AA265" s="355"/>
      <c r="AB265" s="355"/>
      <c r="AC265" s="355"/>
      <c r="AD265" s="355"/>
      <c r="AE265" s="355"/>
      <c r="AF265" s="355"/>
      <c r="AG265" s="355"/>
      <c r="AH265" s="355"/>
      <c r="AI265" s="355"/>
      <c r="AJ265" s="355"/>
      <c r="AK265" s="355"/>
      <c r="AL265" s="355"/>
      <c r="AM265" s="355"/>
    </row>
    <row r="266" spans="1:39" ht="13.5" customHeight="1">
      <c r="A266" s="1494" t="s">
        <v>356</v>
      </c>
      <c r="B266" s="1494"/>
      <c r="C266" s="1494"/>
      <c r="D266" s="1494"/>
      <c r="E266" s="414"/>
      <c r="F266" s="414"/>
      <c r="G266" s="414"/>
      <c r="H266" s="414"/>
      <c r="I266" s="414"/>
      <c r="J266" s="414"/>
      <c r="K266" s="414"/>
      <c r="T266" s="355"/>
      <c r="U266" s="355"/>
      <c r="V266" s="93"/>
      <c r="W266" s="355"/>
      <c r="X266" s="355"/>
      <c r="Y266" s="355"/>
      <c r="Z266" s="355"/>
      <c r="AA266" s="355"/>
      <c r="AB266" s="355"/>
      <c r="AC266" s="355"/>
      <c r="AD266" s="355"/>
      <c r="AE266" s="355"/>
      <c r="AF266" s="355"/>
      <c r="AG266" s="355"/>
      <c r="AH266" s="355"/>
      <c r="AI266" s="355"/>
      <c r="AJ266" s="355"/>
      <c r="AK266" s="355"/>
      <c r="AL266" s="355"/>
      <c r="AM266" s="355"/>
    </row>
    <row r="267" spans="1:39" ht="13.5" customHeight="1" thickBot="1">
      <c r="A267" s="410" t="s">
        <v>351</v>
      </c>
      <c r="B267" s="415" t="s">
        <v>341</v>
      </c>
      <c r="C267" s="414"/>
      <c r="D267" s="414"/>
      <c r="E267" s="414"/>
      <c r="F267" s="414"/>
      <c r="G267" s="414"/>
      <c r="H267" s="414"/>
      <c r="I267" s="414"/>
      <c r="J267" s="414"/>
      <c r="K267" s="414"/>
      <c r="T267" s="355"/>
      <c r="U267" s="355"/>
      <c r="V267" s="93"/>
      <c r="W267" s="355"/>
      <c r="X267" s="355"/>
      <c r="Y267" s="355"/>
      <c r="Z267" s="355"/>
      <c r="AA267" s="355"/>
      <c r="AB267" s="355"/>
      <c r="AC267" s="355"/>
      <c r="AD267" s="355"/>
      <c r="AE267" s="355"/>
      <c r="AF267" s="355"/>
      <c r="AG267" s="355"/>
      <c r="AH267" s="355"/>
      <c r="AI267" s="355"/>
      <c r="AJ267" s="355"/>
      <c r="AK267" s="355"/>
      <c r="AL267" s="5"/>
      <c r="AM267" s="5"/>
    </row>
    <row r="268" spans="1:39" ht="13.5" customHeight="1">
      <c r="A268" s="355" t="s">
        <v>357</v>
      </c>
      <c r="B268" s="420">
        <v>0.03</v>
      </c>
      <c r="C268" s="414"/>
      <c r="D268" s="414"/>
      <c r="E268" s="414"/>
      <c r="F268" s="414"/>
      <c r="G268" s="414"/>
      <c r="H268" s="414"/>
      <c r="I268" s="414"/>
      <c r="J268" s="414"/>
      <c r="K268" s="414"/>
      <c r="T268" s="355"/>
      <c r="U268" s="355"/>
      <c r="V268" s="93"/>
      <c r="W268" s="355"/>
      <c r="X268" s="355"/>
      <c r="Y268" s="355"/>
      <c r="Z268" s="355"/>
      <c r="AA268" s="355"/>
      <c r="AB268" s="355"/>
      <c r="AC268" s="355"/>
      <c r="AD268" s="355"/>
      <c r="AE268" s="355"/>
      <c r="AF268" s="355"/>
      <c r="AG268" s="355"/>
      <c r="AH268" s="355"/>
      <c r="AI268" s="355"/>
      <c r="AJ268" s="355"/>
      <c r="AK268" s="355"/>
    </row>
    <row r="269" spans="1:39">
      <c r="A269" s="33">
        <v>4</v>
      </c>
      <c r="B269" s="420">
        <v>0.09</v>
      </c>
      <c r="C269" s="414"/>
      <c r="D269" s="414"/>
      <c r="E269" s="414"/>
      <c r="F269" s="414"/>
      <c r="G269" s="414"/>
      <c r="H269" s="414"/>
      <c r="I269" s="414"/>
      <c r="J269" s="414"/>
      <c r="K269" s="414"/>
      <c r="T269" s="355"/>
      <c r="U269" s="355"/>
      <c r="V269" s="93"/>
      <c r="W269" s="355"/>
      <c r="X269" s="355"/>
      <c r="Y269" s="355"/>
      <c r="Z269" s="355"/>
      <c r="AA269" s="355"/>
      <c r="AB269" s="355"/>
      <c r="AC269" s="355"/>
      <c r="AD269" s="355"/>
      <c r="AE269" s="355"/>
      <c r="AF269" s="355"/>
      <c r="AG269" s="355"/>
      <c r="AH269" s="355"/>
      <c r="AI269" s="355"/>
      <c r="AJ269" s="355"/>
      <c r="AK269" s="355"/>
    </row>
    <row r="270" spans="1:39">
      <c r="A270" s="350">
        <v>3</v>
      </c>
      <c r="B270" s="420">
        <v>0.09</v>
      </c>
      <c r="C270" s="414"/>
      <c r="D270" s="414"/>
      <c r="E270" s="414"/>
      <c r="F270" s="414"/>
      <c r="G270" s="414"/>
      <c r="H270" s="414"/>
      <c r="I270" s="414"/>
      <c r="J270" s="414"/>
      <c r="K270" s="414"/>
      <c r="T270" s="355"/>
      <c r="U270" s="355"/>
      <c r="V270" s="93"/>
      <c r="W270" s="355"/>
      <c r="X270" s="355"/>
      <c r="Y270" s="355"/>
      <c r="Z270" s="355"/>
      <c r="AA270" s="355"/>
      <c r="AB270" s="355"/>
      <c r="AC270" s="355"/>
      <c r="AD270" s="355"/>
      <c r="AE270" s="355"/>
      <c r="AF270" s="355"/>
      <c r="AG270" s="355"/>
      <c r="AH270" s="355"/>
      <c r="AI270" s="355"/>
      <c r="AJ270" s="355"/>
      <c r="AK270" s="355"/>
    </row>
    <row r="271" spans="1:39">
      <c r="A271" s="350">
        <v>2</v>
      </c>
      <c r="B271" s="420">
        <v>0.09</v>
      </c>
      <c r="C271" s="414"/>
      <c r="D271" s="414"/>
      <c r="E271" s="414"/>
      <c r="F271" s="414"/>
      <c r="G271" s="414"/>
      <c r="H271" s="414"/>
      <c r="I271" s="414"/>
      <c r="J271" s="414"/>
      <c r="K271" s="414"/>
      <c r="T271" s="5"/>
      <c r="U271" s="5"/>
      <c r="V271" s="37"/>
      <c r="W271" s="5"/>
      <c r="X271" s="5"/>
      <c r="Y271" s="5"/>
      <c r="Z271" s="355"/>
      <c r="AA271" s="355"/>
      <c r="AB271" s="355"/>
      <c r="AC271" s="355"/>
      <c r="AD271" s="355"/>
      <c r="AE271" s="355"/>
      <c r="AF271" s="355"/>
      <c r="AG271" s="355"/>
      <c r="AH271" s="355"/>
      <c r="AI271" s="355"/>
      <c r="AJ271" s="355"/>
      <c r="AK271" s="355"/>
    </row>
    <row r="272" spans="1:39">
      <c r="A272" s="355" t="s">
        <v>358</v>
      </c>
      <c r="B272" s="420">
        <v>0.03</v>
      </c>
      <c r="C272" s="414"/>
      <c r="D272" s="414"/>
      <c r="E272" s="414"/>
      <c r="F272" s="414"/>
      <c r="G272" s="414"/>
      <c r="H272" s="414"/>
      <c r="I272" s="414"/>
      <c r="J272" s="414"/>
      <c r="K272" s="414"/>
      <c r="Z272" s="355"/>
      <c r="AA272" s="355"/>
      <c r="AB272" s="355"/>
      <c r="AC272" s="355"/>
      <c r="AD272" s="355"/>
      <c r="AE272" s="355"/>
      <c r="AF272" s="355"/>
      <c r="AG272" s="355"/>
      <c r="AH272" s="355"/>
      <c r="AI272" s="355"/>
      <c r="AJ272" s="355"/>
      <c r="AK272" s="355"/>
    </row>
    <row r="273" spans="1:37">
      <c r="A273" s="355" t="s">
        <v>359</v>
      </c>
      <c r="B273" s="420">
        <v>0.67</v>
      </c>
      <c r="C273" s="414"/>
      <c r="D273" s="414"/>
      <c r="E273" s="414"/>
      <c r="F273" s="414"/>
      <c r="G273" s="414"/>
      <c r="H273" s="414"/>
      <c r="I273" s="414"/>
      <c r="J273" s="414"/>
      <c r="K273" s="414"/>
      <c r="Z273" s="5"/>
      <c r="AA273" s="5"/>
      <c r="AB273" s="5"/>
      <c r="AC273" s="5"/>
      <c r="AD273" s="5"/>
      <c r="AE273" s="5"/>
      <c r="AF273" s="5"/>
      <c r="AG273" s="5"/>
      <c r="AH273" s="5"/>
      <c r="AI273" s="5"/>
      <c r="AJ273" s="5"/>
      <c r="AK273" s="5"/>
    </row>
    <row r="274" spans="1:37">
      <c r="A274" s="413"/>
      <c r="B274" s="345"/>
      <c r="C274" s="414"/>
      <c r="D274" s="414"/>
      <c r="E274" s="414"/>
      <c r="F274" s="414"/>
      <c r="G274" s="414"/>
      <c r="H274" s="414"/>
      <c r="I274" s="414"/>
      <c r="J274" s="414"/>
      <c r="K274" s="414"/>
    </row>
    <row r="275" spans="1:37">
      <c r="A275" s="96" t="s">
        <v>355</v>
      </c>
      <c r="B275" s="345"/>
      <c r="C275" s="414"/>
      <c r="D275" s="414"/>
      <c r="E275" s="414"/>
      <c r="F275" s="414"/>
      <c r="G275" s="414"/>
      <c r="H275" s="414"/>
      <c r="I275" s="414"/>
      <c r="J275" s="414"/>
      <c r="K275" s="414"/>
    </row>
    <row r="276" spans="1:37">
      <c r="A276" s="96"/>
      <c r="B276" s="345"/>
      <c r="C276" s="414"/>
      <c r="D276" s="414"/>
      <c r="E276" s="414"/>
      <c r="F276" s="414"/>
      <c r="G276" s="414"/>
      <c r="H276" s="414"/>
      <c r="I276" s="414"/>
      <c r="J276" s="414"/>
      <c r="K276" s="414"/>
    </row>
    <row r="277" spans="1:37" ht="13.5" customHeight="1">
      <c r="A277" s="413"/>
      <c r="B277" s="345"/>
      <c r="C277" s="414"/>
      <c r="D277" s="414"/>
      <c r="E277" s="414"/>
      <c r="F277" s="414"/>
      <c r="G277" s="414"/>
      <c r="H277" s="414"/>
      <c r="I277" s="414"/>
      <c r="J277" s="414"/>
      <c r="K277" s="414"/>
    </row>
    <row r="278" spans="1:37" ht="13.5" customHeight="1">
      <c r="A278" s="413"/>
      <c r="B278" s="345"/>
      <c r="C278" s="414"/>
      <c r="D278" s="414"/>
      <c r="E278" s="414"/>
      <c r="F278" s="414"/>
      <c r="G278" s="414"/>
      <c r="H278" s="414"/>
      <c r="I278" s="414"/>
      <c r="J278" s="414"/>
      <c r="K278" s="414"/>
    </row>
    <row r="279" spans="1:37" ht="13.5" customHeight="1">
      <c r="A279" s="1558" t="s">
        <v>360</v>
      </c>
      <c r="B279" s="1558"/>
      <c r="C279" s="414"/>
      <c r="D279" s="414"/>
      <c r="E279" s="414"/>
      <c r="F279" s="414"/>
      <c r="G279" s="414"/>
      <c r="H279" s="414"/>
      <c r="I279" s="414"/>
      <c r="J279" s="414"/>
      <c r="K279" s="414"/>
    </row>
    <row r="280" spans="1:37" ht="26.45" customHeight="1" thickBot="1">
      <c r="A280" s="410" t="s">
        <v>351</v>
      </c>
      <c r="B280" s="415" t="s">
        <v>361</v>
      </c>
      <c r="C280" s="414"/>
      <c r="D280" s="414"/>
      <c r="E280" s="414"/>
      <c r="F280" s="414"/>
      <c r="G280" s="414"/>
      <c r="H280" s="414"/>
      <c r="I280" s="414"/>
      <c r="J280" s="414"/>
      <c r="K280" s="414"/>
    </row>
    <row r="281" spans="1:37" ht="25.5">
      <c r="A281" s="700" t="s">
        <v>362</v>
      </c>
      <c r="B281" s="420">
        <v>0.21</v>
      </c>
      <c r="C281" s="414"/>
      <c r="D281" s="414"/>
      <c r="E281" s="414"/>
      <c r="F281" s="414"/>
      <c r="G281" s="414"/>
      <c r="H281" s="414"/>
      <c r="I281" s="414"/>
      <c r="J281" s="414"/>
      <c r="K281" s="414"/>
    </row>
    <row r="282" spans="1:37">
      <c r="A282" s="700" t="s">
        <v>363</v>
      </c>
      <c r="B282" s="420">
        <v>0.24</v>
      </c>
      <c r="C282" s="414"/>
      <c r="D282" s="414"/>
      <c r="E282" s="414"/>
      <c r="F282" s="414"/>
      <c r="G282" s="414"/>
      <c r="H282" s="414"/>
      <c r="I282" s="414"/>
      <c r="J282" s="414"/>
      <c r="K282" s="414"/>
    </row>
    <row r="283" spans="1:37" ht="25.5">
      <c r="A283" s="700" t="s">
        <v>364</v>
      </c>
      <c r="B283" s="420">
        <v>0.1</v>
      </c>
      <c r="C283" s="414"/>
      <c r="D283" s="414"/>
      <c r="E283" s="414"/>
      <c r="F283" s="414"/>
      <c r="G283" s="414"/>
      <c r="H283" s="414"/>
      <c r="I283" s="414"/>
      <c r="J283" s="414"/>
      <c r="K283" s="414"/>
    </row>
    <row r="284" spans="1:37">
      <c r="A284" s="700" t="s">
        <v>365</v>
      </c>
      <c r="B284" s="420">
        <v>0.41</v>
      </c>
      <c r="C284" s="414"/>
      <c r="D284" s="414"/>
      <c r="E284" s="414"/>
      <c r="F284" s="414"/>
      <c r="G284" s="414"/>
      <c r="H284" s="414"/>
      <c r="I284" s="414"/>
      <c r="J284" s="414"/>
      <c r="K284" s="414"/>
    </row>
    <row r="285" spans="1:37">
      <c r="A285" s="413"/>
      <c r="B285" s="345"/>
      <c r="C285" s="414"/>
      <c r="D285" s="414"/>
      <c r="E285" s="414"/>
      <c r="F285" s="414"/>
      <c r="G285" s="414"/>
      <c r="H285" s="414"/>
      <c r="I285" s="414"/>
      <c r="J285" s="414"/>
      <c r="K285" s="414"/>
    </row>
    <row r="286" spans="1:37">
      <c r="A286" s="96" t="s">
        <v>355</v>
      </c>
      <c r="B286" s="345"/>
      <c r="C286" s="414"/>
      <c r="D286" s="414"/>
      <c r="E286" s="414"/>
      <c r="F286" s="414"/>
      <c r="G286" s="414"/>
      <c r="H286" s="414"/>
      <c r="I286" s="414"/>
      <c r="J286" s="414"/>
      <c r="K286" s="414"/>
    </row>
    <row r="287" spans="1:37">
      <c r="A287" s="96"/>
      <c r="B287" s="345"/>
      <c r="C287" s="414"/>
      <c r="D287" s="414"/>
      <c r="E287" s="414"/>
      <c r="F287" s="414"/>
      <c r="G287" s="414"/>
      <c r="H287" s="414"/>
      <c r="I287" s="414"/>
      <c r="J287" s="414"/>
      <c r="K287" s="414"/>
    </row>
    <row r="288" spans="1:37" ht="13.5" customHeight="1">
      <c r="A288" s="96"/>
      <c r="B288" s="345"/>
      <c r="C288" s="414"/>
      <c r="D288" s="414"/>
      <c r="E288" s="414"/>
      <c r="F288" s="414"/>
      <c r="G288" s="414"/>
      <c r="H288" s="414"/>
      <c r="I288" s="414"/>
      <c r="J288" s="414"/>
      <c r="K288" s="414"/>
    </row>
    <row r="289" spans="1:15" ht="13.5" customHeight="1">
      <c r="A289" s="413"/>
      <c r="B289" s="345"/>
      <c r="C289" s="414"/>
      <c r="D289" s="414"/>
      <c r="E289" s="414"/>
      <c r="F289" s="414"/>
      <c r="G289" s="414"/>
      <c r="H289" s="414"/>
      <c r="I289" s="414"/>
      <c r="J289" s="414"/>
      <c r="K289" s="414"/>
    </row>
    <row r="290" spans="1:15" ht="13.5" customHeight="1">
      <c r="A290" s="1556" t="s">
        <v>366</v>
      </c>
      <c r="B290" s="1556"/>
      <c r="C290" s="414"/>
      <c r="D290" s="414"/>
      <c r="E290" s="414"/>
      <c r="F290" s="414"/>
      <c r="G290" s="414"/>
      <c r="H290" s="414"/>
      <c r="I290" s="414"/>
      <c r="J290" s="414"/>
      <c r="K290" s="414"/>
    </row>
    <row r="291" spans="1:15" ht="27" customHeight="1" thickBot="1">
      <c r="A291" s="410" t="s">
        <v>351</v>
      </c>
      <c r="B291" s="415" t="s">
        <v>361</v>
      </c>
      <c r="C291" s="414"/>
      <c r="D291" s="414"/>
      <c r="E291" s="414"/>
      <c r="F291" s="414"/>
      <c r="G291" s="414"/>
      <c r="H291" s="414"/>
      <c r="I291" s="414"/>
      <c r="J291" s="414"/>
      <c r="K291" s="414"/>
    </row>
    <row r="292" spans="1:15">
      <c r="A292" s="355" t="s">
        <v>367</v>
      </c>
      <c r="B292" s="420">
        <v>0.15</v>
      </c>
      <c r="C292" s="414"/>
      <c r="D292" s="414"/>
      <c r="E292" s="414"/>
      <c r="F292" s="414"/>
      <c r="G292" s="414"/>
      <c r="H292" s="414"/>
      <c r="I292" s="414"/>
      <c r="J292" s="414"/>
      <c r="K292" s="414"/>
    </row>
    <row r="293" spans="1:15">
      <c r="A293" s="33">
        <v>4</v>
      </c>
      <c r="B293" s="420">
        <v>0.09</v>
      </c>
      <c r="C293" s="414"/>
      <c r="D293" s="414"/>
      <c r="E293" s="414"/>
      <c r="F293" s="414"/>
      <c r="G293" s="414"/>
      <c r="H293" s="414"/>
      <c r="I293" s="414"/>
      <c r="J293" s="414"/>
      <c r="K293" s="414"/>
    </row>
    <row r="294" spans="1:15">
      <c r="A294" s="350">
        <v>3</v>
      </c>
      <c r="B294" s="420">
        <v>0.12</v>
      </c>
      <c r="C294" s="414"/>
      <c r="D294" s="414"/>
      <c r="E294" s="414"/>
      <c r="F294" s="414"/>
      <c r="G294" s="414"/>
      <c r="H294" s="414"/>
      <c r="I294" s="414"/>
      <c r="J294" s="414"/>
      <c r="K294" s="414"/>
    </row>
    <row r="295" spans="1:15">
      <c r="A295" s="350">
        <v>2</v>
      </c>
      <c r="B295" s="420">
        <v>0.12</v>
      </c>
      <c r="C295" s="414"/>
      <c r="D295" s="414"/>
      <c r="E295" s="414"/>
      <c r="F295" s="414"/>
      <c r="G295" s="414"/>
      <c r="H295" s="414"/>
      <c r="I295" s="414"/>
      <c r="J295" s="414"/>
      <c r="K295" s="414"/>
    </row>
    <row r="296" spans="1:15">
      <c r="A296" s="355" t="s">
        <v>368</v>
      </c>
      <c r="B296" s="420">
        <v>0</v>
      </c>
      <c r="C296" s="414"/>
      <c r="D296" s="414"/>
      <c r="E296" s="414"/>
      <c r="F296" s="414"/>
      <c r="G296" s="414"/>
      <c r="H296" s="414"/>
      <c r="I296" s="414"/>
      <c r="J296" s="414"/>
      <c r="K296" s="414"/>
    </row>
    <row r="297" spans="1:15">
      <c r="A297" s="355" t="s">
        <v>369</v>
      </c>
      <c r="B297" s="417">
        <v>0.51500000000000001</v>
      </c>
      <c r="C297" s="414"/>
      <c r="D297" s="414"/>
      <c r="E297" s="414"/>
      <c r="F297" s="414"/>
      <c r="G297" s="414"/>
      <c r="H297" s="414"/>
      <c r="I297" s="414"/>
      <c r="J297" s="414"/>
      <c r="K297" s="414"/>
    </row>
    <row r="298" spans="1:15">
      <c r="A298" s="413"/>
      <c r="B298" s="345"/>
      <c r="C298" s="414"/>
      <c r="D298" s="414"/>
      <c r="E298" s="414"/>
      <c r="F298" s="414"/>
      <c r="G298" s="414"/>
      <c r="H298" s="414"/>
      <c r="I298" s="414"/>
      <c r="J298" s="414"/>
      <c r="K298" s="414"/>
    </row>
    <row r="299" spans="1:15">
      <c r="A299" s="96" t="s">
        <v>355</v>
      </c>
      <c r="B299" s="345"/>
      <c r="C299" s="414"/>
      <c r="D299" s="414"/>
      <c r="E299" s="414"/>
      <c r="F299" s="414"/>
      <c r="G299" s="414"/>
      <c r="H299" s="414"/>
      <c r="I299" s="414"/>
      <c r="J299" s="414"/>
      <c r="K299" s="414"/>
    </row>
    <row r="300" spans="1:15">
      <c r="A300" s="413"/>
      <c r="B300" s="345"/>
      <c r="C300" s="414"/>
      <c r="D300" s="414"/>
      <c r="E300" s="414"/>
      <c r="F300" s="414"/>
      <c r="G300" s="414"/>
      <c r="H300" s="414"/>
      <c r="I300" s="414"/>
      <c r="J300" s="414"/>
      <c r="K300" s="414"/>
    </row>
    <row r="301" spans="1:15" ht="13.5" customHeight="1">
      <c r="A301" s="413"/>
      <c r="B301" s="345"/>
      <c r="C301" s="414"/>
      <c r="D301" s="414"/>
      <c r="E301" s="414"/>
      <c r="F301" s="414"/>
      <c r="G301" s="414"/>
      <c r="H301" s="414"/>
      <c r="I301" s="414"/>
      <c r="J301" s="414"/>
      <c r="K301" s="414"/>
    </row>
    <row r="302" spans="1:15" ht="13.5" customHeight="1">
      <c r="A302" s="413"/>
      <c r="B302" s="345"/>
      <c r="C302" s="414"/>
      <c r="D302" s="414"/>
      <c r="E302" s="414"/>
      <c r="F302" s="414"/>
      <c r="G302" s="414"/>
      <c r="H302" s="414"/>
      <c r="I302" s="414"/>
      <c r="J302" s="414"/>
      <c r="K302" s="414"/>
    </row>
    <row r="303" spans="1:15" ht="13.5" customHeight="1">
      <c r="A303" s="1494" t="s">
        <v>371</v>
      </c>
      <c r="B303" s="1494"/>
      <c r="C303" s="1494"/>
      <c r="D303" s="1494"/>
      <c r="E303" s="1494"/>
      <c r="F303" s="414"/>
      <c r="G303" s="414"/>
      <c r="H303" s="414"/>
      <c r="I303" s="414"/>
      <c r="J303" s="414"/>
      <c r="K303" s="414"/>
      <c r="O303" s="52"/>
    </row>
    <row r="304" spans="1:15" ht="48" customHeight="1" thickBot="1">
      <c r="A304" s="410" t="s">
        <v>370</v>
      </c>
      <c r="B304" s="415" t="s">
        <v>372</v>
      </c>
      <c r="C304" s="415" t="s">
        <v>373</v>
      </c>
      <c r="D304" s="415" t="s">
        <v>374</v>
      </c>
      <c r="E304" s="415" t="s">
        <v>375</v>
      </c>
      <c r="F304" s="414"/>
      <c r="G304" s="414"/>
      <c r="H304" s="414"/>
      <c r="I304" s="414"/>
      <c r="J304" s="414"/>
      <c r="K304" s="414"/>
    </row>
    <row r="305" spans="1:15">
      <c r="A305" s="355" t="s">
        <v>323</v>
      </c>
      <c r="B305" s="65">
        <v>9.4E-2</v>
      </c>
      <c r="C305" s="345">
        <v>131</v>
      </c>
      <c r="D305" s="414">
        <v>67</v>
      </c>
      <c r="E305" s="40">
        <f t="shared" ref="E305:E310" si="5">D305/C305</f>
        <v>0.51145038167938928</v>
      </c>
      <c r="F305" s="414"/>
      <c r="G305" s="414"/>
      <c r="H305" s="414"/>
      <c r="I305" s="414"/>
      <c r="J305" s="414"/>
      <c r="K305" s="414"/>
      <c r="M305"/>
    </row>
    <row r="306" spans="1:15">
      <c r="A306" s="355" t="s">
        <v>324</v>
      </c>
      <c r="B306" s="65">
        <v>0.32300000000000001</v>
      </c>
      <c r="C306" s="345">
        <v>341</v>
      </c>
      <c r="D306" s="414">
        <v>172</v>
      </c>
      <c r="E306" s="40">
        <f t="shared" si="5"/>
        <v>0.50439882697947214</v>
      </c>
      <c r="F306" s="414"/>
      <c r="G306" s="414"/>
      <c r="H306" s="414"/>
      <c r="I306" s="414"/>
      <c r="J306" s="414"/>
      <c r="K306" s="414"/>
    </row>
    <row r="307" spans="1:15">
      <c r="A307" s="355" t="s">
        <v>325</v>
      </c>
      <c r="B307" s="65">
        <v>0.183</v>
      </c>
      <c r="C307" s="345">
        <v>36</v>
      </c>
      <c r="D307" s="414">
        <v>21</v>
      </c>
      <c r="E307" s="40">
        <f t="shared" si="5"/>
        <v>0.58333333333333337</v>
      </c>
      <c r="F307" s="414"/>
      <c r="G307" s="414"/>
      <c r="H307" s="414"/>
      <c r="I307" s="414"/>
      <c r="J307" s="414"/>
      <c r="K307" s="414"/>
    </row>
    <row r="308" spans="1:15">
      <c r="A308" s="355" t="s">
        <v>327</v>
      </c>
      <c r="B308" s="65">
        <v>0.106</v>
      </c>
      <c r="C308" s="345">
        <v>544</v>
      </c>
      <c r="D308" s="414">
        <v>174</v>
      </c>
      <c r="E308" s="40">
        <f t="shared" si="5"/>
        <v>0.31985294117647056</v>
      </c>
      <c r="F308" s="414"/>
      <c r="G308" s="414"/>
      <c r="H308" s="414"/>
      <c r="I308" s="414"/>
      <c r="J308" s="414"/>
      <c r="K308" s="414"/>
    </row>
    <row r="309" spans="1:15">
      <c r="A309" s="355" t="s">
        <v>328</v>
      </c>
      <c r="B309" s="65">
        <v>0.13300000000000001</v>
      </c>
      <c r="C309" s="345">
        <v>28</v>
      </c>
      <c r="D309" s="414">
        <v>26</v>
      </c>
      <c r="E309" s="40">
        <f t="shared" si="5"/>
        <v>0.9285714285714286</v>
      </c>
      <c r="F309" s="414"/>
      <c r="G309" s="414"/>
      <c r="H309" s="414"/>
      <c r="I309" s="414"/>
      <c r="J309" s="414"/>
      <c r="K309" s="414"/>
    </row>
    <row r="310" spans="1:15">
      <c r="A310" s="355" t="s">
        <v>329</v>
      </c>
      <c r="B310" s="65">
        <v>0.161</v>
      </c>
      <c r="C310" s="345">
        <v>24</v>
      </c>
      <c r="D310" s="414">
        <v>9</v>
      </c>
      <c r="E310" s="40">
        <f t="shared" si="5"/>
        <v>0.375</v>
      </c>
      <c r="F310" s="414"/>
      <c r="G310" s="414"/>
      <c r="H310" s="414"/>
      <c r="I310" s="414"/>
      <c r="J310" s="414"/>
      <c r="K310" s="414"/>
    </row>
    <row r="311" spans="1:15">
      <c r="A311" s="355"/>
      <c r="B311" s="355"/>
      <c r="C311" s="345"/>
      <c r="D311" s="45" t="s">
        <v>1313</v>
      </c>
      <c r="E311" s="44">
        <f>SUMPRODUCT(B305:B310,E305:E310)</f>
        <v>0.53552656875693794</v>
      </c>
      <c r="F311" s="414"/>
      <c r="G311" s="414"/>
      <c r="H311" s="414"/>
      <c r="I311" s="414"/>
      <c r="J311" s="414"/>
      <c r="K311" s="414"/>
    </row>
    <row r="312" spans="1:15">
      <c r="A312" s="413"/>
      <c r="B312" s="345"/>
      <c r="C312" s="414"/>
      <c r="D312" s="414"/>
      <c r="E312" s="414"/>
      <c r="F312" s="414"/>
      <c r="G312" s="414"/>
      <c r="H312" s="414"/>
      <c r="I312" s="414"/>
      <c r="J312" s="414"/>
      <c r="K312" s="414"/>
      <c r="L312" s="247"/>
    </row>
    <row r="313" spans="1:15">
      <c r="A313" s="96" t="s">
        <v>376</v>
      </c>
      <c r="B313" s="345"/>
      <c r="C313" s="414"/>
      <c r="D313" s="414"/>
      <c r="E313" s="414"/>
      <c r="F313" s="414"/>
      <c r="G313" s="414"/>
      <c r="H313" s="414"/>
      <c r="I313" s="414"/>
      <c r="J313" s="414"/>
      <c r="K313" s="414"/>
      <c r="L313" s="247"/>
    </row>
    <row r="314" spans="1:15">
      <c r="A314" s="96"/>
      <c r="B314" s="345"/>
      <c r="C314" s="414"/>
      <c r="D314" s="414"/>
      <c r="E314" s="414"/>
      <c r="F314" s="414"/>
      <c r="G314" s="414"/>
      <c r="H314" s="414"/>
      <c r="I314" s="414"/>
      <c r="J314" s="414"/>
      <c r="K314" s="414"/>
      <c r="L314" s="247"/>
    </row>
    <row r="315" spans="1:15" ht="13.5" customHeight="1">
      <c r="A315" s="96"/>
      <c r="B315" s="345"/>
      <c r="C315" s="414"/>
      <c r="D315" s="414"/>
      <c r="E315" s="414"/>
      <c r="F315" s="414"/>
      <c r="G315" s="414"/>
      <c r="H315" s="414"/>
      <c r="I315" s="414"/>
      <c r="J315" s="414"/>
      <c r="K315" s="414"/>
      <c r="L315" s="247"/>
    </row>
    <row r="316" spans="1:15" ht="13.5" customHeight="1">
      <c r="A316" s="413"/>
      <c r="B316" s="345"/>
      <c r="C316" s="414"/>
      <c r="D316" s="414"/>
      <c r="E316" s="414"/>
      <c r="F316" s="414"/>
      <c r="G316" s="414"/>
      <c r="H316" s="414"/>
      <c r="I316" s="414"/>
      <c r="J316" s="414"/>
      <c r="K316" s="414"/>
      <c r="L316" s="247"/>
    </row>
    <row r="317" spans="1:15" ht="13.5" customHeight="1">
      <c r="A317" s="1494" t="s">
        <v>377</v>
      </c>
      <c r="B317" s="1494"/>
      <c r="C317" s="1494"/>
      <c r="D317" s="1494"/>
      <c r="E317" s="1494"/>
      <c r="F317" s="414"/>
      <c r="G317" s="414"/>
      <c r="H317" s="414"/>
      <c r="I317" s="414"/>
      <c r="J317" s="414"/>
      <c r="K317" s="414"/>
      <c r="L317" s="247"/>
      <c r="O317" s="52"/>
    </row>
    <row r="318" spans="1:15" ht="49.5" customHeight="1" thickBot="1">
      <c r="A318" s="410" t="s">
        <v>370</v>
      </c>
      <c r="B318" s="415" t="s">
        <v>372</v>
      </c>
      <c r="C318" s="415" t="s">
        <v>373</v>
      </c>
      <c r="D318" s="415" t="s">
        <v>378</v>
      </c>
      <c r="E318" s="415" t="s">
        <v>379</v>
      </c>
      <c r="F318" s="414"/>
      <c r="G318" s="414"/>
      <c r="H318" s="414"/>
      <c r="I318" s="414"/>
      <c r="J318" s="414"/>
      <c r="K318" s="414"/>
      <c r="L318" s="247"/>
      <c r="O318" s="52"/>
    </row>
    <row r="319" spans="1:15">
      <c r="A319" s="355" t="s">
        <v>323</v>
      </c>
      <c r="B319" s="65">
        <v>9.4E-2</v>
      </c>
      <c r="C319" s="414">
        <v>131</v>
      </c>
      <c r="D319" s="414">
        <v>12</v>
      </c>
      <c r="E319" s="40">
        <f t="shared" ref="E319:E324" si="6">D319/C319</f>
        <v>9.1603053435114504E-2</v>
      </c>
      <c r="F319" s="424"/>
      <c r="G319" s="421"/>
      <c r="H319" s="414"/>
      <c r="I319" s="414"/>
      <c r="J319" s="414"/>
      <c r="K319" s="414"/>
      <c r="L319" s="247"/>
      <c r="M319"/>
      <c r="O319" s="52"/>
    </row>
    <row r="320" spans="1:15">
      <c r="A320" s="355" t="s">
        <v>324</v>
      </c>
      <c r="B320" s="65">
        <v>0.32300000000000001</v>
      </c>
      <c r="C320" s="414">
        <v>341</v>
      </c>
      <c r="D320" s="414">
        <v>17</v>
      </c>
      <c r="E320" s="40">
        <f t="shared" si="6"/>
        <v>4.9853372434017593E-2</v>
      </c>
      <c r="F320" s="424"/>
      <c r="G320" s="421"/>
      <c r="H320" s="414"/>
      <c r="I320" s="414"/>
      <c r="J320" s="414"/>
      <c r="K320" s="414"/>
      <c r="L320" s="247"/>
      <c r="M320"/>
      <c r="O320" s="52"/>
    </row>
    <row r="321" spans="1:23">
      <c r="A321" s="355" t="s">
        <v>325</v>
      </c>
      <c r="B321" s="65">
        <v>0.183</v>
      </c>
      <c r="C321" s="414">
        <v>36</v>
      </c>
      <c r="D321" s="414">
        <v>11</v>
      </c>
      <c r="E321" s="40">
        <f t="shared" si="6"/>
        <v>0.30555555555555558</v>
      </c>
      <c r="F321" s="424"/>
      <c r="G321" s="421"/>
      <c r="H321" s="414"/>
      <c r="I321" s="414"/>
      <c r="J321" s="414"/>
      <c r="K321" s="414"/>
      <c r="L321" s="247"/>
      <c r="M321"/>
      <c r="O321" s="52"/>
    </row>
    <row r="322" spans="1:23">
      <c r="A322" s="355" t="s">
        <v>327</v>
      </c>
      <c r="B322" s="65">
        <v>0.106</v>
      </c>
      <c r="C322" s="414">
        <v>544</v>
      </c>
      <c r="D322" s="414">
        <v>13</v>
      </c>
      <c r="E322" s="40">
        <f t="shared" si="6"/>
        <v>2.389705882352941E-2</v>
      </c>
      <c r="F322" s="424"/>
      <c r="G322" s="421"/>
      <c r="H322" s="414"/>
      <c r="I322" s="414"/>
      <c r="J322" s="414"/>
      <c r="K322" s="414"/>
      <c r="L322" s="247"/>
      <c r="M322"/>
      <c r="O322" s="52"/>
    </row>
    <row r="323" spans="1:23">
      <c r="A323" s="355" t="s">
        <v>328</v>
      </c>
      <c r="B323" s="65">
        <v>0.13300000000000001</v>
      </c>
      <c r="C323" s="414">
        <v>28</v>
      </c>
      <c r="D323" s="414">
        <v>3.5</v>
      </c>
      <c r="E323" s="40">
        <f t="shared" si="6"/>
        <v>0.125</v>
      </c>
      <c r="F323" s="424"/>
      <c r="G323" s="421"/>
      <c r="H323" s="414"/>
      <c r="I323" s="414"/>
      <c r="J323" s="414"/>
      <c r="K323" s="414"/>
      <c r="L323" s="247"/>
      <c r="M323"/>
      <c r="O323" s="52"/>
    </row>
    <row r="324" spans="1:23">
      <c r="A324" s="355" t="s">
        <v>329</v>
      </c>
      <c r="B324" s="65">
        <v>0.161</v>
      </c>
      <c r="C324" s="414">
        <v>24</v>
      </c>
      <c r="D324" s="414">
        <v>7.5</v>
      </c>
      <c r="E324" s="40">
        <f t="shared" si="6"/>
        <v>0.3125</v>
      </c>
      <c r="F324" s="424"/>
      <c r="G324" s="421"/>
      <c r="H324" s="414"/>
      <c r="I324" s="414"/>
      <c r="J324" s="414"/>
      <c r="K324" s="414"/>
      <c r="L324" s="247"/>
      <c r="M324"/>
      <c r="O324" s="52"/>
    </row>
    <row r="325" spans="1:23">
      <c r="A325" s="355"/>
      <c r="B325" s="355"/>
      <c r="C325" s="345"/>
      <c r="D325" s="414"/>
      <c r="E325" s="45"/>
      <c r="F325" s="44"/>
      <c r="G325" s="414"/>
      <c r="H325" s="414"/>
      <c r="I325" s="414"/>
      <c r="J325" s="414"/>
      <c r="K325" s="414"/>
      <c r="L325" s="247"/>
      <c r="M325"/>
    </row>
    <row r="326" spans="1:23">
      <c r="A326" s="96" t="s">
        <v>376</v>
      </c>
      <c r="B326" s="345"/>
      <c r="C326" s="414"/>
      <c r="D326" s="414"/>
      <c r="E326" s="414"/>
      <c r="F326" s="414"/>
      <c r="G326" s="414"/>
      <c r="H326" s="414"/>
      <c r="I326" s="414"/>
      <c r="J326" s="414"/>
      <c r="K326" s="414"/>
      <c r="L326" s="247"/>
      <c r="M326"/>
      <c r="V326"/>
      <c r="W326" s="52"/>
    </row>
    <row r="327" spans="1:23">
      <c r="A327" s="413"/>
      <c r="B327" s="345"/>
      <c r="C327" s="414"/>
      <c r="D327" s="414"/>
      <c r="E327" s="414"/>
      <c r="F327" s="414"/>
      <c r="G327" s="414"/>
      <c r="H327" s="414"/>
      <c r="I327" s="414"/>
      <c r="J327" s="414"/>
      <c r="K327" s="414"/>
      <c r="L327" s="247"/>
      <c r="V327"/>
      <c r="W327" s="52"/>
    </row>
    <row r="328" spans="1:23" ht="13.5" customHeight="1">
      <c r="A328" s="413"/>
      <c r="B328" s="345"/>
      <c r="C328" s="414"/>
      <c r="D328" s="414"/>
      <c r="E328" s="414"/>
      <c r="F328" s="414"/>
      <c r="G328" s="414"/>
      <c r="H328" s="414"/>
      <c r="I328" s="414"/>
      <c r="J328" s="414"/>
      <c r="K328" s="414"/>
      <c r="L328" s="1557"/>
      <c r="V328"/>
      <c r="W328" s="52"/>
    </row>
    <row r="329" spans="1:23" ht="13.5" customHeight="1">
      <c r="A329" s="413"/>
      <c r="B329" s="345"/>
      <c r="C329" s="414"/>
      <c r="D329" s="414"/>
      <c r="E329" s="414"/>
      <c r="F329" s="414"/>
      <c r="G329" s="414"/>
      <c r="H329" s="414"/>
      <c r="I329" s="414"/>
      <c r="J329" s="414"/>
      <c r="K329" s="414"/>
      <c r="L329" s="1557"/>
      <c r="V329"/>
      <c r="W329" s="52"/>
    </row>
    <row r="330" spans="1:23" ht="13.5" customHeight="1">
      <c r="A330" s="1494" t="s">
        <v>380</v>
      </c>
      <c r="B330" s="1494"/>
      <c r="C330" s="1494"/>
      <c r="D330" s="1494"/>
      <c r="E330" s="1494"/>
      <c r="F330" s="414"/>
      <c r="G330" s="414"/>
      <c r="H330" s="414"/>
      <c r="I330" s="414"/>
      <c r="J330" s="414"/>
      <c r="K330" s="414"/>
      <c r="L330" s="1557"/>
      <c r="V330"/>
      <c r="W330" s="52"/>
    </row>
    <row r="331" spans="1:23" ht="39" customHeight="1" thickBot="1">
      <c r="A331" s="410" t="s">
        <v>370</v>
      </c>
      <c r="B331" s="415" t="s">
        <v>372</v>
      </c>
      <c r="C331" s="166" t="s">
        <v>381</v>
      </c>
      <c r="D331" s="166" t="s">
        <v>374</v>
      </c>
      <c r="E331" s="166" t="s">
        <v>382</v>
      </c>
      <c r="F331" s="414"/>
      <c r="G331" s="414"/>
      <c r="H331" s="414"/>
      <c r="I331" s="414"/>
      <c r="J331" s="414"/>
      <c r="K331" s="414"/>
      <c r="L331" s="1557"/>
      <c r="V331"/>
      <c r="W331" s="52"/>
    </row>
    <row r="332" spans="1:23">
      <c r="A332" s="355" t="s">
        <v>185</v>
      </c>
      <c r="B332" s="65">
        <v>0.45</v>
      </c>
      <c r="C332" s="445">
        <v>79</v>
      </c>
      <c r="D332" s="39">
        <v>30</v>
      </c>
      <c r="E332" s="1172">
        <f>1-(D332/C332)</f>
        <v>0.620253164556962</v>
      </c>
      <c r="F332" s="414"/>
      <c r="G332" s="414"/>
      <c r="H332" s="414"/>
      <c r="I332" s="414"/>
      <c r="J332" s="414"/>
      <c r="K332" s="414"/>
      <c r="L332" s="1557"/>
      <c r="V332"/>
      <c r="W332" s="52"/>
    </row>
    <row r="333" spans="1:23">
      <c r="A333" s="355" t="s">
        <v>220</v>
      </c>
      <c r="B333" s="65">
        <v>0.55000000000000004</v>
      </c>
      <c r="C333" s="445">
        <v>110</v>
      </c>
      <c r="D333" s="39">
        <v>21</v>
      </c>
      <c r="E333" s="1172">
        <f>1-(D333/C333)</f>
        <v>0.80909090909090908</v>
      </c>
      <c r="F333" s="414"/>
      <c r="G333" s="414"/>
      <c r="H333" s="414"/>
      <c r="I333" s="414"/>
      <c r="J333" s="414"/>
      <c r="K333" s="414"/>
      <c r="L333" s="1557"/>
      <c r="V333"/>
      <c r="W333" s="52"/>
    </row>
    <row r="334" spans="1:23">
      <c r="A334" s="355"/>
      <c r="B334" s="355"/>
      <c r="C334" s="345"/>
      <c r="D334" s="45" t="s">
        <v>1221</v>
      </c>
      <c r="E334" s="44">
        <f>SUMPRODUCT(B332:B333,E332:E333)</f>
        <v>0.72411392405063291</v>
      </c>
      <c r="F334" s="414"/>
      <c r="G334" s="414"/>
      <c r="H334" s="414"/>
      <c r="I334" s="414"/>
      <c r="J334" s="414"/>
      <c r="K334" s="414"/>
      <c r="L334" s="1557"/>
    </row>
    <row r="335" spans="1:23">
      <c r="A335" s="96" t="s">
        <v>376</v>
      </c>
      <c r="B335" s="445"/>
      <c r="L335" s="1557"/>
    </row>
  </sheetData>
  <mergeCells count="114">
    <mergeCell ref="V6:AB6"/>
    <mergeCell ref="A130:G130"/>
    <mergeCell ref="A166:G166"/>
    <mergeCell ref="A179:C179"/>
    <mergeCell ref="A193:C193"/>
    <mergeCell ref="H80:I80"/>
    <mergeCell ref="B131:F131"/>
    <mergeCell ref="B92:B93"/>
    <mergeCell ref="A330:E330"/>
    <mergeCell ref="A155:G155"/>
    <mergeCell ref="A144:G144"/>
    <mergeCell ref="L328:L335"/>
    <mergeCell ref="A279:B279"/>
    <mergeCell ref="A290:B290"/>
    <mergeCell ref="A317:E317"/>
    <mergeCell ref="A303:E303"/>
    <mergeCell ref="A205:G205"/>
    <mergeCell ref="A218:C218"/>
    <mergeCell ref="A240:D240"/>
    <mergeCell ref="A253:D253"/>
    <mergeCell ref="A266:D266"/>
    <mergeCell ref="J39:J40"/>
    <mergeCell ref="E69:F69"/>
    <mergeCell ref="E66:F66"/>
    <mergeCell ref="A4:G4"/>
    <mergeCell ref="A33:I33"/>
    <mergeCell ref="A39:A40"/>
    <mergeCell ref="C39:C40"/>
    <mergeCell ref="D39:D40"/>
    <mergeCell ref="E39:E40"/>
    <mergeCell ref="B39:B40"/>
    <mergeCell ref="A64:A65"/>
    <mergeCell ref="A63:I63"/>
    <mergeCell ref="I39:I40"/>
    <mergeCell ref="F39:F40"/>
    <mergeCell ref="G39:G40"/>
    <mergeCell ref="H39:H40"/>
    <mergeCell ref="E64:F65"/>
    <mergeCell ref="B10:D10"/>
    <mergeCell ref="A24:H24"/>
    <mergeCell ref="A8:G8"/>
    <mergeCell ref="A7:G7"/>
    <mergeCell ref="A36:J36"/>
    <mergeCell ref="A37:J37"/>
    <mergeCell ref="A9:G9"/>
    <mergeCell ref="A38:J38"/>
    <mergeCell ref="A18:D18"/>
    <mergeCell ref="D91:E91"/>
    <mergeCell ref="F91:G91"/>
    <mergeCell ref="B64:B65"/>
    <mergeCell ref="D64:D65"/>
    <mergeCell ref="H69:I69"/>
    <mergeCell ref="G64:G65"/>
    <mergeCell ref="H64:I65"/>
    <mergeCell ref="E71:F71"/>
    <mergeCell ref="E72:F72"/>
    <mergeCell ref="E73:F73"/>
    <mergeCell ref="E74:F74"/>
    <mergeCell ref="E75:F75"/>
    <mergeCell ref="H78:I78"/>
    <mergeCell ref="H79:I79"/>
    <mergeCell ref="H66:I66"/>
    <mergeCell ref="H67:I67"/>
    <mergeCell ref="B91:C91"/>
    <mergeCell ref="E67:F67"/>
    <mergeCell ref="E68:F68"/>
    <mergeCell ref="A1:T1"/>
    <mergeCell ref="A2:T2"/>
    <mergeCell ref="A3:T3"/>
    <mergeCell ref="N4:T4"/>
    <mergeCell ref="N5:T5"/>
    <mergeCell ref="N154:Y154"/>
    <mergeCell ref="I91:I93"/>
    <mergeCell ref="H91:H93"/>
    <mergeCell ref="H82:I82"/>
    <mergeCell ref="H71:I71"/>
    <mergeCell ref="H68:I68"/>
    <mergeCell ref="H70:I70"/>
    <mergeCell ref="H76:I76"/>
    <mergeCell ref="H77:I77"/>
    <mergeCell ref="H72:I72"/>
    <mergeCell ref="H73:I73"/>
    <mergeCell ref="H74:I74"/>
    <mergeCell ref="H81:I81"/>
    <mergeCell ref="A90:J90"/>
    <mergeCell ref="J91:J93"/>
    <mergeCell ref="A121:E121"/>
    <mergeCell ref="G92:G93"/>
    <mergeCell ref="F92:F93"/>
    <mergeCell ref="N141:T141"/>
    <mergeCell ref="N121:T121"/>
    <mergeCell ref="N102:T102"/>
    <mergeCell ref="N67:T67"/>
    <mergeCell ref="N49:U49"/>
    <mergeCell ref="A5:G5"/>
    <mergeCell ref="E10:G10"/>
    <mergeCell ref="N6:U6"/>
    <mergeCell ref="AF6:AL6"/>
    <mergeCell ref="E92:E93"/>
    <mergeCell ref="D92:D93"/>
    <mergeCell ref="C92:C93"/>
    <mergeCell ref="A6:G6"/>
    <mergeCell ref="N29:T29"/>
    <mergeCell ref="E79:F79"/>
    <mergeCell ref="E70:F70"/>
    <mergeCell ref="E81:F81"/>
    <mergeCell ref="E82:F82"/>
    <mergeCell ref="E83:F83"/>
    <mergeCell ref="H83:I83"/>
    <mergeCell ref="E76:F76"/>
    <mergeCell ref="E77:F77"/>
    <mergeCell ref="E78:F78"/>
    <mergeCell ref="E80:F80"/>
    <mergeCell ref="H75:I75"/>
  </mergeCells>
  <conditionalFormatting sqref="B207:F212">
    <cfRule type="colorScale" priority="1">
      <colorScale>
        <cfvo type="min"/>
        <cfvo type="max"/>
        <color rgb="FFFCFCFF"/>
        <color rgb="FF63BE7B"/>
      </colorScale>
    </cfRule>
  </conditionalFormatting>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60"/>
  <sheetViews>
    <sheetView zoomScaleNormal="100" zoomScaleSheetLayoutView="100" workbookViewId="0">
      <selection activeCell="D21" sqref="D21"/>
    </sheetView>
  </sheetViews>
  <sheetFormatPr defaultRowHeight="12.75"/>
  <cols>
    <col min="1" max="1" width="29.7109375" customWidth="1"/>
    <col min="2" max="2" width="17.85546875" style="165" customWidth="1"/>
    <col min="3" max="3" width="15.7109375" style="52" customWidth="1"/>
    <col min="4" max="4" width="17.28515625" style="52" customWidth="1"/>
    <col min="5" max="5" width="17.7109375" style="52" customWidth="1"/>
    <col min="6" max="6" width="17.85546875" style="52" customWidth="1"/>
    <col min="7" max="7" width="17.42578125" style="52" customWidth="1"/>
    <col min="8" max="9" width="15.28515625" style="52" customWidth="1"/>
    <col min="10" max="10" width="0.5703125" style="133" customWidth="1"/>
    <col min="11" max="11" width="11.7109375" style="52" customWidth="1"/>
    <col min="12" max="12" width="12.7109375" style="52" customWidth="1"/>
    <col min="13" max="16" width="12.7109375" customWidth="1"/>
    <col min="17" max="17" width="8.7109375" customWidth="1"/>
    <col min="18" max="18" width="9.5703125" customWidth="1"/>
  </cols>
  <sheetData>
    <row r="1" spans="1:18" ht="13.15" customHeight="1">
      <c r="A1" s="1448" t="str">
        <f>Cover!B8</f>
        <v>KCP&amp;L-MO Evaluation, Measurement, and Verification Report – Appendix Databook</v>
      </c>
      <c r="B1" s="1448"/>
      <c r="C1" s="1448"/>
      <c r="D1" s="1448"/>
      <c r="E1" s="1448"/>
      <c r="F1" s="1448"/>
      <c r="G1" s="1448"/>
      <c r="H1" s="1448"/>
      <c r="I1" s="1448"/>
      <c r="J1" s="1448"/>
      <c r="K1" s="1448"/>
      <c r="L1" s="1448"/>
      <c r="M1" s="1448"/>
      <c r="N1" s="1448"/>
      <c r="O1" s="1448"/>
      <c r="P1" s="1448"/>
      <c r="Q1" s="1448"/>
      <c r="R1" s="1448"/>
    </row>
    <row r="2" spans="1:18" ht="35.25" customHeight="1">
      <c r="A2" s="1449"/>
      <c r="B2" s="1449"/>
      <c r="C2" s="1449"/>
      <c r="D2" s="1449"/>
      <c r="E2" s="1449"/>
      <c r="F2" s="1449"/>
      <c r="G2" s="1449"/>
      <c r="H2" s="1449"/>
      <c r="I2" s="1449"/>
      <c r="J2" s="1449"/>
      <c r="K2" s="1449"/>
      <c r="L2" s="1449"/>
      <c r="M2" s="1449"/>
      <c r="N2" s="1449"/>
      <c r="O2" s="1449"/>
      <c r="P2" s="1449"/>
      <c r="Q2" s="1449"/>
      <c r="R2" s="1449"/>
    </row>
    <row r="3" spans="1:18" ht="5.25" customHeight="1">
      <c r="A3" s="1263"/>
      <c r="B3" s="1263"/>
      <c r="C3" s="1263"/>
      <c r="D3" s="1263"/>
      <c r="E3" s="1263"/>
      <c r="F3" s="1263"/>
      <c r="G3" s="1263"/>
      <c r="H3" s="1263"/>
      <c r="I3" s="1263"/>
      <c r="J3" s="1263"/>
      <c r="K3" s="1262"/>
      <c r="L3" s="1262"/>
      <c r="M3" s="1262"/>
      <c r="N3" s="1262"/>
      <c r="O3" s="1262"/>
      <c r="P3" s="1262"/>
      <c r="Q3" s="1262"/>
      <c r="R3" s="1262"/>
    </row>
    <row r="4" spans="1:18" s="28" customFormat="1" ht="30" customHeight="1">
      <c r="A4" s="1455"/>
      <c r="B4" s="1455"/>
      <c r="C4" s="1455"/>
      <c r="D4" s="1455"/>
      <c r="E4" s="1455"/>
      <c r="F4" s="1455"/>
      <c r="G4" s="1455"/>
      <c r="H4" s="458"/>
      <c r="I4" s="458"/>
      <c r="J4" s="115"/>
      <c r="K4" s="1262"/>
      <c r="L4" s="1262"/>
      <c r="M4" s="1262"/>
      <c r="N4" s="1262"/>
      <c r="O4" s="1262"/>
      <c r="P4" s="1262"/>
      <c r="Q4" s="1262"/>
      <c r="R4" s="1262"/>
    </row>
    <row r="5" spans="1:18" ht="12.75" customHeight="1">
      <c r="J5" s="115"/>
      <c r="K5"/>
      <c r="L5"/>
    </row>
    <row r="6" spans="1:18" ht="15" customHeight="1">
      <c r="J6" s="116"/>
      <c r="K6"/>
      <c r="L6" s="1531"/>
      <c r="M6" s="1531"/>
      <c r="N6" s="1531"/>
      <c r="O6" s="1531"/>
      <c r="P6" s="1531"/>
      <c r="Q6" s="1531"/>
      <c r="R6" s="1531"/>
    </row>
    <row r="7" spans="1:18" ht="13.5" customHeight="1">
      <c r="J7" s="116"/>
      <c r="K7"/>
      <c r="L7"/>
    </row>
    <row r="8" spans="1:18">
      <c r="J8" s="116"/>
      <c r="K8" s="46"/>
      <c r="L8"/>
    </row>
    <row r="9" spans="1:18" s="228" customFormat="1" ht="29.45" customHeight="1">
      <c r="A9"/>
      <c r="B9" s="165"/>
      <c r="C9" s="52"/>
      <c r="D9" s="52"/>
      <c r="E9" s="52"/>
      <c r="F9" s="52"/>
      <c r="G9" s="52"/>
      <c r="H9" s="52"/>
      <c r="I9" s="52"/>
      <c r="J9" s="230"/>
      <c r="K9" s="229"/>
    </row>
    <row r="10" spans="1:18">
      <c r="J10" s="116"/>
      <c r="K10" s="46"/>
      <c r="L10" s="974"/>
      <c r="M10" s="974"/>
      <c r="N10" s="974"/>
      <c r="O10" s="974"/>
      <c r="P10" s="974"/>
      <c r="Q10" s="974"/>
      <c r="R10" s="974"/>
    </row>
    <row r="11" spans="1:18">
      <c r="J11" s="116"/>
      <c r="K11" s="46"/>
      <c r="L11"/>
    </row>
    <row r="12" spans="1:18">
      <c r="J12" s="116"/>
      <c r="K12" s="46"/>
      <c r="L12"/>
    </row>
    <row r="13" spans="1:18" s="5" customFormat="1">
      <c r="A13"/>
      <c r="B13" s="165"/>
      <c r="C13" s="52"/>
      <c r="D13" s="52"/>
      <c r="E13" s="52"/>
      <c r="F13" s="52"/>
      <c r="G13" s="52"/>
      <c r="H13" s="52"/>
      <c r="I13" s="52"/>
      <c r="J13" s="119"/>
      <c r="K13" s="37"/>
      <c r="L13" s="49"/>
      <c r="P13" s="21"/>
    </row>
    <row r="14" spans="1:18" s="5" customFormat="1">
      <c r="A14"/>
      <c r="B14" s="165"/>
      <c r="C14" s="52"/>
      <c r="D14" s="52"/>
      <c r="E14" s="52"/>
      <c r="F14" s="52"/>
      <c r="G14" s="52"/>
      <c r="H14" s="52"/>
      <c r="I14" s="52"/>
      <c r="J14" s="119"/>
      <c r="K14" s="37"/>
      <c r="L14" s="49"/>
      <c r="P14" s="21"/>
    </row>
    <row r="15" spans="1:18" s="5" customFormat="1">
      <c r="A15"/>
      <c r="B15" s="165"/>
      <c r="C15" s="52"/>
      <c r="D15" s="52"/>
      <c r="E15" s="52"/>
      <c r="F15" s="52"/>
      <c r="G15" s="52"/>
      <c r="H15" s="52"/>
      <c r="I15" s="52"/>
      <c r="J15" s="119"/>
      <c r="K15" s="37"/>
      <c r="L15" s="49"/>
      <c r="P15" s="21"/>
    </row>
    <row r="16" spans="1:18" s="5" customFormat="1">
      <c r="A16"/>
      <c r="B16" s="165"/>
      <c r="C16" s="52"/>
      <c r="D16" s="52"/>
      <c r="E16" s="52"/>
      <c r="F16" s="52"/>
      <c r="G16" s="52"/>
      <c r="H16" s="52"/>
      <c r="I16" s="52"/>
      <c r="J16" s="119"/>
      <c r="K16" s="37"/>
      <c r="L16" s="49"/>
      <c r="P16" s="21"/>
    </row>
    <row r="17" spans="1:18" s="5" customFormat="1">
      <c r="A17"/>
      <c r="B17" s="165"/>
      <c r="C17" s="52"/>
      <c r="D17" s="52"/>
      <c r="E17" s="52"/>
      <c r="F17" s="52"/>
      <c r="G17" s="52"/>
      <c r="H17" s="52"/>
      <c r="I17" s="52"/>
      <c r="J17" s="119"/>
      <c r="K17" s="37"/>
      <c r="L17" s="49"/>
      <c r="P17" s="21"/>
    </row>
    <row r="18" spans="1:18" s="5" customFormat="1">
      <c r="A18"/>
      <c r="B18" s="165"/>
      <c r="C18" s="52"/>
      <c r="D18" s="52"/>
      <c r="E18" s="52"/>
      <c r="F18" s="52"/>
      <c r="G18" s="52"/>
      <c r="H18" s="52"/>
      <c r="I18" s="52"/>
      <c r="J18" s="119"/>
      <c r="K18" s="37"/>
      <c r="L18" s="49"/>
      <c r="P18" s="21"/>
    </row>
    <row r="19" spans="1:18" s="5" customFormat="1">
      <c r="A19"/>
      <c r="B19" s="165"/>
      <c r="C19" s="52"/>
      <c r="D19" s="52"/>
      <c r="E19" s="52"/>
      <c r="F19" s="52"/>
      <c r="G19" s="52"/>
      <c r="H19" s="52"/>
      <c r="I19" s="52"/>
      <c r="J19" s="119"/>
      <c r="K19" s="37"/>
      <c r="L19" s="49"/>
      <c r="P19" s="21"/>
    </row>
    <row r="20" spans="1:18" s="5" customFormat="1">
      <c r="A20"/>
      <c r="B20" s="165"/>
      <c r="C20" s="52"/>
      <c r="D20" s="52"/>
      <c r="E20" s="52"/>
      <c r="F20" s="52"/>
      <c r="G20" s="52"/>
      <c r="H20" s="52"/>
      <c r="I20" s="52"/>
      <c r="J20" s="121"/>
      <c r="K20" s="47"/>
      <c r="L20" s="48"/>
      <c r="N20" s="355"/>
      <c r="P20" s="19"/>
      <c r="Q20" s="29"/>
      <c r="R20" s="30"/>
    </row>
    <row r="21" spans="1:18" s="5" customFormat="1">
      <c r="A21"/>
      <c r="B21" s="165"/>
      <c r="C21" s="52"/>
      <c r="D21" s="52"/>
      <c r="E21" s="52"/>
      <c r="F21" s="52"/>
      <c r="G21" s="52"/>
      <c r="H21" s="52"/>
      <c r="I21" s="52"/>
      <c r="J21" s="121"/>
      <c r="K21" s="47"/>
      <c r="L21" s="48"/>
      <c r="P21" s="19"/>
      <c r="Q21" s="29"/>
      <c r="R21" s="30"/>
    </row>
    <row r="22" spans="1:18" s="5" customFormat="1">
      <c r="A22"/>
      <c r="B22" s="165"/>
      <c r="C22" s="52"/>
      <c r="D22" s="52"/>
      <c r="E22" s="52"/>
      <c r="F22" s="52"/>
      <c r="G22" s="52"/>
      <c r="H22" s="52"/>
      <c r="I22" s="52"/>
      <c r="J22" s="121"/>
      <c r="K22" s="47"/>
      <c r="L22" s="48"/>
      <c r="P22" s="19"/>
      <c r="Q22" s="29"/>
      <c r="R22" s="30"/>
    </row>
    <row r="23" spans="1:18" s="5" customFormat="1">
      <c r="A23"/>
      <c r="B23" s="165"/>
      <c r="C23" s="52"/>
      <c r="D23" s="52"/>
      <c r="E23" s="52"/>
      <c r="F23" s="52"/>
      <c r="G23" s="52"/>
      <c r="H23" s="52"/>
      <c r="I23" s="52"/>
      <c r="J23" s="121"/>
      <c r="K23" s="47"/>
      <c r="L23" s="48"/>
      <c r="P23" s="19"/>
      <c r="Q23" s="29"/>
      <c r="R23" s="30"/>
    </row>
    <row r="24" spans="1:18" s="5" customFormat="1">
      <c r="A24"/>
      <c r="B24" s="165"/>
      <c r="C24" s="52"/>
      <c r="D24" s="52"/>
      <c r="E24" s="52"/>
      <c r="F24" s="52"/>
      <c r="G24" s="52"/>
      <c r="H24" s="52"/>
      <c r="I24" s="52"/>
      <c r="J24" s="122"/>
      <c r="K24" s="42"/>
      <c r="L24" s="92"/>
      <c r="M24" s="355"/>
      <c r="N24" s="355"/>
      <c r="O24" s="355"/>
      <c r="P24" s="355"/>
      <c r="Q24" s="355"/>
      <c r="R24" s="355"/>
    </row>
    <row r="25" spans="1:18" s="167" customFormat="1">
      <c r="A25"/>
      <c r="B25" s="165"/>
      <c r="C25" s="52"/>
      <c r="D25" s="52"/>
      <c r="E25" s="52"/>
      <c r="F25" s="52"/>
      <c r="G25" s="52"/>
      <c r="H25" s="52"/>
      <c r="I25" s="52"/>
      <c r="J25" s="123"/>
      <c r="K25" s="43"/>
      <c r="L25" s="92"/>
      <c r="M25" s="355"/>
      <c r="N25" s="355"/>
      <c r="O25" s="355"/>
      <c r="P25" s="355"/>
      <c r="Q25" s="355"/>
      <c r="R25" s="355"/>
    </row>
    <row r="26" spans="1:18" s="5" customFormat="1">
      <c r="A26"/>
      <c r="B26" s="165"/>
      <c r="C26" s="52"/>
      <c r="D26" s="52"/>
      <c r="E26" s="52"/>
      <c r="F26" s="52"/>
      <c r="G26" s="52"/>
      <c r="H26" s="52"/>
      <c r="I26" s="52"/>
      <c r="J26" s="119"/>
      <c r="K26" s="37"/>
      <c r="L26" s="92"/>
      <c r="M26" s="355"/>
      <c r="N26" s="355"/>
      <c r="O26" s="355"/>
      <c r="P26" s="355"/>
      <c r="Q26" s="355"/>
      <c r="R26" s="355"/>
    </row>
    <row r="27" spans="1:18" s="12" customFormat="1">
      <c r="A27"/>
      <c r="B27" s="165"/>
      <c r="C27" s="52"/>
      <c r="D27" s="52"/>
      <c r="E27" s="52"/>
      <c r="F27" s="52"/>
      <c r="G27" s="52"/>
      <c r="H27" s="52"/>
      <c r="I27" s="52"/>
      <c r="J27" s="128"/>
      <c r="K27" s="87"/>
      <c r="L27" s="1559"/>
      <c r="M27" s="1559"/>
      <c r="N27" s="1559"/>
      <c r="O27" s="1559"/>
      <c r="P27" s="1559"/>
      <c r="Q27" s="1559"/>
      <c r="R27" s="1559"/>
    </row>
    <row r="28" spans="1:18" s="12" customFormat="1">
      <c r="A28"/>
      <c r="B28" s="165"/>
      <c r="C28" s="52"/>
      <c r="D28" s="52"/>
      <c r="E28" s="52"/>
      <c r="F28" s="52"/>
      <c r="G28" s="52"/>
      <c r="H28" s="52"/>
      <c r="I28" s="52"/>
      <c r="J28" s="129"/>
      <c r="K28" s="93"/>
      <c r="L28" s="37"/>
      <c r="M28" s="5"/>
      <c r="N28" s="5"/>
      <c r="O28" s="5"/>
      <c r="P28" s="5"/>
      <c r="Q28" s="5"/>
      <c r="R28" s="5"/>
    </row>
    <row r="29" spans="1:18" s="12" customFormat="1" ht="12.75" customHeight="1">
      <c r="A29"/>
      <c r="B29" s="165"/>
      <c r="C29" s="52"/>
      <c r="D29" s="52"/>
      <c r="E29" s="52"/>
      <c r="F29" s="52"/>
      <c r="G29" s="52"/>
      <c r="H29" s="52"/>
      <c r="I29" s="52"/>
      <c r="J29" s="130"/>
      <c r="K29" s="94"/>
      <c r="L29" s="37"/>
      <c r="M29" s="5"/>
      <c r="N29" s="5"/>
      <c r="O29" s="5"/>
      <c r="P29" s="5"/>
      <c r="Q29" s="5"/>
      <c r="R29" s="5"/>
    </row>
    <row r="30" spans="1:18" s="12" customFormat="1" ht="15">
      <c r="A30"/>
      <c r="B30" s="165"/>
      <c r="C30" s="52"/>
      <c r="D30" s="52"/>
      <c r="E30" s="52"/>
      <c r="F30" s="52"/>
      <c r="G30" s="52"/>
      <c r="H30" s="52"/>
      <c r="I30" s="52"/>
      <c r="J30" s="126"/>
      <c r="K30" s="41"/>
      <c r="L30" s="37"/>
      <c r="M30" s="5"/>
      <c r="N30" s="5"/>
      <c r="O30" s="5"/>
      <c r="P30" s="5"/>
      <c r="Q30" s="5"/>
      <c r="R30" s="5"/>
    </row>
    <row r="31" spans="1:18" s="12" customFormat="1">
      <c r="A31"/>
      <c r="B31" s="165"/>
      <c r="C31" s="52"/>
      <c r="D31" s="52"/>
      <c r="E31" s="52"/>
      <c r="F31" s="52"/>
      <c r="G31" s="52"/>
      <c r="H31" s="52"/>
      <c r="I31" s="52"/>
      <c r="J31" s="128"/>
      <c r="K31" s="87"/>
      <c r="L31" s="37"/>
      <c r="M31" s="5"/>
      <c r="N31" s="5"/>
      <c r="O31" s="5"/>
      <c r="P31" s="5"/>
      <c r="Q31" s="5"/>
      <c r="R31" s="5"/>
    </row>
    <row r="32" spans="1:18" s="167" customFormat="1">
      <c r="A32"/>
      <c r="B32" s="165"/>
      <c r="C32" s="52"/>
      <c r="D32" s="52"/>
      <c r="E32" s="52"/>
      <c r="F32" s="52"/>
      <c r="G32" s="52"/>
      <c r="H32" s="52"/>
      <c r="I32" s="52"/>
      <c r="J32" s="131"/>
      <c r="K32" s="51"/>
      <c r="L32" s="37"/>
      <c r="M32" s="5"/>
      <c r="N32" s="5"/>
      <c r="O32" s="5"/>
      <c r="P32" s="5"/>
      <c r="Q32" s="5"/>
      <c r="R32" s="5"/>
    </row>
    <row r="33" spans="1:18" s="5" customFormat="1">
      <c r="A33"/>
      <c r="B33" s="165"/>
      <c r="C33" s="52"/>
      <c r="D33" s="52"/>
      <c r="E33" s="52"/>
      <c r="F33" s="52"/>
      <c r="G33" s="52"/>
      <c r="H33" s="52"/>
      <c r="I33" s="52"/>
      <c r="J33" s="119"/>
      <c r="K33" s="37"/>
      <c r="L33" s="37"/>
    </row>
    <row r="34" spans="1:18" s="5" customFormat="1">
      <c r="A34"/>
      <c r="B34" s="165"/>
      <c r="C34" s="52"/>
      <c r="D34" s="52"/>
      <c r="E34" s="52"/>
      <c r="F34" s="52"/>
      <c r="G34" s="52"/>
      <c r="H34" s="52"/>
      <c r="I34" s="52"/>
      <c r="J34" s="119"/>
      <c r="K34" s="37"/>
      <c r="L34" s="37"/>
    </row>
    <row r="35" spans="1:18" s="5" customFormat="1">
      <c r="A35"/>
      <c r="B35" s="165"/>
      <c r="C35" s="52"/>
      <c r="D35" s="52"/>
      <c r="E35" s="52"/>
      <c r="F35" s="52"/>
      <c r="G35" s="52"/>
      <c r="H35" s="52"/>
      <c r="I35" s="52"/>
      <c r="J35" s="119"/>
      <c r="K35" s="37"/>
      <c r="L35" s="37"/>
    </row>
    <row r="36" spans="1:18" s="5" customFormat="1">
      <c r="A36"/>
      <c r="B36" s="165"/>
      <c r="C36" s="52"/>
      <c r="D36" s="52"/>
      <c r="E36" s="52"/>
      <c r="F36" s="52"/>
      <c r="G36" s="52"/>
      <c r="H36" s="52"/>
      <c r="I36" s="52"/>
      <c r="J36" s="119"/>
      <c r="K36" s="37"/>
      <c r="L36" s="170"/>
      <c r="M36" s="107"/>
      <c r="N36" s="107"/>
      <c r="O36" s="107"/>
      <c r="P36" s="107"/>
      <c r="Q36" s="107"/>
      <c r="R36" s="107"/>
    </row>
    <row r="37" spans="1:18" s="5" customFormat="1" ht="12.75" customHeight="1">
      <c r="A37"/>
      <c r="B37" s="165"/>
      <c r="C37" s="52"/>
      <c r="D37" s="52"/>
      <c r="E37" s="52"/>
      <c r="F37" s="52"/>
      <c r="G37" s="52"/>
      <c r="H37" s="52"/>
      <c r="I37" s="52"/>
      <c r="J37" s="119"/>
      <c r="K37" s="37"/>
      <c r="L37" s="37"/>
    </row>
    <row r="38" spans="1:18" s="5" customFormat="1">
      <c r="A38"/>
      <c r="B38" s="165"/>
      <c r="C38" s="52"/>
      <c r="D38" s="52"/>
      <c r="E38" s="52"/>
      <c r="F38" s="52"/>
      <c r="G38" s="52"/>
      <c r="H38" s="52"/>
      <c r="I38" s="52"/>
      <c r="J38" s="119"/>
      <c r="K38" s="37"/>
      <c r="L38" s="37"/>
    </row>
    <row r="39" spans="1:18" s="5" customFormat="1" ht="25.5" customHeight="1">
      <c r="A39"/>
      <c r="B39" s="165"/>
      <c r="C39" s="52"/>
      <c r="D39" s="52"/>
      <c r="E39" s="52"/>
      <c r="F39" s="52"/>
      <c r="G39" s="52"/>
      <c r="H39" s="52"/>
      <c r="I39" s="52"/>
      <c r="J39" s="119"/>
      <c r="K39" s="37"/>
      <c r="L39" s="37"/>
    </row>
    <row r="40" spans="1:18" s="5" customFormat="1" ht="25.5" customHeight="1">
      <c r="A40"/>
      <c r="B40" s="165"/>
      <c r="C40" s="52"/>
      <c r="D40" s="52"/>
      <c r="E40" s="52"/>
      <c r="F40" s="52"/>
      <c r="G40" s="52"/>
      <c r="H40" s="52"/>
      <c r="I40" s="52"/>
      <c r="J40" s="119"/>
      <c r="K40" s="37"/>
      <c r="L40" s="37"/>
    </row>
    <row r="41" spans="1:18" s="107" customFormat="1">
      <c r="A41"/>
      <c r="B41" s="165"/>
      <c r="C41" s="52"/>
      <c r="D41" s="52"/>
      <c r="E41" s="52"/>
      <c r="F41" s="52"/>
      <c r="G41" s="52"/>
      <c r="H41" s="52"/>
      <c r="I41" s="52"/>
      <c r="J41" s="132"/>
      <c r="K41" s="170"/>
      <c r="L41" s="37"/>
      <c r="M41" s="5"/>
      <c r="N41" s="5"/>
      <c r="O41" s="5"/>
      <c r="P41" s="5"/>
      <c r="Q41" s="5"/>
      <c r="R41" s="5"/>
    </row>
    <row r="42" spans="1:18" s="5" customFormat="1">
      <c r="A42"/>
      <c r="B42" s="165"/>
      <c r="C42" s="52"/>
      <c r="D42" s="52"/>
      <c r="E42" s="52"/>
      <c r="F42" s="52"/>
      <c r="G42" s="52"/>
      <c r="H42" s="52"/>
      <c r="I42" s="52"/>
      <c r="J42" s="119"/>
      <c r="K42" s="37"/>
      <c r="L42" s="37"/>
    </row>
    <row r="43" spans="1:18" s="5" customFormat="1">
      <c r="A43"/>
      <c r="B43" s="165"/>
      <c r="C43" s="52"/>
      <c r="D43" s="52"/>
      <c r="E43" s="52"/>
      <c r="F43" s="52"/>
      <c r="G43" s="52"/>
      <c r="H43" s="52"/>
      <c r="I43" s="52"/>
      <c r="J43" s="119"/>
      <c r="K43" s="37"/>
      <c r="L43" s="37"/>
    </row>
    <row r="44" spans="1:18" s="5" customFormat="1">
      <c r="A44"/>
      <c r="B44" s="165"/>
      <c r="C44" s="52"/>
      <c r="D44" s="52"/>
      <c r="E44" s="52"/>
      <c r="F44" s="52"/>
      <c r="G44" s="52"/>
      <c r="H44" s="52"/>
      <c r="I44" s="52"/>
      <c r="J44" s="119"/>
      <c r="K44" s="37"/>
      <c r="L44" s="37"/>
    </row>
    <row r="45" spans="1:18" s="5" customFormat="1" ht="25.5" customHeight="1">
      <c r="A45"/>
      <c r="B45" s="165"/>
      <c r="C45" s="52"/>
      <c r="D45" s="52"/>
      <c r="E45" s="52"/>
      <c r="F45" s="52"/>
      <c r="G45" s="52"/>
      <c r="H45" s="52"/>
      <c r="I45" s="52"/>
      <c r="J45" s="119"/>
      <c r="K45" s="37"/>
      <c r="L45" s="37"/>
    </row>
    <row r="46" spans="1:18" s="5" customFormat="1" ht="25.5" customHeight="1">
      <c r="A46"/>
      <c r="B46" s="165"/>
      <c r="C46" s="52"/>
      <c r="D46" s="52"/>
      <c r="E46" s="52"/>
      <c r="F46" s="52"/>
      <c r="G46" s="52"/>
      <c r="H46" s="52"/>
      <c r="I46" s="52"/>
      <c r="J46" s="119"/>
      <c r="K46" s="37"/>
      <c r="L46" s="37"/>
    </row>
    <row r="47" spans="1:18" s="5" customFormat="1" ht="25.5" customHeight="1">
      <c r="A47"/>
      <c r="B47" s="165"/>
      <c r="C47" s="52"/>
      <c r="D47" s="52"/>
      <c r="E47" s="52"/>
      <c r="F47" s="52"/>
      <c r="G47" s="52"/>
      <c r="H47" s="52"/>
      <c r="I47" s="52"/>
      <c r="J47" s="119"/>
      <c r="K47" s="37"/>
      <c r="L47" s="37"/>
    </row>
    <row r="48" spans="1:18" s="5" customFormat="1">
      <c r="A48"/>
      <c r="B48" s="165"/>
      <c r="C48" s="52"/>
      <c r="D48" s="52"/>
      <c r="E48" s="52"/>
      <c r="F48" s="52"/>
      <c r="G48" s="52"/>
      <c r="H48" s="52"/>
      <c r="I48" s="52"/>
      <c r="J48" s="119"/>
      <c r="K48" s="37"/>
      <c r="L48" s="37"/>
    </row>
    <row r="49" spans="1:18" s="5" customFormat="1">
      <c r="A49"/>
      <c r="B49" s="165"/>
      <c r="C49" s="52"/>
      <c r="D49" s="52"/>
      <c r="E49" s="52"/>
      <c r="F49" s="52"/>
      <c r="G49" s="52"/>
      <c r="H49" s="52"/>
      <c r="I49" s="52"/>
      <c r="J49" s="119"/>
      <c r="K49" s="37"/>
      <c r="L49" s="170"/>
      <c r="M49" s="107"/>
      <c r="N49" s="107"/>
      <c r="O49" s="107"/>
      <c r="P49" s="107"/>
      <c r="Q49" s="107"/>
      <c r="R49" s="107"/>
    </row>
    <row r="50" spans="1:18" s="5" customFormat="1">
      <c r="A50"/>
      <c r="B50" s="165"/>
      <c r="C50" s="52"/>
      <c r="D50" s="52"/>
      <c r="E50" s="52"/>
      <c r="F50" s="52"/>
      <c r="G50" s="52"/>
      <c r="H50" s="52"/>
      <c r="I50" s="52"/>
      <c r="J50" s="119"/>
      <c r="K50" s="37"/>
      <c r="L50" s="170"/>
      <c r="M50" s="107"/>
      <c r="N50" s="107"/>
      <c r="O50" s="107"/>
      <c r="P50" s="107"/>
      <c r="Q50" s="107"/>
      <c r="R50" s="107"/>
    </row>
    <row r="51" spans="1:18" s="5" customFormat="1">
      <c r="A51"/>
      <c r="B51" s="165"/>
      <c r="C51" s="52"/>
      <c r="D51" s="52"/>
      <c r="E51" s="52"/>
      <c r="F51" s="52"/>
      <c r="G51" s="52"/>
      <c r="H51" s="52"/>
      <c r="I51" s="52"/>
      <c r="J51" s="119"/>
      <c r="K51" s="37"/>
      <c r="L51" s="170"/>
      <c r="M51" s="107"/>
      <c r="N51" s="107"/>
      <c r="O51" s="107"/>
      <c r="P51" s="107"/>
      <c r="Q51" s="107"/>
      <c r="R51" s="107"/>
    </row>
    <row r="52" spans="1:18" s="5" customFormat="1">
      <c r="A52"/>
      <c r="B52" s="165"/>
      <c r="C52" s="52"/>
      <c r="D52" s="52"/>
      <c r="E52" s="52"/>
      <c r="F52" s="52"/>
      <c r="G52" s="52"/>
      <c r="H52" s="52"/>
      <c r="I52" s="52"/>
      <c r="J52" s="119"/>
      <c r="K52" s="37"/>
      <c r="L52" s="170"/>
      <c r="M52" s="107"/>
      <c r="N52" s="107"/>
      <c r="O52" s="107"/>
      <c r="P52" s="107"/>
      <c r="Q52" s="107"/>
      <c r="R52" s="107"/>
    </row>
    <row r="53" spans="1:18" s="5" customFormat="1">
      <c r="A53"/>
      <c r="B53" s="165"/>
      <c r="C53" s="52"/>
      <c r="D53" s="52"/>
      <c r="E53" s="52"/>
      <c r="F53" s="52"/>
      <c r="G53" s="52"/>
      <c r="H53" s="52"/>
      <c r="I53" s="52"/>
      <c r="J53" s="119"/>
      <c r="K53" s="37"/>
      <c r="L53" s="170"/>
      <c r="M53" s="107"/>
      <c r="N53" s="107"/>
      <c r="O53" s="107"/>
      <c r="P53" s="107"/>
      <c r="Q53" s="107"/>
      <c r="R53" s="107"/>
    </row>
    <row r="54" spans="1:18" s="107" customFormat="1" ht="13.15" customHeight="1">
      <c r="A54"/>
      <c r="B54" s="165"/>
      <c r="C54" s="52"/>
      <c r="D54" s="52"/>
      <c r="E54" s="52"/>
      <c r="F54" s="52"/>
      <c r="G54" s="52"/>
      <c r="H54" s="52"/>
      <c r="I54" s="52"/>
      <c r="J54" s="132"/>
      <c r="K54" s="170"/>
      <c r="L54" s="37"/>
      <c r="M54" s="5"/>
      <c r="N54" s="5"/>
      <c r="O54" s="5"/>
      <c r="P54" s="5"/>
      <c r="Q54" s="5"/>
      <c r="R54" s="5"/>
    </row>
    <row r="55" spans="1:18" s="107" customFormat="1" ht="13.15" customHeight="1">
      <c r="A55"/>
      <c r="B55" s="165"/>
      <c r="C55" s="52"/>
      <c r="D55" s="52"/>
      <c r="E55" s="52"/>
      <c r="F55" s="52"/>
      <c r="G55" s="52"/>
      <c r="H55" s="52"/>
      <c r="I55" s="52"/>
      <c r="J55" s="132"/>
      <c r="K55" s="170"/>
      <c r="L55" s="37"/>
      <c r="M55" s="5"/>
      <c r="N55" s="5"/>
      <c r="O55" s="5"/>
      <c r="P55" s="5"/>
      <c r="Q55" s="5"/>
      <c r="R55" s="5"/>
    </row>
    <row r="56" spans="1:18" s="107" customFormat="1" ht="13.15" customHeight="1">
      <c r="A56"/>
      <c r="B56" s="165"/>
      <c r="C56" s="52"/>
      <c r="D56" s="52"/>
      <c r="E56" s="52"/>
      <c r="F56" s="52"/>
      <c r="G56" s="52"/>
      <c r="H56" s="52"/>
      <c r="I56" s="52"/>
      <c r="J56" s="132"/>
      <c r="K56" s="170"/>
      <c r="L56" s="52"/>
      <c r="M56"/>
      <c r="N56"/>
      <c r="O56"/>
      <c r="P56"/>
      <c r="Q56"/>
      <c r="R56"/>
    </row>
    <row r="57" spans="1:18" s="107" customFormat="1" ht="13.15" customHeight="1">
      <c r="A57"/>
      <c r="B57" s="165"/>
      <c r="C57" s="52"/>
      <c r="D57" s="52"/>
      <c r="E57" s="52"/>
      <c r="F57" s="52"/>
      <c r="G57" s="52"/>
      <c r="H57" s="52"/>
      <c r="I57" s="52"/>
      <c r="J57" s="132"/>
      <c r="K57" s="170"/>
      <c r="L57" s="52"/>
      <c r="M57"/>
      <c r="N57"/>
      <c r="O57"/>
      <c r="P57"/>
      <c r="Q57"/>
      <c r="R57"/>
    </row>
    <row r="58" spans="1:18" s="107" customFormat="1" ht="13.9" customHeight="1">
      <c r="A58"/>
      <c r="B58" s="165"/>
      <c r="C58" s="52"/>
      <c r="D58" s="52"/>
      <c r="E58" s="52"/>
      <c r="F58" s="52"/>
      <c r="G58" s="52"/>
      <c r="H58" s="52"/>
      <c r="I58" s="52"/>
      <c r="J58" s="132"/>
      <c r="K58" s="170"/>
      <c r="L58" s="52"/>
      <c r="M58"/>
      <c r="N58"/>
      <c r="O58"/>
      <c r="P58"/>
      <c r="Q58"/>
      <c r="R58"/>
    </row>
    <row r="59" spans="1:18" s="5" customFormat="1">
      <c r="A59"/>
      <c r="B59" s="165"/>
      <c r="C59" s="52"/>
      <c r="D59" s="52"/>
      <c r="E59" s="52"/>
      <c r="F59" s="52"/>
      <c r="G59" s="52"/>
      <c r="H59" s="52"/>
      <c r="I59" s="52"/>
      <c r="J59" s="119"/>
      <c r="K59" s="37"/>
      <c r="L59" s="52"/>
      <c r="M59"/>
      <c r="N59"/>
      <c r="O59"/>
      <c r="P59"/>
      <c r="Q59"/>
      <c r="R59"/>
    </row>
    <row r="60" spans="1:18" s="5" customFormat="1">
      <c r="A60"/>
      <c r="B60" s="165"/>
      <c r="C60" s="52"/>
      <c r="D60" s="52"/>
      <c r="E60" s="52"/>
      <c r="F60" s="52"/>
      <c r="G60" s="52"/>
      <c r="H60" s="52"/>
      <c r="I60" s="52"/>
      <c r="J60" s="119"/>
      <c r="K60" s="37"/>
      <c r="L60" s="52"/>
      <c r="M60"/>
      <c r="N60"/>
      <c r="O60"/>
      <c r="P60"/>
      <c r="Q60"/>
      <c r="R60"/>
    </row>
  </sheetData>
  <mergeCells count="5">
    <mergeCell ref="L27:R27"/>
    <mergeCell ref="L6:R6"/>
    <mergeCell ref="A1:R1"/>
    <mergeCell ref="A2:R2"/>
    <mergeCell ref="A4:G4"/>
  </mergeCells>
  <pageMargins left="0.7" right="0.7" top="0.75" bottom="0.75" header="0.3" footer="0.3"/>
  <pageSetup scale="48" orientation="landscape" verticalDpi="200"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E21862A1B73E244A95FD7496C19A020E" ma:contentTypeVersion="8" ma:contentTypeDescription="Create a new document." ma:contentTypeScope="" ma:versionID="5132dfa72d85afcfbaae8e50cd051f70">
  <xsd:schema xmlns:xsd="http://www.w3.org/2001/XMLSchema" xmlns:xs="http://www.w3.org/2001/XMLSchema" xmlns:p="http://schemas.microsoft.com/office/2006/metadata/properties" xmlns:ns1="http://schemas.microsoft.com/sharepoint/v3" xmlns:ns2="8632cd31-1a2e-4b3a-8c49-eaacfc3dcece" xmlns:ns3="fa24000d-ea79-4477-b19d-b3553011b1c2" targetNamespace="http://schemas.microsoft.com/office/2006/metadata/properties" ma:root="true" ma:fieldsID="93adb2dc84b7fb48a2d1ec0d2fe3435b" ns1:_="" ns2:_="" ns3:_="">
    <xsd:import namespace="http://schemas.microsoft.com/sharepoint/v3"/>
    <xsd:import namespace="8632cd31-1a2e-4b3a-8c49-eaacfc3dcece"/>
    <xsd:import namespace="fa24000d-ea79-4477-b19d-b3553011b1c2"/>
    <xsd:element name="properties">
      <xsd:complexType>
        <xsd:sequence>
          <xsd:element name="documentManagement">
            <xsd:complexType>
              <xsd:all>
                <xsd:element ref="ns2:SharedWithUsers" minOccurs="0"/>
                <xsd:element ref="ns2:SharedWithDetails" minOccurs="0"/>
                <xsd:element ref="ns1:_ip_UnifiedCompliancePolicyProperties" minOccurs="0"/>
                <xsd:element ref="ns1:_ip_UnifiedCompliancePolicyUIAction" minOccurs="0"/>
                <xsd:element ref="ns3:MediaServiceMetadata" minOccurs="0"/>
                <xsd:element ref="ns3:MediaServiceFastMetadata" minOccurs="0"/>
                <xsd:element ref="ns3:MediaServiceDateTaken" minOccurs="0"/>
                <xsd:element ref="ns3:MediaServiceAuto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0" nillable="true" ma:displayName="Unified Compliance Policy Properties" ma:description="" ma:hidden="true" ma:internalName="_ip_UnifiedCompliancePolicyProperties">
      <xsd:simpleType>
        <xsd:restriction base="dms:Note"/>
      </xsd:simpleType>
    </xsd:element>
    <xsd:element name="_ip_UnifiedCompliancePolicyUIAction" ma:index="11" nillable="true" ma:displayName="Unified Compliance Policy UI Action" ma:descrip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632cd31-1a2e-4b3a-8c49-eaacfc3dcece"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a24000d-ea79-4477-b19d-b3553011b1c2" elementFormDefault="qualified">
    <xsd:import namespace="http://schemas.microsoft.com/office/2006/documentManagement/types"/>
    <xsd:import namespace="http://schemas.microsoft.com/office/infopath/2007/PartnerControls"/>
    <xsd:element name="MediaServiceMetadata" ma:index="12" nillable="true" ma:displayName="MediaServiceMetadata" ma:description="" ma:hidden="true" ma:internalName="MediaServiceMetadata" ma:readOnly="true">
      <xsd:simpleType>
        <xsd:restriction base="dms:Note"/>
      </xsd:simpleType>
    </xsd:element>
    <xsd:element name="MediaServiceFastMetadata" ma:index="13" nillable="true" ma:displayName="MediaServiceFastMetadata" ma:description="" ma:hidden="true" ma:internalName="MediaServiceFastMetadata" ma:readOnly="true">
      <xsd:simpleType>
        <xsd:restriction base="dms:Note"/>
      </xsd:simpleType>
    </xsd:element>
    <xsd:element name="MediaServiceDateTaken" ma:index="14" nillable="true" ma:displayName="MediaServiceDateTaken" ma:description="" ma:hidden="true" ma:internalName="MediaServiceDateTaken" ma:readOnly="true">
      <xsd:simpleType>
        <xsd:restriction base="dms:Text"/>
      </xsd:simpleType>
    </xsd:element>
    <xsd:element name="MediaServiceAutoTags" ma:index="15" nillable="true" ma:displayName="MediaServiceAutoTags" ma:description="" ma:internalName="MediaServiceAutoTag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7CEC9B99-A344-442B-AB8A-13A066BFCC51}">
  <ds:schemaRefs>
    <ds:schemaRef ds:uri="http://schemas.microsoft.com/sharepoint/v3/contenttype/forms"/>
  </ds:schemaRefs>
</ds:datastoreItem>
</file>

<file path=customXml/itemProps2.xml><?xml version="1.0" encoding="utf-8"?>
<ds:datastoreItem xmlns:ds="http://schemas.openxmlformats.org/officeDocument/2006/customXml" ds:itemID="{7BC29BBC-FD3E-4B35-ADD6-69826DA5604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8632cd31-1a2e-4b3a-8c49-eaacfc3dcece"/>
    <ds:schemaRef ds:uri="fa24000d-ea79-4477-b19d-b3553011b1c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837C89A-54BB-4D26-A110-A8909D0EEA81}">
  <ds:schemaRefs>
    <ds:schemaRef ds:uri="http://schemas.microsoft.com/office/2006/documentManagement/types"/>
    <ds:schemaRef ds:uri="http://schemas.microsoft.com/office/2006/metadata/properties"/>
    <ds:schemaRef ds:uri="http://purl.org/dc/elements/1.1/"/>
    <ds:schemaRef ds:uri="http://purl.org/dc/terms/"/>
    <ds:schemaRef ds:uri="http://schemas.microsoft.com/sharepoint/v3"/>
    <ds:schemaRef ds:uri="8632cd31-1a2e-4b3a-8c49-eaacfc3dcece"/>
    <ds:schemaRef ds:uri="http://www.w3.org/XML/1998/namespace"/>
    <ds:schemaRef ds:uri="fa24000d-ea79-4477-b19d-b3553011b1c2"/>
    <ds:schemaRef ds:uri="http://schemas.microsoft.com/office/infopath/2007/PartnerControls"/>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2</vt:i4>
      </vt:variant>
    </vt:vector>
  </HeadingPairs>
  <TitlesOfParts>
    <vt:vector size="20" baseType="lpstr">
      <vt:lpstr>Cover</vt:lpstr>
      <vt:lpstr>TOC</vt:lpstr>
      <vt:lpstr>MEEIA Targets</vt:lpstr>
      <vt:lpstr>Overall Results</vt:lpstr>
      <vt:lpstr>Business EER - Standard</vt:lpstr>
      <vt:lpstr>Business EER - Custom</vt:lpstr>
      <vt:lpstr>Block Bidding</vt:lpstr>
      <vt:lpstr>Whole House Efficiency</vt:lpstr>
      <vt:lpstr>Business EER - SEM</vt:lpstr>
      <vt:lpstr>Small Bus. Lighting</vt:lpstr>
      <vt:lpstr>Income-Eligible Multi-Family</vt:lpstr>
      <vt:lpstr>Home Lighting Rebate</vt:lpstr>
      <vt:lpstr>HER</vt:lpstr>
      <vt:lpstr>IEHER</vt:lpstr>
      <vt:lpstr>OEA</vt:lpstr>
      <vt:lpstr>Bus Programmable Thermostat</vt:lpstr>
      <vt:lpstr>Res Programmable Thermostat</vt:lpstr>
      <vt:lpstr>Demand Response Incentive</vt:lpstr>
      <vt:lpstr>'Overall Results'!_ftnref1</vt:lpstr>
      <vt:lpstr>HER!_Ref449705368</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Alexandria Davis</dc:creator>
  <cp:keywords/>
  <dc:description/>
  <cp:lastModifiedBy>Westenkirchner Anthony</cp:lastModifiedBy>
  <cp:revision/>
  <dcterms:created xsi:type="dcterms:W3CDTF">2009-02-28T07:42:07Z</dcterms:created>
  <dcterms:modified xsi:type="dcterms:W3CDTF">2018-01-03T23:01:56Z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0x010100E21862A1B73E244A95FD7496C19A020E</vt:lpwstr>
  </property>
  <property fmtid="{D5CDD505-2E9C-101B-9397-08002B2CF9AE}" pid="3" name="_dlc_DocIdItemGuid">
    <vt:lpwstr>67842842-f0a8-4e32-8302-050257146a47</vt:lpwstr>
  </property>
</Properties>
</file>